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ecceb65237de574e/Desktop/"/>
    </mc:Choice>
  </mc:AlternateContent>
  <xr:revisionPtr revIDLastSave="666" documentId="13_ncr:1_{0B952D1B-BA4D-4237-B91E-B5E8DC1ED627}" xr6:coauthVersionLast="47" xr6:coauthVersionMax="47" xr10:uidLastSave="{771F528B-6E59-4B46-8BF3-A6C9EE62C678}"/>
  <bookViews>
    <workbookView xWindow="-93" yWindow="-93" windowWidth="19386" windowHeight="11466" tabRatio="726" firstSheet="4" activeTab="4" xr2:uid="{00000000-000D-0000-FFFF-FFFF00000000}"/>
  </bookViews>
  <sheets>
    <sheet name="June Working" sheetId="6" state="hidden" r:id="rId1"/>
    <sheet name="July Working" sheetId="2" state="hidden" r:id="rId2"/>
    <sheet name="August Working" sheetId="4" state="hidden" r:id="rId3"/>
    <sheet name="September Working" sheetId="8" state="hidden" r:id="rId4"/>
    <sheet name="Short-Mid Term" sheetId="62" r:id="rId5"/>
    <sheet name="Long Term" sheetId="61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61" l="1"/>
  <c r="I11" i="61"/>
  <c r="I10" i="61"/>
  <c r="I9" i="61"/>
  <c r="I8" i="61"/>
  <c r="I7" i="61"/>
  <c r="I6" i="61"/>
  <c r="I5" i="61"/>
  <c r="I4" i="61"/>
  <c r="I3" i="61"/>
  <c r="I2" i="61"/>
  <c r="I21" i="62"/>
  <c r="I20" i="62"/>
  <c r="I18" i="62"/>
  <c r="I17" i="62"/>
  <c r="I16" i="62"/>
  <c r="I15" i="62"/>
  <c r="I13" i="62"/>
  <c r="I12" i="62"/>
  <c r="I11" i="62"/>
  <c r="I10" i="62"/>
  <c r="I9" i="62"/>
  <c r="I8" i="62"/>
  <c r="I7" i="62"/>
  <c r="I6" i="62"/>
  <c r="I5" i="62"/>
  <c r="I4" i="62"/>
  <c r="I3" i="62"/>
  <c r="I2" i="62"/>
  <c r="I16" i="61" l="1"/>
  <c r="I22" i="62"/>
  <c r="J9" i="61"/>
  <c r="J18" i="62"/>
  <c r="J17" i="62"/>
  <c r="J16" i="62"/>
  <c r="J15" i="62"/>
  <c r="J5" i="62"/>
  <c r="J12" i="62"/>
  <c r="J10" i="61"/>
  <c r="J9" i="62"/>
  <c r="J8" i="62"/>
  <c r="J7" i="62"/>
  <c r="J4" i="62"/>
  <c r="J3" i="62"/>
  <c r="J3" i="61"/>
  <c r="J6" i="61"/>
  <c r="J4" i="61"/>
  <c r="C7" i="8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C9" i="6" s="1"/>
  <c r="J21" i="62" l="1"/>
  <c r="J12" i="61"/>
  <c r="J20" i="62"/>
  <c r="J13" i="62"/>
  <c r="J7" i="61"/>
  <c r="J10" i="62"/>
  <c r="J11" i="61"/>
  <c r="J5" i="61"/>
  <c r="J11" i="62"/>
  <c r="J8" i="61"/>
  <c r="J6" i="62"/>
  <c r="J2" i="61"/>
  <c r="J2" i="62"/>
  <c r="C20" i="4"/>
  <c r="C16" i="4"/>
  <c r="C6" i="4"/>
  <c r="B6" i="4" s="1"/>
  <c r="G5" i="8"/>
  <c r="G4" i="8"/>
  <c r="C4" i="6"/>
  <c r="C4" i="8"/>
  <c r="B4" i="8" s="1"/>
  <c r="C6" i="8"/>
  <c r="C5" i="8"/>
  <c r="C4" i="2"/>
  <c r="C9" i="4"/>
  <c r="C8" i="4"/>
  <c r="C7" i="4"/>
  <c r="C14" i="4"/>
  <c r="C12" i="4"/>
  <c r="C18" i="4"/>
  <c r="C21" i="4"/>
  <c r="C11" i="4"/>
  <c r="C13" i="4"/>
  <c r="C19" i="4"/>
  <c r="C10" i="4"/>
  <c r="C15" i="4"/>
  <c r="C10" i="6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17" i="4"/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5" i="8"/>
  <c r="B6" i="8" s="1"/>
  <c r="B7" i="8" s="1"/>
  <c r="B5" i="2"/>
  <c r="D4" i="2"/>
  <c r="C5" i="2" l="1"/>
  <c r="B6" i="2" s="1"/>
  <c r="C6" i="2" l="1"/>
  <c r="B7" i="2" s="1"/>
  <c r="D5" i="2"/>
  <c r="D6" i="2" l="1"/>
  <c r="C7" i="2"/>
  <c r="B8" i="2" s="1"/>
  <c r="C8" i="2" l="1"/>
  <c r="B9" i="2" s="1"/>
  <c r="D7" i="2"/>
  <c r="C9" i="2" l="1"/>
  <c r="B10" i="2" s="1"/>
  <c r="D8" i="2"/>
  <c r="D9" i="2" l="1"/>
  <c r="C10" i="2"/>
  <c r="B11" i="2" s="1"/>
  <c r="D10" i="2" l="1"/>
  <c r="C11" i="2"/>
  <c r="B12" i="2" s="1"/>
  <c r="C12" i="2" l="1"/>
  <c r="B13" i="2" s="1"/>
  <c r="D11" i="2"/>
  <c r="C13" i="2" l="1"/>
  <c r="B14" i="2" s="1"/>
  <c r="D12" i="2"/>
  <c r="D13" i="2" l="1"/>
</calcChain>
</file>

<file path=xl/sharedStrings.xml><?xml version="1.0" encoding="utf-8"?>
<sst xmlns="http://schemas.openxmlformats.org/spreadsheetml/2006/main" count="317" uniqueCount="179">
  <si>
    <t>Date</t>
  </si>
  <si>
    <t>Profit / Loss</t>
  </si>
  <si>
    <t>11th June</t>
  </si>
  <si>
    <t>12th June</t>
  </si>
  <si>
    <t>13th June</t>
  </si>
  <si>
    <t>14th June</t>
  </si>
  <si>
    <t>17th June</t>
  </si>
  <si>
    <t>18th June</t>
  </si>
  <si>
    <t>19th June</t>
  </si>
  <si>
    <t>20th June</t>
  </si>
  <si>
    <t>24th June</t>
  </si>
  <si>
    <t>25th June</t>
  </si>
  <si>
    <t>26th June</t>
  </si>
  <si>
    <t>27th June</t>
  </si>
  <si>
    <t>28th June</t>
  </si>
  <si>
    <t>Months</t>
  </si>
  <si>
    <t>JUNE</t>
  </si>
  <si>
    <t>STRIKE RATE</t>
  </si>
  <si>
    <t>Total</t>
  </si>
  <si>
    <t>TOTAL CALLS</t>
  </si>
  <si>
    <t>June Capital Appreciation</t>
  </si>
  <si>
    <t>POSITIVE CALLS</t>
  </si>
  <si>
    <t>Capital</t>
  </si>
  <si>
    <t>NEGATIVE CALLS</t>
  </si>
  <si>
    <t>Profit/Loss (Rs.)</t>
  </si>
  <si>
    <t>21th June</t>
  </si>
  <si>
    <t>Capital Balance</t>
  </si>
  <si>
    <t>Day Profit</t>
  </si>
  <si>
    <t xml:space="preserve">NEGATIVE CALLS </t>
  </si>
  <si>
    <t>SYNGENE</t>
  </si>
  <si>
    <t>Entry Price</t>
  </si>
  <si>
    <t>SL No.</t>
  </si>
  <si>
    <t>Entry Date</t>
  </si>
  <si>
    <t>Stock Name</t>
  </si>
  <si>
    <t>% Return</t>
  </si>
  <si>
    <t>TGT</t>
  </si>
  <si>
    <t>Open</t>
  </si>
  <si>
    <t>04.03.23</t>
  </si>
  <si>
    <t>1150 - 1200</t>
  </si>
  <si>
    <t>100 - 110</t>
  </si>
  <si>
    <t>13.03.23</t>
  </si>
  <si>
    <t>135 - 140</t>
  </si>
  <si>
    <t>31.03.23</t>
  </si>
  <si>
    <t>09.05.23</t>
  </si>
  <si>
    <t>12.04.23</t>
  </si>
  <si>
    <t>23.04.23</t>
  </si>
  <si>
    <t>02.05.23</t>
  </si>
  <si>
    <t>04.05.23</t>
  </si>
  <si>
    <t>FINCABLES</t>
  </si>
  <si>
    <t>EQUITASBNK</t>
  </si>
  <si>
    <t>NCC</t>
  </si>
  <si>
    <t>ALKEM</t>
  </si>
  <si>
    <t>NFL</t>
  </si>
  <si>
    <t>KRBL</t>
  </si>
  <si>
    <t>WABAG</t>
  </si>
  <si>
    <t>Stop-Loss</t>
  </si>
  <si>
    <t>19.05.23</t>
  </si>
  <si>
    <t>14.05.23</t>
  </si>
  <si>
    <t>CHOLAHLDNG</t>
  </si>
  <si>
    <t xml:space="preserve">Statutory Information - </t>
  </si>
  <si>
    <t>Name of the RA - Sandeep Wagle</t>
  </si>
  <si>
    <t>Contact No - 9140647023</t>
  </si>
  <si>
    <t>SEBI Reg No - INH000005050</t>
  </si>
  <si>
    <t>**Warning - Investment in securities market are subject to market risks. Read all the related documents carefully before investing.</t>
  </si>
  <si>
    <t>**Note - Qty. calculated based on 1 lakh capital per call as a sample. One should invest equal amount on each call.</t>
  </si>
  <si>
    <t>04.06.23</t>
  </si>
  <si>
    <t>HUDCO</t>
  </si>
  <si>
    <t>85 - 90</t>
  </si>
  <si>
    <t>17.06.23</t>
  </si>
  <si>
    <t>PCBL</t>
  </si>
  <si>
    <t xml:space="preserve">250 - 270 </t>
  </si>
  <si>
    <t>30.06.23</t>
  </si>
  <si>
    <t>ESCORTS</t>
  </si>
  <si>
    <t>2430 - 2450</t>
  </si>
  <si>
    <t>03.07.23</t>
  </si>
  <si>
    <t>RADICO</t>
  </si>
  <si>
    <t>1350 - 1370</t>
  </si>
  <si>
    <t>04.07.23</t>
  </si>
  <si>
    <t>Book Profit</t>
  </si>
  <si>
    <t>10.07.23</t>
  </si>
  <si>
    <t>SHAKTIPUMP</t>
  </si>
  <si>
    <t>970 - 990</t>
  </si>
  <si>
    <t>15.07.23</t>
  </si>
  <si>
    <t>MHRIL</t>
  </si>
  <si>
    <t>400 - 410</t>
  </si>
  <si>
    <t>150 - 160</t>
  </si>
  <si>
    <t>550 - 660</t>
  </si>
  <si>
    <t>26.07.23</t>
  </si>
  <si>
    <t>27.07.23</t>
  </si>
  <si>
    <t>14.08.23</t>
  </si>
  <si>
    <t>MANINFRA</t>
  </si>
  <si>
    <t>185 - 190</t>
  </si>
  <si>
    <t>JSW ENERGY</t>
  </si>
  <si>
    <t>520 - 550</t>
  </si>
  <si>
    <t>24.08.23</t>
  </si>
  <si>
    <t>23.08.23</t>
  </si>
  <si>
    <t>NMDC</t>
  </si>
  <si>
    <t>SCI</t>
  </si>
  <si>
    <t>145 - 150</t>
  </si>
  <si>
    <t>01.09.23</t>
  </si>
  <si>
    <t>MCX</t>
  </si>
  <si>
    <t>2050 - 2100</t>
  </si>
  <si>
    <t>12.07.23</t>
  </si>
  <si>
    <t>05.09.23</t>
  </si>
  <si>
    <t>15.09.23</t>
  </si>
  <si>
    <t>MMTC</t>
  </si>
  <si>
    <t>95 - 130</t>
  </si>
  <si>
    <t>700 - 850</t>
  </si>
  <si>
    <t>180 - 280</t>
  </si>
  <si>
    <t>20.09.23</t>
  </si>
  <si>
    <t>22.09.23</t>
  </si>
  <si>
    <t>28.09.23</t>
  </si>
  <si>
    <t>06.10.23</t>
  </si>
  <si>
    <t>14.10.23</t>
  </si>
  <si>
    <t>KHADIM</t>
  </si>
  <si>
    <t>10.11.23</t>
  </si>
  <si>
    <t>KARURVYSYA</t>
  </si>
  <si>
    <t>Office Address - A - 3601, Sambhaji Nagar, Mulund West, Mumbai 400 080</t>
  </si>
  <si>
    <t xml:space="preserve">Trading in Futures &amp; Options involves a high risk, we do not guarantee any fixed returns or profits on any of our products &amp; services we provide. </t>
  </si>
  <si>
    <t>We provide a limited period free trial for all our F &amp; O products. Clients are advised to do due diligence about the suitability of the products.</t>
  </si>
  <si>
    <t>Also, prior track record is not a guarantee of future returns. The figures displayed above are based on the stock prices when the call was given. The actual rates / figures may vary from individual to individual. **</t>
  </si>
  <si>
    <t>**Disclaimer - Registration granted by SEBI and certification from NISM in no way guarantee performance of the intermediary or provide any assurance of returns to investors. **</t>
  </si>
  <si>
    <t>17.11.23</t>
  </si>
  <si>
    <t>NYKAA</t>
  </si>
  <si>
    <t>195 - 240</t>
  </si>
  <si>
    <t>23.11.23</t>
  </si>
  <si>
    <t>07.12.23</t>
  </si>
  <si>
    <t>VAISHALI</t>
  </si>
  <si>
    <t>195 - 230</t>
  </si>
  <si>
    <t>09.12.23</t>
  </si>
  <si>
    <t>SBIN</t>
  </si>
  <si>
    <t>17.12.23</t>
  </si>
  <si>
    <t>JMFINANCIL</t>
  </si>
  <si>
    <t>666 - 720</t>
  </si>
  <si>
    <t>19.12.23</t>
  </si>
  <si>
    <t>ZYDUSLIFE</t>
  </si>
  <si>
    <t>750 - 880</t>
  </si>
  <si>
    <t>20.12.23</t>
  </si>
  <si>
    <t>Exit</t>
  </si>
  <si>
    <t>ss</t>
  </si>
  <si>
    <t>28.12.23</t>
  </si>
  <si>
    <t>120 - 130</t>
  </si>
  <si>
    <t>20.11.23</t>
  </si>
  <si>
    <t>01.01.24</t>
  </si>
  <si>
    <t>ENGINERSIN</t>
  </si>
  <si>
    <t>240 - 300</t>
  </si>
  <si>
    <t>04.01.24</t>
  </si>
  <si>
    <t>15.01.24</t>
  </si>
  <si>
    <t>INFIBEAM</t>
  </si>
  <si>
    <t>18.01.24</t>
  </si>
  <si>
    <t>MUNJALSHOW</t>
  </si>
  <si>
    <t>14.01.24</t>
  </si>
  <si>
    <t>APLLTD</t>
  </si>
  <si>
    <t>20.01.24</t>
  </si>
  <si>
    <t>Partial Open</t>
  </si>
  <si>
    <t>31.01.24</t>
  </si>
  <si>
    <t>02.02.24</t>
  </si>
  <si>
    <t>Booking Date</t>
  </si>
  <si>
    <t>Booking Price</t>
  </si>
  <si>
    <t>Status</t>
  </si>
  <si>
    <t>Time Duration</t>
  </si>
  <si>
    <t>5 Months</t>
  </si>
  <si>
    <t>1.5 Months</t>
  </si>
  <si>
    <t>2 Months</t>
  </si>
  <si>
    <t>4 Months</t>
  </si>
  <si>
    <t>3.5 Months</t>
  </si>
  <si>
    <t>1 Month</t>
  </si>
  <si>
    <t>1 Day</t>
  </si>
  <si>
    <t>1.5 Month</t>
  </si>
  <si>
    <t>2.5 Months</t>
  </si>
  <si>
    <t>3 Months</t>
  </si>
  <si>
    <t>6 Months</t>
  </si>
  <si>
    <t>9 Months</t>
  </si>
  <si>
    <t>07.02.24</t>
  </si>
  <si>
    <t>TGT Achieved</t>
  </si>
  <si>
    <t>SL Triggered</t>
  </si>
  <si>
    <t>08.02.24</t>
  </si>
  <si>
    <t>9.02.24</t>
  </si>
  <si>
    <t>2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</si>
</sst>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_ "/>
    <numFmt numFmtId="165" formatCode="[$-14009]dd/mm/yy;@"/>
  </numFmts>
  <fonts count="19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0"/>
      <name val="Arial Black"/>
      <family val="2"/>
    </font>
    <font>
      <b/>
      <sz val="14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FFFF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966"/>
        <bgColor rgb="FFFFE699"/>
      </patternFill>
    </fill>
    <fill>
      <patternFill patternType="solid">
        <fgColor rgb="FFFFF2CC"/>
        <bgColor rgb="FFF2F2F2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FFE699"/>
        <bgColor rgb="FFFFF2CC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C4F38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3">
    <xf numFmtId="0" fontId="0" fillId="0" borderId="0"/>
    <xf numFmtId="0" fontId="5" fillId="6" borderId="0" applyBorder="0" applyProtection="0"/>
    <xf numFmtId="0" fontId="4" fillId="7" borderId="0" applyBorder="0" applyProtection="0"/>
    <xf numFmtId="0" fontId="6" fillId="0" borderId="0"/>
    <xf numFmtId="0" fontId="4" fillId="10" borderId="0" applyBorder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5" fillId="12" borderId="0" applyBorder="0" applyProtection="0"/>
    <xf numFmtId="43" fontId="6" fillId="0" borderId="0" applyFont="0" applyFill="0" applyBorder="0" applyAlignment="0" applyProtection="0">
      <alignment vertical="center"/>
    </xf>
    <xf numFmtId="0" fontId="3" fillId="0" borderId="0"/>
    <xf numFmtId="0" fontId="2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4" fillId="0" borderId="0" xfId="0" applyFont="1"/>
    <xf numFmtId="165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6" fillId="0" borderId="0" xfId="3"/>
    <xf numFmtId="0" fontId="7" fillId="2" borderId="4" xfId="3" applyFont="1" applyFill="1" applyBorder="1"/>
    <xf numFmtId="0" fontId="6" fillId="0" borderId="4" xfId="3" applyBorder="1" applyAlignment="1">
      <alignment horizontal="center"/>
    </xf>
    <xf numFmtId="164" fontId="6" fillId="0" borderId="4" xfId="3" applyNumberFormat="1" applyBorder="1" applyAlignment="1">
      <alignment horizontal="center"/>
    </xf>
    <xf numFmtId="0" fontId="6" fillId="0" borderId="4" xfId="3" applyBorder="1"/>
    <xf numFmtId="43" fontId="6" fillId="0" borderId="4" xfId="10" applyBorder="1" applyAlignment="1"/>
    <xf numFmtId="14" fontId="8" fillId="4" borderId="4" xfId="3" applyNumberFormat="1" applyFont="1" applyFill="1" applyBorder="1" applyAlignment="1">
      <alignment horizontal="center" vertical="center"/>
    </xf>
    <xf numFmtId="164" fontId="6" fillId="0" borderId="4" xfId="3" applyNumberFormat="1" applyBorder="1"/>
    <xf numFmtId="0" fontId="10" fillId="14" borderId="4" xfId="0" applyFont="1" applyFill="1" applyBorder="1" applyAlignment="1">
      <alignment horizontal="center" vertical="center" wrapText="1"/>
    </xf>
    <xf numFmtId="1" fontId="10" fillId="14" borderId="4" xfId="0" applyNumberFormat="1" applyFont="1" applyFill="1" applyBorder="1" applyAlignment="1">
      <alignment horizontal="center" vertical="center" wrapText="1"/>
    </xf>
    <xf numFmtId="2" fontId="10" fillId="14" borderId="4" xfId="0" applyNumberFormat="1" applyFont="1" applyFill="1" applyBorder="1" applyAlignment="1">
      <alignment horizontal="center" vertical="center" wrapText="1"/>
    </xf>
    <xf numFmtId="1" fontId="11" fillId="14" borderId="4" xfId="0" applyNumberFormat="1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5" fillId="14" borderId="5" xfId="0" applyFont="1" applyFill="1" applyBorder="1" applyAlignment="1">
      <alignment horizontal="center" vertical="center" wrapText="1"/>
    </xf>
    <xf numFmtId="0" fontId="16" fillId="0" borderId="0" xfId="0" applyFont="1"/>
    <xf numFmtId="0" fontId="17" fillId="15" borderId="4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17" fillId="17" borderId="4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horizontal="center" vertical="center" wrapText="1"/>
    </xf>
    <xf numFmtId="1" fontId="17" fillId="15" borderId="4" xfId="0" applyNumberFormat="1" applyFont="1" applyFill="1" applyBorder="1" applyAlignment="1">
      <alignment horizontal="center" vertical="center" wrapText="1"/>
    </xf>
    <xf numFmtId="2" fontId="17" fillId="15" borderId="4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4" xfId="0" applyFont="1" applyBorder="1" applyAlignment="1">
      <alignment horizontal="center" vertical="center" wrapText="1"/>
    </xf>
    <xf numFmtId="1" fontId="17" fillId="17" borderId="4" xfId="0" applyNumberFormat="1" applyFont="1" applyFill="1" applyBorder="1" applyAlignment="1">
      <alignment horizontal="center" vertical="center" wrapText="1"/>
    </xf>
    <xf numFmtId="2" fontId="17" fillId="17" borderId="4" xfId="0" applyNumberFormat="1" applyFont="1" applyFill="1" applyBorder="1" applyAlignment="1">
      <alignment horizontal="center" vertical="center" wrapText="1"/>
    </xf>
    <xf numFmtId="2" fontId="17" fillId="16" borderId="4" xfId="0" applyNumberFormat="1" applyFont="1" applyFill="1" applyBorder="1" applyAlignment="1">
      <alignment horizontal="center" vertical="center" wrapText="1"/>
    </xf>
    <xf numFmtId="1" fontId="17" fillId="16" borderId="4" xfId="0" applyNumberFormat="1" applyFont="1" applyFill="1" applyBorder="1" applyAlignment="1">
      <alignment horizontal="center" vertical="center" wrapText="1"/>
    </xf>
    <xf numFmtId="14" fontId="17" fillId="15" borderId="4" xfId="0" applyNumberFormat="1" applyFont="1" applyFill="1" applyBorder="1" applyAlignment="1">
      <alignment horizontal="center" vertical="center" wrapText="1"/>
    </xf>
    <xf numFmtId="0" fontId="6" fillId="3" borderId="1" xfId="3" applyFill="1" applyBorder="1" applyAlignment="1">
      <alignment horizontal="center"/>
    </xf>
    <xf numFmtId="0" fontId="6" fillId="3" borderId="2" xfId="3" applyFill="1" applyBorder="1" applyAlignment="1">
      <alignment horizontal="center"/>
    </xf>
    <xf numFmtId="0" fontId="6" fillId="3" borderId="3" xfId="3" applyFill="1" applyBorder="1" applyAlignment="1">
      <alignment horizontal="center"/>
    </xf>
  </cellXfs>
  <cellStyles count="23">
    <cellStyle name="20% - Accent4 2" xfId="6" xr:uid="{00000000-0005-0000-0000-000000000000}"/>
    <cellStyle name="20% - Accent4 2 2" xfId="14" xr:uid="{00000000-0005-0000-0000-000001000000}"/>
    <cellStyle name="20% - Accent4 2 3" xfId="19" xr:uid="{11B57C3B-AC93-46AC-8B34-BD95613D6507}"/>
    <cellStyle name="40% - Accent4 2" xfId="5" xr:uid="{00000000-0005-0000-0000-000002000000}"/>
    <cellStyle name="40% - Accent4 2 2" xfId="13" xr:uid="{00000000-0005-0000-0000-000003000000}"/>
    <cellStyle name="40% - Accent4 2 3" xfId="18" xr:uid="{74BC7FD1-BA27-4705-8BED-01AE8674FB8E}"/>
    <cellStyle name="60% - Accent4 2" xfId="8" xr:uid="{00000000-0005-0000-0000-000004000000}"/>
    <cellStyle name="Accent4 2" xfId="7" xr:uid="{00000000-0005-0000-0000-000005000000}"/>
    <cellStyle name="Comma 2" xfId="10" xr:uid="{00000000-0005-0000-0000-000006000000}"/>
    <cellStyle name="Comma 2 2" xfId="15" xr:uid="{00000000-0005-0000-0000-000007000000}"/>
    <cellStyle name="Comma 2 3" xfId="20" xr:uid="{ADC9E270-C81A-46B3-98C4-F1EADA287BB6}"/>
    <cellStyle name="Excel Built-in 20% - Accent4" xfId="2" xr:uid="{00000000-0005-0000-0000-000008000000}"/>
    <cellStyle name="Excel Built-in 40% - Accent4" xfId="4" xr:uid="{00000000-0005-0000-0000-000009000000}"/>
    <cellStyle name="Excel Built-in 60% - Accent4" xfId="1" xr:uid="{00000000-0005-0000-0000-00000A000000}"/>
    <cellStyle name="Excel Built-in Accent4" xfId="9" xr:uid="{00000000-0005-0000-0000-00000B000000}"/>
    <cellStyle name="Normal" xfId="0" builtinId="0"/>
    <cellStyle name="Normal 2" xfId="3" xr:uid="{00000000-0005-0000-0000-00000D000000}"/>
    <cellStyle name="Normal 2 2" xfId="12" xr:uid="{00000000-0005-0000-0000-00000E000000}"/>
    <cellStyle name="Normal 2 3" xfId="17" xr:uid="{904659A0-F022-40DA-B1C6-69E4B21DA3A8}"/>
    <cellStyle name="Normal 3" xfId="11" xr:uid="{00000000-0005-0000-0000-00000F000000}"/>
    <cellStyle name="Normal 3 2" xfId="16" xr:uid="{00000000-0005-0000-0000-000010000000}"/>
    <cellStyle name="Normal 3 3" xfId="22" xr:uid="{37E48DDC-0608-428E-85F1-8497A5C83E0B}"/>
    <cellStyle name="Percent 2" xfId="21" xr:uid="{66D79BAF-2782-48EF-AB14-1521AAE6E2C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2CC"/>
      <rgbColor rgb="00F2F2F2"/>
      <rgbColor rgb="00660066"/>
      <rgbColor rgb="00FF8080"/>
      <rgbColor rgb="002E75B6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2E6EBC"/>
      <rgbColor rgb="0033CCCC"/>
      <rgbColor rgb="0099CC00"/>
      <rgbColor rgb="00FFC000"/>
      <rgbColor rgb="00FF9900"/>
      <rgbColor rgb="00FF6600"/>
      <rgbColor rgb="0059595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4F38"/>
      <color rgb="FFFD8DD2"/>
      <color rgb="FFFF0000"/>
      <color rgb="FFF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ownloads\Telegram%20Desktop\BTST-T%20-%20%20%20STBT-T%20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ly -19"/>
      <sheetName val="Sheet3"/>
      <sheetName val="June-19"/>
    </sheetNames>
    <sheetDataSet>
      <sheetData sheetId="0"/>
      <sheetData sheetId="1"/>
      <sheetData sheetId="2">
        <row r="10">
          <cell r="J10">
            <v>-3850</v>
          </cell>
        </row>
        <row r="12">
          <cell r="J12">
            <v>-7350</v>
          </cell>
        </row>
        <row r="13">
          <cell r="J13" t="str">
            <v/>
          </cell>
        </row>
        <row r="14">
          <cell r="J14">
            <v>-14400</v>
          </cell>
        </row>
        <row r="16">
          <cell r="J16">
            <v>21875</v>
          </cell>
        </row>
        <row r="18">
          <cell r="J18">
            <v>-8099.99999999997</v>
          </cell>
        </row>
        <row r="20">
          <cell r="J20">
            <v>-15200</v>
          </cell>
        </row>
        <row r="21">
          <cell r="J21" t="str">
            <v/>
          </cell>
        </row>
        <row r="22">
          <cell r="J22">
            <v>14875</v>
          </cell>
        </row>
        <row r="23">
          <cell r="J23" t="str">
            <v/>
          </cell>
        </row>
        <row r="24">
          <cell r="J24">
            <v>1500</v>
          </cell>
        </row>
        <row r="25">
          <cell r="J25" t="str">
            <v/>
          </cell>
        </row>
        <row r="26">
          <cell r="J26">
            <v>12145</v>
          </cell>
        </row>
        <row r="27">
          <cell r="J27" t="str">
            <v/>
          </cell>
        </row>
        <row r="28">
          <cell r="J28">
            <v>10150</v>
          </cell>
        </row>
        <row r="30">
          <cell r="J30">
            <v>16640</v>
          </cell>
        </row>
        <row r="32">
          <cell r="J32">
            <v>6400</v>
          </cell>
        </row>
        <row r="33">
          <cell r="J33" t="str">
            <v/>
          </cell>
        </row>
        <row r="34">
          <cell r="J34">
            <v>-5950</v>
          </cell>
        </row>
        <row r="36">
          <cell r="J36">
            <v>400</v>
          </cell>
        </row>
        <row r="38">
          <cell r="J38">
            <v>-5000</v>
          </cell>
        </row>
        <row r="40">
          <cell r="J40">
            <v>-2940.00000000003</v>
          </cell>
        </row>
        <row r="42">
          <cell r="J42">
            <v>-7600.00000000002</v>
          </cell>
        </row>
        <row r="44">
          <cell r="J44">
            <v>16640</v>
          </cell>
        </row>
        <row r="46">
          <cell r="J46">
            <v>10400</v>
          </cell>
        </row>
        <row r="48">
          <cell r="J48">
            <v>13690</v>
          </cell>
        </row>
        <row r="50">
          <cell r="J50">
            <v>20500</v>
          </cell>
        </row>
        <row r="52">
          <cell r="J52">
            <v>8250.0000000000291</v>
          </cell>
        </row>
        <row r="54">
          <cell r="J54">
            <v>7000.00000000003</v>
          </cell>
        </row>
        <row r="55">
          <cell r="J55" t="str">
            <v/>
          </cell>
        </row>
        <row r="56">
          <cell r="J56">
            <v>-4500.00000000003</v>
          </cell>
        </row>
        <row r="58">
          <cell r="J58">
            <v>-5000</v>
          </cell>
        </row>
        <row r="60">
          <cell r="J60">
            <v>-5500</v>
          </cell>
        </row>
        <row r="62">
          <cell r="J62">
            <v>-2529.99999999995</v>
          </cell>
        </row>
        <row r="63">
          <cell r="J63" t="str">
            <v/>
          </cell>
        </row>
        <row r="64">
          <cell r="J64">
            <v>-2559.99999999999</v>
          </cell>
        </row>
        <row r="66">
          <cell r="J66">
            <v>7700</v>
          </cell>
        </row>
        <row r="68">
          <cell r="J68">
            <v>12775</v>
          </cell>
        </row>
        <row r="69">
          <cell r="J69" t="str">
            <v/>
          </cell>
        </row>
        <row r="70">
          <cell r="J70">
            <v>13300</v>
          </cell>
        </row>
        <row r="72">
          <cell r="J72">
            <v>2399.99999999998</v>
          </cell>
        </row>
        <row r="74">
          <cell r="J74">
            <v>-5600.00000000002</v>
          </cell>
        </row>
        <row r="76">
          <cell r="J76">
            <v>-2479.99999999997</v>
          </cell>
        </row>
        <row r="78">
          <cell r="J78">
            <v>24000</v>
          </cell>
        </row>
        <row r="80">
          <cell r="J80">
            <v>8000</v>
          </cell>
        </row>
        <row r="82">
          <cell r="J82">
            <v>6899.99999999998</v>
          </cell>
        </row>
        <row r="84">
          <cell r="J84">
            <v>-10000</v>
          </cell>
        </row>
        <row r="85">
          <cell r="J85" t="str">
            <v/>
          </cell>
        </row>
        <row r="86">
          <cell r="J86">
            <v>14400</v>
          </cell>
        </row>
        <row r="88">
          <cell r="J88">
            <v>-5250</v>
          </cell>
        </row>
        <row r="90">
          <cell r="J90">
            <v>-2000</v>
          </cell>
        </row>
        <row r="92">
          <cell r="J92">
            <v>18000</v>
          </cell>
        </row>
        <row r="94">
          <cell r="J94">
            <v>-4200.00000000002</v>
          </cell>
        </row>
        <row r="96">
          <cell r="J96">
            <v>-7875</v>
          </cell>
        </row>
        <row r="98">
          <cell r="J98">
            <v>14575</v>
          </cell>
        </row>
        <row r="100">
          <cell r="J100">
            <v>-9000</v>
          </cell>
        </row>
        <row r="102">
          <cell r="J102">
            <v>-5950.00000000001</v>
          </cell>
        </row>
        <row r="104">
          <cell r="J104">
            <v>-8699.9999999999309</v>
          </cell>
        </row>
        <row r="106">
          <cell r="J106">
            <v>-4612.50000000003</v>
          </cell>
        </row>
        <row r="108">
          <cell r="J108">
            <v>23200</v>
          </cell>
        </row>
        <row r="110">
          <cell r="J110">
            <v>15200</v>
          </cell>
        </row>
        <row r="112">
          <cell r="J112">
            <v>17875</v>
          </cell>
        </row>
        <row r="114">
          <cell r="J114">
            <v>-3300</v>
          </cell>
        </row>
        <row r="116">
          <cell r="J116">
            <v>-3300</v>
          </cell>
        </row>
        <row r="118">
          <cell r="J118">
            <v>-6200</v>
          </cell>
        </row>
        <row r="120">
          <cell r="J120">
            <v>-4880.00000000002</v>
          </cell>
        </row>
        <row r="122">
          <cell r="J122">
            <v>4987.5</v>
          </cell>
        </row>
        <row r="124">
          <cell r="J124">
            <v>9919.99999999998</v>
          </cell>
        </row>
        <row r="126">
          <cell r="J126">
            <v>9919.99999999998</v>
          </cell>
        </row>
        <row r="128">
          <cell r="J128">
            <v>-6412.5</v>
          </cell>
        </row>
        <row r="130">
          <cell r="J130">
            <v>-7550</v>
          </cell>
        </row>
        <row r="132">
          <cell r="J132">
            <v>-3020</v>
          </cell>
        </row>
        <row r="134">
          <cell r="J134">
            <v>-3500</v>
          </cell>
        </row>
        <row r="136">
          <cell r="J136">
            <v>-2640.00000000005</v>
          </cell>
        </row>
        <row r="138">
          <cell r="J138">
            <v>-2700</v>
          </cell>
        </row>
        <row r="140">
          <cell r="J140">
            <v>-3780.00000000004</v>
          </cell>
        </row>
        <row r="142">
          <cell r="J142">
            <v>-3712.50000000003</v>
          </cell>
        </row>
        <row r="144">
          <cell r="J144">
            <v>-3712.50000000003</v>
          </cell>
        </row>
        <row r="146">
          <cell r="J146">
            <v>-3900</v>
          </cell>
        </row>
        <row r="148">
          <cell r="J148">
            <v>-3900</v>
          </cell>
        </row>
        <row r="150">
          <cell r="J150">
            <v>-8099.99999999997</v>
          </cell>
        </row>
        <row r="154">
          <cell r="J154">
            <v>1440.00000000005</v>
          </cell>
        </row>
        <row r="156">
          <cell r="J156">
            <v>-375</v>
          </cell>
        </row>
        <row r="158">
          <cell r="J158">
            <v>-375</v>
          </cell>
        </row>
        <row r="160">
          <cell r="J160">
            <v>-4950</v>
          </cell>
        </row>
        <row r="162">
          <cell r="J162">
            <v>-14599.9999999999</v>
          </cell>
        </row>
        <row r="164">
          <cell r="J164">
            <v>-13200</v>
          </cell>
        </row>
        <row r="166">
          <cell r="J166">
            <v>-10075</v>
          </cell>
        </row>
        <row r="168">
          <cell r="J168">
            <v>-4799.99999999998</v>
          </cell>
        </row>
        <row r="170">
          <cell r="J170">
            <v>675.00000000006798</v>
          </cell>
        </row>
        <row r="172">
          <cell r="J172">
            <v>-1247.99999999996</v>
          </cell>
        </row>
        <row r="174">
          <cell r="J174">
            <v>-6479.99999999997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2"/>
  <sheetViews>
    <sheetView workbookViewId="0">
      <selection activeCell="G7" sqref="G7"/>
    </sheetView>
  </sheetViews>
  <sheetFormatPr defaultColWidth="8.87890625" defaultRowHeight="14.35"/>
  <cols>
    <col min="1" max="2" width="8.87890625" style="5"/>
    <col min="3" max="3" width="13.41015625" style="5" customWidth="1"/>
    <col min="4" max="4" width="15.1171875" style="5" customWidth="1"/>
    <col min="5" max="5" width="8.87890625" style="5"/>
    <col min="6" max="6" width="14.64453125" style="5" customWidth="1"/>
    <col min="7" max="16384" width="8.87890625" style="5"/>
  </cols>
  <sheetData>
    <row r="3" spans="2:7">
      <c r="B3" s="6" t="s">
        <v>15</v>
      </c>
      <c r="C3" s="7" t="s">
        <v>16</v>
      </c>
      <c r="F3" s="1" t="s">
        <v>17</v>
      </c>
      <c r="G3"/>
    </row>
    <row r="4" spans="2:7">
      <c r="B4" s="6" t="s">
        <v>18</v>
      </c>
      <c r="C4" s="8">
        <f>SUM(D9:D22)</f>
        <v>82874.50000000016</v>
      </c>
      <c r="F4"/>
      <c r="G4"/>
    </row>
    <row r="5" spans="2:7">
      <c r="F5" s="1" t="s">
        <v>19</v>
      </c>
      <c r="G5">
        <v>83</v>
      </c>
    </row>
    <row r="6" spans="2:7">
      <c r="B6" s="37" t="s">
        <v>20</v>
      </c>
      <c r="C6" s="38"/>
      <c r="D6" s="39"/>
      <c r="F6" s="1" t="s">
        <v>21</v>
      </c>
      <c r="G6">
        <v>34</v>
      </c>
    </row>
    <row r="7" spans="2:7">
      <c r="B7" s="7" t="s">
        <v>0</v>
      </c>
      <c r="C7" s="7" t="s">
        <v>22</v>
      </c>
      <c r="D7" s="7" t="s">
        <v>18</v>
      </c>
      <c r="F7" s="1" t="s">
        <v>23</v>
      </c>
      <c r="G7">
        <v>49</v>
      </c>
    </row>
    <row r="8" spans="2:7">
      <c r="B8" s="9"/>
      <c r="C8" s="10">
        <v>1000000</v>
      </c>
      <c r="D8" s="9" t="s">
        <v>24</v>
      </c>
    </row>
    <row r="9" spans="2:7">
      <c r="B9" s="11" t="s">
        <v>2</v>
      </c>
      <c r="C9" s="9">
        <f t="shared" ref="C9:C22" si="0">C8+D9</f>
        <v>988175</v>
      </c>
      <c r="D9" s="9">
        <f>SUM('[1]June-19'!J10:J18)</f>
        <v>-11824.999999999971</v>
      </c>
    </row>
    <row r="10" spans="2:7">
      <c r="B10" s="7" t="s">
        <v>3</v>
      </c>
      <c r="C10" s="9">
        <f t="shared" si="0"/>
        <v>1028285</v>
      </c>
      <c r="D10" s="9">
        <f>SUM('[1]June-19'!J20:J30)</f>
        <v>40110</v>
      </c>
    </row>
    <row r="11" spans="2:7">
      <c r="B11" s="9" t="s">
        <v>4</v>
      </c>
      <c r="C11" s="9">
        <f t="shared" si="0"/>
        <v>1021195</v>
      </c>
      <c r="D11" s="9">
        <f>SUM('[1]June-19'!J32:J40)</f>
        <v>-7090.00000000003</v>
      </c>
    </row>
    <row r="12" spans="2:7">
      <c r="B12" s="11" t="s">
        <v>5</v>
      </c>
      <c r="C12" s="9">
        <f t="shared" si="0"/>
        <v>1054325</v>
      </c>
      <c r="D12" s="9">
        <f>SUM('[1]June-19'!J42:J48)</f>
        <v>33129.999999999978</v>
      </c>
    </row>
    <row r="13" spans="2:7">
      <c r="B13" s="7" t="s">
        <v>6</v>
      </c>
      <c r="C13" s="9">
        <f t="shared" si="0"/>
        <v>1075075</v>
      </c>
      <c r="D13" s="9">
        <f>SUM('[1]June-19'!J50:J60)</f>
        <v>20750.000000000029</v>
      </c>
    </row>
    <row r="14" spans="2:7">
      <c r="B14" s="9" t="s">
        <v>7</v>
      </c>
      <c r="C14" s="9">
        <f t="shared" si="0"/>
        <v>1098080</v>
      </c>
      <c r="D14" s="9">
        <f>SUM('[1]June-19'!J62:J76)</f>
        <v>23005.000000000044</v>
      </c>
    </row>
    <row r="15" spans="2:7">
      <c r="B15" s="11" t="s">
        <v>8</v>
      </c>
      <c r="C15" s="9">
        <f t="shared" si="0"/>
        <v>1141380</v>
      </c>
      <c r="D15" s="9">
        <f>SUM('[1]June-19'!J78:J86)</f>
        <v>43299.999999999978</v>
      </c>
    </row>
    <row r="16" spans="2:7">
      <c r="B16" s="7" t="s">
        <v>9</v>
      </c>
      <c r="C16" s="9">
        <f t="shared" si="0"/>
        <v>1145630</v>
      </c>
      <c r="D16" s="9">
        <f>SUM('[1]June-19'!J88:J100)</f>
        <v>4249.99999999998</v>
      </c>
    </row>
    <row r="17" spans="2:4">
      <c r="B17" s="9" t="s">
        <v>25</v>
      </c>
      <c r="C17" s="12">
        <f t="shared" si="0"/>
        <v>1182642.5</v>
      </c>
      <c r="D17" s="12">
        <f>SUM('[1]June-19'!J102:J112)</f>
        <v>37012.500000000029</v>
      </c>
    </row>
    <row r="18" spans="2:4">
      <c r="B18" s="11" t="s">
        <v>10</v>
      </c>
      <c r="C18" s="9">
        <f t="shared" si="0"/>
        <v>1189790</v>
      </c>
      <c r="D18" s="12">
        <f>SUM('[1]June-19'!J114:J126)</f>
        <v>7147.4999999999382</v>
      </c>
    </row>
    <row r="19" spans="2:4">
      <c r="B19" s="7" t="s">
        <v>11</v>
      </c>
      <c r="C19" s="12">
        <f t="shared" si="0"/>
        <v>1160187.5</v>
      </c>
      <c r="D19" s="12">
        <f>SUM('[1]June-19'!J128:J140)</f>
        <v>-29602.500000000091</v>
      </c>
    </row>
    <row r="20" spans="2:4">
      <c r="B20" s="9" t="s">
        <v>12</v>
      </c>
      <c r="C20" s="12">
        <f t="shared" si="0"/>
        <v>1136862.5</v>
      </c>
      <c r="D20" s="9">
        <f>SUM('[1]June-19'!J142:J150)</f>
        <v>-23325.000000000029</v>
      </c>
    </row>
    <row r="21" spans="2:4">
      <c r="B21" s="11" t="s">
        <v>13</v>
      </c>
      <c r="C21" s="12">
        <f t="shared" si="0"/>
        <v>1090602.5000000002</v>
      </c>
      <c r="D21" s="9">
        <f>SUM('[1]June-19'!J154:J170)</f>
        <v>-46259.999999999767</v>
      </c>
    </row>
    <row r="22" spans="2:4">
      <c r="B22" s="7" t="s">
        <v>14</v>
      </c>
      <c r="C22" s="12">
        <f t="shared" si="0"/>
        <v>1082874.5000000002</v>
      </c>
      <c r="D22" s="9">
        <f>SUM('[1]June-19'!J172:J174)</f>
        <v>-7727.99999999993</v>
      </c>
    </row>
  </sheetData>
  <mergeCells count="1">
    <mergeCell ref="B6:D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4"/>
  <sheetViews>
    <sheetView workbookViewId="0">
      <selection activeCell="F3" sqref="F3:G7"/>
    </sheetView>
  </sheetViews>
  <sheetFormatPr defaultColWidth="8.87890625" defaultRowHeight="14.35"/>
  <cols>
    <col min="1" max="1" width="11.1171875" customWidth="1"/>
    <col min="2" max="2" width="14.64453125" customWidth="1"/>
    <col min="3" max="4" width="9.64453125" customWidth="1"/>
    <col min="6" max="6" width="16.87890625" customWidth="1"/>
  </cols>
  <sheetData>
    <row r="3" spans="1:8">
      <c r="A3" t="s">
        <v>0</v>
      </c>
      <c r="B3" t="s">
        <v>26</v>
      </c>
      <c r="D3" t="s">
        <v>27</v>
      </c>
      <c r="F3" s="1" t="s">
        <v>17</v>
      </c>
      <c r="H3" s="1"/>
    </row>
    <row r="4" spans="1:8">
      <c r="A4" s="4">
        <v>43647</v>
      </c>
      <c r="B4">
        <v>1000000</v>
      </c>
      <c r="C4" t="e">
        <f>B4+#REF!+#REF!+#REF!+#REF!+#REF!+#REF!</f>
        <v>#REF!</v>
      </c>
      <c r="D4" t="e">
        <f>B4-C4</f>
        <v>#REF!</v>
      </c>
      <c r="H4" s="1"/>
    </row>
    <row r="5" spans="1:8">
      <c r="A5" s="4">
        <v>43648</v>
      </c>
      <c r="B5" t="e">
        <f t="shared" ref="B5:B14" si="0">C4</f>
        <v>#REF!</v>
      </c>
      <c r="C5" t="e">
        <f>B5+#REF!+#REF!+#REF!</f>
        <v>#REF!</v>
      </c>
      <c r="D5" t="e">
        <f>B5-C5</f>
        <v>#REF!</v>
      </c>
      <c r="F5" s="1" t="s">
        <v>19</v>
      </c>
      <c r="G5">
        <v>40</v>
      </c>
      <c r="H5" s="1"/>
    </row>
    <row r="6" spans="1:8">
      <c r="A6" s="4">
        <v>43649</v>
      </c>
      <c r="B6" t="e">
        <f t="shared" si="0"/>
        <v>#REF!</v>
      </c>
      <c r="C6" t="e">
        <f>B6+#REF!+#REF!+#REF!+#REF!+#REF!</f>
        <v>#REF!</v>
      </c>
      <c r="D6" t="e">
        <f>B6-C6</f>
        <v>#REF!</v>
      </c>
      <c r="F6" s="1" t="s">
        <v>21</v>
      </c>
      <c r="G6">
        <v>13</v>
      </c>
    </row>
    <row r="7" spans="1:8">
      <c r="A7" s="4">
        <v>43650</v>
      </c>
      <c r="B7" t="e">
        <f t="shared" si="0"/>
        <v>#REF!</v>
      </c>
      <c r="C7" t="e">
        <f>B7+#REF!+#REF!+#REF!</f>
        <v>#REF!</v>
      </c>
      <c r="D7" t="e">
        <f>B7-C7</f>
        <v>#REF!</v>
      </c>
      <c r="F7" s="1" t="s">
        <v>23</v>
      </c>
      <c r="G7">
        <v>27</v>
      </c>
    </row>
    <row r="8" spans="1:8">
      <c r="A8" s="4">
        <v>43650</v>
      </c>
      <c r="B8" t="e">
        <f t="shared" si="0"/>
        <v>#REF!</v>
      </c>
      <c r="C8" t="e">
        <f>B8+#REF!+#REF!+#REF!+#REF!+#REF!+#REF!+#REF!+#REF!+#REF!</f>
        <v>#REF!</v>
      </c>
      <c r="D8" t="e">
        <f>B8-C8</f>
        <v>#REF!</v>
      </c>
    </row>
    <row r="9" spans="1:8">
      <c r="A9" s="4">
        <v>43671</v>
      </c>
      <c r="B9" t="e">
        <f t="shared" si="0"/>
        <v>#REF!</v>
      </c>
      <c r="C9" t="e">
        <f>B9+#REF!+#REF!</f>
        <v>#REF!</v>
      </c>
      <c r="D9" t="e">
        <f t="shared" ref="D9:D13" si="1">B9-C9</f>
        <v>#REF!</v>
      </c>
    </row>
    <row r="10" spans="1:8">
      <c r="A10" s="4">
        <v>43672</v>
      </c>
      <c r="B10" t="e">
        <f t="shared" si="0"/>
        <v>#REF!</v>
      </c>
      <c r="C10" t="e">
        <f>B10+#REF!</f>
        <v>#REF!</v>
      </c>
      <c r="D10" t="e">
        <f t="shared" si="1"/>
        <v>#REF!</v>
      </c>
    </row>
    <row r="11" spans="1:8">
      <c r="A11" s="4">
        <v>43675</v>
      </c>
      <c r="B11" t="e">
        <f t="shared" si="0"/>
        <v>#REF!</v>
      </c>
      <c r="C11" t="e">
        <f>B11+SUM(#REF!)</f>
        <v>#REF!</v>
      </c>
      <c r="D11" t="e">
        <f t="shared" si="1"/>
        <v>#REF!</v>
      </c>
    </row>
    <row r="12" spans="1:8">
      <c r="A12" s="4">
        <v>43676</v>
      </c>
      <c r="B12" t="e">
        <f t="shared" si="0"/>
        <v>#REF!</v>
      </c>
      <c r="C12" s="3" t="e">
        <f>B12+#REF!</f>
        <v>#REF!</v>
      </c>
      <c r="D12" t="e">
        <f t="shared" si="1"/>
        <v>#REF!</v>
      </c>
    </row>
    <row r="13" spans="1:8">
      <c r="A13" s="4">
        <v>43677</v>
      </c>
      <c r="B13" s="3" t="e">
        <f t="shared" si="0"/>
        <v>#REF!</v>
      </c>
      <c r="C13" s="3" t="e">
        <f>B13+SUM(#REF!)</f>
        <v>#REF!</v>
      </c>
      <c r="D13" t="e">
        <f t="shared" si="1"/>
        <v>#REF!</v>
      </c>
    </row>
    <row r="14" spans="1:8">
      <c r="A14" s="4">
        <v>43678</v>
      </c>
      <c r="B14" s="3" t="e">
        <f t="shared" si="0"/>
        <v>#REF!</v>
      </c>
    </row>
  </sheetData>
  <pageMargins left="0.75" right="0.75" top="1" bottom="1" header="0.51180555555555496" footer="0.51180555555555496"/>
  <pageSetup firstPageNumber="0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21"/>
  <sheetViews>
    <sheetView topLeftCell="A3" workbookViewId="0">
      <selection activeCell="A3" sqref="A3:G21"/>
    </sheetView>
  </sheetViews>
  <sheetFormatPr defaultColWidth="8.87890625" defaultRowHeight="14.35"/>
  <cols>
    <col min="1" max="1" width="18.41015625" customWidth="1"/>
    <col min="2" max="2" width="14.64453125" customWidth="1"/>
    <col min="5" max="5" width="10.41015625" customWidth="1"/>
    <col min="6" max="6" width="13.64453125" customWidth="1"/>
  </cols>
  <sheetData>
    <row r="3" spans="1:7">
      <c r="F3" s="1" t="s">
        <v>17</v>
      </c>
    </row>
    <row r="4" spans="1:7">
      <c r="A4" t="s">
        <v>0</v>
      </c>
      <c r="B4" t="s">
        <v>26</v>
      </c>
      <c r="C4" t="s">
        <v>27</v>
      </c>
    </row>
    <row r="5" spans="1:7">
      <c r="B5">
        <v>1000000</v>
      </c>
      <c r="F5" s="1" t="s">
        <v>19</v>
      </c>
    </row>
    <row r="6" spans="1:7">
      <c r="A6" s="2">
        <v>43678</v>
      </c>
      <c r="B6" s="3" t="e">
        <f t="shared" ref="B6:B20" si="0">B5+C6</f>
        <v>#REF!</v>
      </c>
      <c r="C6" s="3" t="e">
        <f>SUM(#REF!)</f>
        <v>#REF!</v>
      </c>
      <c r="F6" s="1" t="s">
        <v>21</v>
      </c>
      <c r="G6">
        <v>17</v>
      </c>
    </row>
    <row r="7" spans="1:7">
      <c r="A7" s="2">
        <v>43679</v>
      </c>
      <c r="B7" s="3" t="e">
        <f t="shared" si="0"/>
        <v>#REF!</v>
      </c>
      <c r="C7" s="3" t="e">
        <f>SUM(#REF!)</f>
        <v>#REF!</v>
      </c>
      <c r="F7" s="1" t="s">
        <v>28</v>
      </c>
      <c r="G7">
        <v>23</v>
      </c>
    </row>
    <row r="8" spans="1:7">
      <c r="A8" s="2">
        <v>43682</v>
      </c>
      <c r="B8" s="3" t="e">
        <f t="shared" si="0"/>
        <v>#REF!</v>
      </c>
      <c r="C8" s="3" t="e">
        <f>SUM(#REF!)</f>
        <v>#REF!</v>
      </c>
    </row>
    <row r="9" spans="1:7">
      <c r="A9" s="2">
        <v>43683</v>
      </c>
      <c r="B9" s="3" t="e">
        <f t="shared" si="0"/>
        <v>#REF!</v>
      </c>
      <c r="C9" s="3" t="e">
        <f>SUM(#REF!)</f>
        <v>#REF!</v>
      </c>
    </row>
    <row r="10" spans="1:7">
      <c r="A10" s="2">
        <v>43684</v>
      </c>
      <c r="B10" s="3" t="e">
        <f t="shared" si="0"/>
        <v>#REF!</v>
      </c>
      <c r="C10" s="3" t="e">
        <f>SUM(#REF!)</f>
        <v>#REF!</v>
      </c>
    </row>
    <row r="11" spans="1:7">
      <c r="A11" s="2">
        <v>43686</v>
      </c>
      <c r="B11" s="3" t="e">
        <f t="shared" si="0"/>
        <v>#REF!</v>
      </c>
      <c r="C11" s="3" t="e">
        <f>SUM(#REF!)</f>
        <v>#REF!</v>
      </c>
    </row>
    <row r="12" spans="1:7">
      <c r="A12" s="2">
        <v>43690</v>
      </c>
      <c r="B12" s="3" t="e">
        <f t="shared" si="0"/>
        <v>#REF!</v>
      </c>
      <c r="C12" s="3" t="e">
        <f>SUM(#REF!)</f>
        <v>#REF!</v>
      </c>
    </row>
    <row r="13" spans="1:7">
      <c r="A13" s="2">
        <v>43691</v>
      </c>
      <c r="B13" s="3" t="e">
        <f t="shared" si="0"/>
        <v>#REF!</v>
      </c>
      <c r="C13" s="3" t="e">
        <f>SUM(#REF!)</f>
        <v>#REF!</v>
      </c>
    </row>
    <row r="14" spans="1:7">
      <c r="A14" s="2">
        <v>43693</v>
      </c>
      <c r="B14" s="3" t="e">
        <f t="shared" si="0"/>
        <v>#REF!</v>
      </c>
      <c r="C14" s="3" t="e">
        <f>SUM(#REF!)</f>
        <v>#REF!</v>
      </c>
    </row>
    <row r="15" spans="1:7">
      <c r="A15" s="2">
        <v>43697</v>
      </c>
      <c r="B15" s="3" t="e">
        <f t="shared" si="0"/>
        <v>#REF!</v>
      </c>
      <c r="C15" s="3" t="e">
        <f>SUM(#REF!)</f>
        <v>#REF!</v>
      </c>
    </row>
    <row r="16" spans="1:7">
      <c r="A16" s="2">
        <v>43698</v>
      </c>
      <c r="B16" s="3" t="e">
        <f t="shared" si="0"/>
        <v>#REF!</v>
      </c>
      <c r="C16" s="3" t="e">
        <f>SUM(#REF!)</f>
        <v>#REF!</v>
      </c>
    </row>
    <row r="17" spans="1:3">
      <c r="A17" s="2">
        <v>43699</v>
      </c>
      <c r="B17" s="3" t="e">
        <f t="shared" si="0"/>
        <v>#REF!</v>
      </c>
      <c r="C17" s="3" t="e">
        <f>SUM(#REF!)</f>
        <v>#REF!</v>
      </c>
    </row>
    <row r="18" spans="1:3">
      <c r="A18" s="2">
        <v>43700</v>
      </c>
      <c r="B18" s="3" t="e">
        <f t="shared" si="0"/>
        <v>#REF!</v>
      </c>
      <c r="C18" s="3" t="e">
        <f>SUM(#REF!)</f>
        <v>#REF!</v>
      </c>
    </row>
    <row r="19" spans="1:3">
      <c r="A19" s="2">
        <v>43703</v>
      </c>
      <c r="B19" s="3" t="e">
        <f t="shared" si="0"/>
        <v>#REF!</v>
      </c>
      <c r="C19" t="e">
        <f>SUM(#REF!)</f>
        <v>#REF!</v>
      </c>
    </row>
    <row r="20" spans="1:3">
      <c r="A20" s="2">
        <v>43704</v>
      </c>
      <c r="B20" s="3" t="e">
        <f t="shared" si="0"/>
        <v>#REF!</v>
      </c>
      <c r="C20" t="e">
        <f>SUM(#REF!)</f>
        <v>#REF!</v>
      </c>
    </row>
    <row r="21" spans="1:3">
      <c r="A21" s="2">
        <v>43707</v>
      </c>
      <c r="B21" s="3" t="e">
        <f t="shared" ref="B21" si="1">B20+C21</f>
        <v>#REF!</v>
      </c>
      <c r="C21" t="e">
        <f>SUM(#REF!)</f>
        <v>#REF!</v>
      </c>
    </row>
  </sheetData>
  <pageMargins left="0.75" right="0.75" top="1" bottom="1" header="0.51180555555555496" footer="0.51180555555555496"/>
  <pageSetup firstPageNumber="0" orientation="portrait" useFirstPageNumber="1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selection activeCell="G22" sqref="G22"/>
    </sheetView>
  </sheetViews>
  <sheetFormatPr defaultRowHeight="14.35"/>
  <cols>
    <col min="2" max="2" width="13.64453125" bestFit="1" customWidth="1"/>
    <col min="6" max="6" width="15.3515625" bestFit="1" customWidth="1"/>
  </cols>
  <sheetData>
    <row r="1" spans="1:7">
      <c r="F1" s="1" t="s">
        <v>17</v>
      </c>
    </row>
    <row r="2" spans="1:7">
      <c r="A2" t="s">
        <v>0</v>
      </c>
      <c r="B2" t="s">
        <v>26</v>
      </c>
      <c r="C2" t="s">
        <v>27</v>
      </c>
    </row>
    <row r="3" spans="1:7">
      <c r="B3">
        <v>1000000</v>
      </c>
      <c r="F3" s="1" t="s">
        <v>19</v>
      </c>
    </row>
    <row r="4" spans="1:7">
      <c r="A4" s="2">
        <v>43711</v>
      </c>
      <c r="B4" s="3" t="e">
        <f>B3+C4</f>
        <v>#REF!</v>
      </c>
      <c r="C4" s="3" t="e">
        <f>SUM(#REF!)</f>
        <v>#REF!</v>
      </c>
      <c r="F4" s="1" t="s">
        <v>21</v>
      </c>
      <c r="G4" t="e">
        <f>COUNTIF(#REF!,"&gt;0")</f>
        <v>#REF!</v>
      </c>
    </row>
    <row r="5" spans="1:7">
      <c r="A5" s="2">
        <v>43712</v>
      </c>
      <c r="B5" s="3" t="e">
        <f t="shared" ref="B5:B7" si="0">B4+C5</f>
        <v>#REF!</v>
      </c>
      <c r="C5" s="3" t="e">
        <f>SUM(#REF!)</f>
        <v>#REF!</v>
      </c>
      <c r="F5" s="1" t="s">
        <v>28</v>
      </c>
      <c r="G5" t="e">
        <f>COUNTIF(#REF!,"&lt;0")</f>
        <v>#REF!</v>
      </c>
    </row>
    <row r="6" spans="1:7">
      <c r="A6" s="2">
        <v>43713</v>
      </c>
      <c r="B6" s="3" t="e">
        <f t="shared" si="0"/>
        <v>#REF!</v>
      </c>
      <c r="C6" s="3" t="e">
        <f>SUM(#REF!)</f>
        <v>#REF!</v>
      </c>
    </row>
    <row r="7" spans="1:7">
      <c r="A7" s="2">
        <v>43714</v>
      </c>
      <c r="B7" s="3" t="e">
        <f t="shared" si="0"/>
        <v>#REF!</v>
      </c>
      <c r="C7" s="3" t="e">
        <f>SUM(#REF!)</f>
        <v>#REF!</v>
      </c>
    </row>
    <row r="8" spans="1:7">
      <c r="A8" s="2"/>
      <c r="B8" s="3"/>
      <c r="C8" s="3"/>
    </row>
    <row r="9" spans="1:7">
      <c r="A9" s="2"/>
      <c r="B9" s="3"/>
      <c r="C9" s="3"/>
    </row>
    <row r="10" spans="1:7">
      <c r="A10" s="2"/>
      <c r="B10" s="3"/>
      <c r="C10" s="3"/>
    </row>
    <row r="11" spans="1:7">
      <c r="A11" s="2"/>
      <c r="B11" s="3"/>
      <c r="C11" s="3"/>
    </row>
    <row r="12" spans="1:7">
      <c r="A12" s="2"/>
      <c r="B12" s="3"/>
      <c r="C12" s="3"/>
    </row>
    <row r="13" spans="1:7">
      <c r="A13" s="2"/>
      <c r="B13" s="3"/>
      <c r="C13" s="3"/>
    </row>
    <row r="14" spans="1:7">
      <c r="A14" s="2"/>
      <c r="B14" s="3"/>
      <c r="C14" s="3"/>
    </row>
    <row r="15" spans="1:7">
      <c r="A15" s="2"/>
      <c r="B15" s="3"/>
    </row>
    <row r="16" spans="1:7">
      <c r="A16" s="2"/>
      <c r="B16" s="3"/>
    </row>
    <row r="17" spans="1:2">
      <c r="A17" s="2"/>
      <c r="B1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2342-278A-44FA-957A-946BC90F8330}">
  <dimension ref="A1:L46"/>
  <sheetViews>
    <sheetView tabSelected="1" workbookViewId="0">
      <pane ySplit="1" topLeftCell="A10" activePane="bottomLeft" state="frozen"/>
      <selection pane="bottomLeft" activeCell="A22" sqref="A22"/>
    </sheetView>
  </sheetViews>
  <sheetFormatPr defaultRowHeight="14.35"/>
  <cols>
    <col min="1" max="1" width="9.234375" customWidth="1"/>
    <col min="2" max="2" width="11.17578125" customWidth="1"/>
    <col min="3" max="3" width="16.87890625" customWidth="1"/>
    <col min="4" max="4" width="11.17578125" customWidth="1"/>
    <col min="5" max="5" width="11.234375" customWidth="1"/>
    <col min="6" max="6" width="11.17578125" customWidth="1"/>
    <col min="7" max="7" width="12.9375" customWidth="1"/>
    <col min="8" max="10" width="11.87890625" customWidth="1"/>
    <col min="11" max="11" width="13.64453125" customWidth="1"/>
    <col min="12" max="12" width="16.64453125" customWidth="1"/>
  </cols>
  <sheetData>
    <row r="1" spans="1:12" s="23" customFormat="1" ht="42.7" customHeight="1">
      <c r="A1" s="22" t="s">
        <v>31</v>
      </c>
      <c r="B1" s="22" t="s">
        <v>32</v>
      </c>
      <c r="C1" s="22" t="s">
        <v>33</v>
      </c>
      <c r="D1" s="22" t="s">
        <v>30</v>
      </c>
      <c r="E1" s="22" t="s">
        <v>55</v>
      </c>
      <c r="F1" s="22" t="s">
        <v>158</v>
      </c>
      <c r="G1" s="22" t="s">
        <v>157</v>
      </c>
      <c r="H1" s="22" t="s">
        <v>160</v>
      </c>
      <c r="I1" s="22" t="s">
        <v>1</v>
      </c>
      <c r="J1" s="22" t="s">
        <v>34</v>
      </c>
      <c r="K1" s="22" t="s">
        <v>35</v>
      </c>
      <c r="L1" s="22" t="s">
        <v>159</v>
      </c>
    </row>
    <row r="2" spans="1:12" s="30" customFormat="1" ht="21" customHeight="1">
      <c r="A2" s="24">
        <v>1</v>
      </c>
      <c r="B2" s="24" t="s">
        <v>37</v>
      </c>
      <c r="C2" s="24" t="s">
        <v>49</v>
      </c>
      <c r="D2" s="24">
        <v>75</v>
      </c>
      <c r="E2" s="24">
        <v>63</v>
      </c>
      <c r="F2" s="24">
        <v>100</v>
      </c>
      <c r="G2" s="24" t="s">
        <v>88</v>
      </c>
      <c r="H2" s="24" t="s">
        <v>161</v>
      </c>
      <c r="I2" s="28">
        <f t="shared" ref="I2:I21" si="0">(F2-D2)*(100000/D2)</f>
        <v>33333.333333333328</v>
      </c>
      <c r="J2" s="29">
        <f t="shared" ref="J2:J7" si="1">100*I2/100000</f>
        <v>33.333333333333329</v>
      </c>
      <c r="K2" s="24" t="s">
        <v>39</v>
      </c>
      <c r="L2" s="24" t="s">
        <v>174</v>
      </c>
    </row>
    <row r="3" spans="1:12" s="30" customFormat="1" ht="21" customHeight="1">
      <c r="A3" s="24">
        <v>2</v>
      </c>
      <c r="B3" s="24" t="s">
        <v>42</v>
      </c>
      <c r="C3" s="24" t="s">
        <v>51</v>
      </c>
      <c r="D3" s="24">
        <v>3383</v>
      </c>
      <c r="E3" s="24">
        <v>3320</v>
      </c>
      <c r="F3" s="24">
        <v>3600</v>
      </c>
      <c r="G3" s="24" t="s">
        <v>43</v>
      </c>
      <c r="H3" s="24" t="s">
        <v>162</v>
      </c>
      <c r="I3" s="28">
        <f t="shared" si="0"/>
        <v>6414.4250665090158</v>
      </c>
      <c r="J3" s="29">
        <f t="shared" si="1"/>
        <v>6.4144250665090166</v>
      </c>
      <c r="K3" s="24">
        <v>3600</v>
      </c>
      <c r="L3" s="24" t="s">
        <v>174</v>
      </c>
    </row>
    <row r="4" spans="1:12" s="30" customFormat="1" ht="21" customHeight="1">
      <c r="A4" s="24">
        <v>3</v>
      </c>
      <c r="B4" s="24" t="s">
        <v>46</v>
      </c>
      <c r="C4" s="24" t="s">
        <v>29</v>
      </c>
      <c r="D4" s="24">
        <v>677</v>
      </c>
      <c r="E4" s="24">
        <v>639</v>
      </c>
      <c r="F4" s="24">
        <v>758</v>
      </c>
      <c r="G4" s="24" t="s">
        <v>77</v>
      </c>
      <c r="H4" s="24" t="s">
        <v>163</v>
      </c>
      <c r="I4" s="28">
        <f t="shared" si="0"/>
        <v>11964.549483013294</v>
      </c>
      <c r="J4" s="29">
        <f t="shared" si="1"/>
        <v>11.964549483013293</v>
      </c>
      <c r="K4" s="24">
        <v>810</v>
      </c>
      <c r="L4" s="24" t="s">
        <v>78</v>
      </c>
    </row>
    <row r="5" spans="1:12" s="30" customFormat="1" ht="21" customHeight="1">
      <c r="A5" s="24">
        <v>4</v>
      </c>
      <c r="B5" s="24" t="s">
        <v>57</v>
      </c>
      <c r="C5" s="24" t="s">
        <v>58</v>
      </c>
      <c r="D5" s="24">
        <v>760</v>
      </c>
      <c r="E5" s="24">
        <v>684</v>
      </c>
      <c r="F5" s="24">
        <v>1167</v>
      </c>
      <c r="G5" s="24" t="s">
        <v>109</v>
      </c>
      <c r="H5" s="24" t="s">
        <v>164</v>
      </c>
      <c r="I5" s="28">
        <f t="shared" si="0"/>
        <v>53552.631578947367</v>
      </c>
      <c r="J5" s="29">
        <f>100*I5/100000</f>
        <v>53.55263157894737</v>
      </c>
      <c r="K5" s="24">
        <v>1200</v>
      </c>
      <c r="L5" s="24" t="s">
        <v>78</v>
      </c>
    </row>
    <row r="6" spans="1:12" s="30" customFormat="1" ht="21" customHeight="1">
      <c r="A6" s="24">
        <v>5</v>
      </c>
      <c r="B6" s="24" t="s">
        <v>65</v>
      </c>
      <c r="C6" s="24" t="s">
        <v>66</v>
      </c>
      <c r="D6" s="24">
        <v>61</v>
      </c>
      <c r="E6" s="24">
        <v>52</v>
      </c>
      <c r="F6" s="24">
        <v>85</v>
      </c>
      <c r="G6" s="24" t="s">
        <v>110</v>
      </c>
      <c r="H6" s="24" t="s">
        <v>165</v>
      </c>
      <c r="I6" s="28">
        <f t="shared" si="0"/>
        <v>39344.262295081964</v>
      </c>
      <c r="J6" s="29">
        <f t="shared" ref="J6" si="2">100*I6/100000</f>
        <v>39.344262295081961</v>
      </c>
      <c r="K6" s="24" t="s">
        <v>67</v>
      </c>
      <c r="L6" s="24" t="s">
        <v>174</v>
      </c>
    </row>
    <row r="7" spans="1:12" s="30" customFormat="1" ht="21" customHeight="1">
      <c r="A7" s="24">
        <v>6</v>
      </c>
      <c r="B7" s="24" t="s">
        <v>71</v>
      </c>
      <c r="C7" s="24" t="s">
        <v>72</v>
      </c>
      <c r="D7" s="24">
        <v>2231</v>
      </c>
      <c r="E7" s="24">
        <v>2195</v>
      </c>
      <c r="F7" s="24">
        <v>2430</v>
      </c>
      <c r="G7" s="24" t="s">
        <v>87</v>
      </c>
      <c r="H7" s="24" t="s">
        <v>166</v>
      </c>
      <c r="I7" s="28">
        <f t="shared" si="0"/>
        <v>8919.76692066338</v>
      </c>
      <c r="J7" s="29">
        <f t="shared" si="1"/>
        <v>8.9197669206633812</v>
      </c>
      <c r="K7" s="24" t="s">
        <v>73</v>
      </c>
      <c r="L7" s="24" t="s">
        <v>174</v>
      </c>
    </row>
    <row r="8" spans="1:12" s="30" customFormat="1" ht="21" customHeight="1">
      <c r="A8" s="24">
        <v>7</v>
      </c>
      <c r="B8" s="24" t="s">
        <v>74</v>
      </c>
      <c r="C8" s="24" t="s">
        <v>75</v>
      </c>
      <c r="D8" s="24">
        <v>1276</v>
      </c>
      <c r="E8" s="24">
        <v>1240</v>
      </c>
      <c r="F8" s="24">
        <v>1350</v>
      </c>
      <c r="G8" s="24" t="s">
        <v>77</v>
      </c>
      <c r="H8" s="24" t="s">
        <v>167</v>
      </c>
      <c r="I8" s="28">
        <f t="shared" si="0"/>
        <v>5799.3730407523517</v>
      </c>
      <c r="J8" s="29">
        <f t="shared" ref="J8:J10" si="3">100*I8/100000</f>
        <v>5.7993730407523518</v>
      </c>
      <c r="K8" s="24" t="s">
        <v>76</v>
      </c>
      <c r="L8" s="24" t="s">
        <v>174</v>
      </c>
    </row>
    <row r="9" spans="1:12" s="30" customFormat="1" ht="21" customHeight="1">
      <c r="A9" s="24">
        <v>8</v>
      </c>
      <c r="B9" s="24" t="s">
        <v>82</v>
      </c>
      <c r="C9" s="24" t="s">
        <v>83</v>
      </c>
      <c r="D9" s="24">
        <v>319.5</v>
      </c>
      <c r="E9" s="24">
        <v>295</v>
      </c>
      <c r="F9" s="24">
        <v>395.5</v>
      </c>
      <c r="G9" s="24" t="s">
        <v>94</v>
      </c>
      <c r="H9" s="24" t="s">
        <v>168</v>
      </c>
      <c r="I9" s="28">
        <f t="shared" si="0"/>
        <v>23787.167449139281</v>
      </c>
      <c r="J9" s="29">
        <f t="shared" si="3"/>
        <v>23.787167449139282</v>
      </c>
      <c r="K9" s="24" t="s">
        <v>84</v>
      </c>
      <c r="L9" s="24" t="s">
        <v>78</v>
      </c>
    </row>
    <row r="10" spans="1:12" s="30" customFormat="1" ht="21" customHeight="1">
      <c r="A10" s="24">
        <v>9</v>
      </c>
      <c r="B10" s="24" t="s">
        <v>89</v>
      </c>
      <c r="C10" s="24" t="s">
        <v>90</v>
      </c>
      <c r="D10" s="24">
        <v>145</v>
      </c>
      <c r="E10" s="24">
        <v>132</v>
      </c>
      <c r="F10" s="24">
        <v>175</v>
      </c>
      <c r="G10" s="24" t="s">
        <v>125</v>
      </c>
      <c r="H10" s="24" t="s">
        <v>165</v>
      </c>
      <c r="I10" s="28">
        <f t="shared" si="0"/>
        <v>20689.655172413793</v>
      </c>
      <c r="J10" s="29">
        <f t="shared" si="3"/>
        <v>20.689655172413794</v>
      </c>
      <c r="K10" s="24" t="s">
        <v>91</v>
      </c>
      <c r="L10" s="24" t="s">
        <v>78</v>
      </c>
    </row>
    <row r="11" spans="1:12" s="30" customFormat="1" ht="21" customHeight="1">
      <c r="A11" s="24">
        <v>10</v>
      </c>
      <c r="B11" s="24" t="s">
        <v>95</v>
      </c>
      <c r="C11" s="24" t="s">
        <v>96</v>
      </c>
      <c r="D11" s="24">
        <v>122.5</v>
      </c>
      <c r="E11" s="24">
        <v>117.9</v>
      </c>
      <c r="F11" s="24">
        <v>143.80000000000001</v>
      </c>
      <c r="G11" s="24" t="s">
        <v>103</v>
      </c>
      <c r="H11" s="24" t="s">
        <v>166</v>
      </c>
      <c r="I11" s="28">
        <f t="shared" si="0"/>
        <v>17387.755102040828</v>
      </c>
      <c r="J11" s="29">
        <f t="shared" ref="J11" si="4">100*I11/100000</f>
        <v>17.387755102040828</v>
      </c>
      <c r="K11" s="24" t="s">
        <v>98</v>
      </c>
      <c r="L11" s="24" t="s">
        <v>78</v>
      </c>
    </row>
    <row r="12" spans="1:12" s="30" customFormat="1" ht="21" customHeight="1">
      <c r="A12" s="24">
        <v>11</v>
      </c>
      <c r="B12" s="24" t="s">
        <v>99</v>
      </c>
      <c r="C12" s="24" t="s">
        <v>100</v>
      </c>
      <c r="D12" s="24">
        <v>1774</v>
      </c>
      <c r="E12" s="24">
        <v>1701</v>
      </c>
      <c r="F12" s="24">
        <v>2055</v>
      </c>
      <c r="G12" s="24" t="s">
        <v>111</v>
      </c>
      <c r="H12" s="24" t="s">
        <v>166</v>
      </c>
      <c r="I12" s="28">
        <f t="shared" si="0"/>
        <v>15839.909808342727</v>
      </c>
      <c r="J12" s="29">
        <f t="shared" ref="J12:J13" si="5">100*I12/100000</f>
        <v>15.839909808342727</v>
      </c>
      <c r="K12" s="24" t="s">
        <v>101</v>
      </c>
      <c r="L12" s="24" t="s">
        <v>174</v>
      </c>
    </row>
    <row r="13" spans="1:12" s="30" customFormat="1" ht="21" customHeight="1">
      <c r="A13" s="24">
        <v>12</v>
      </c>
      <c r="B13" s="24" t="s">
        <v>113</v>
      </c>
      <c r="C13" s="24" t="s">
        <v>96</v>
      </c>
      <c r="D13" s="24">
        <v>160</v>
      </c>
      <c r="E13" s="24">
        <v>139</v>
      </c>
      <c r="F13" s="24">
        <v>223</v>
      </c>
      <c r="G13" s="24" t="s">
        <v>146</v>
      </c>
      <c r="H13" s="24" t="s">
        <v>169</v>
      </c>
      <c r="I13" s="28">
        <f t="shared" si="0"/>
        <v>39375</v>
      </c>
      <c r="J13" s="29">
        <f t="shared" si="5"/>
        <v>39.375</v>
      </c>
      <c r="K13" s="24">
        <v>225</v>
      </c>
      <c r="L13" s="24" t="s">
        <v>78</v>
      </c>
    </row>
    <row r="14" spans="1:12" s="30" customFormat="1" ht="21" customHeight="1">
      <c r="A14" s="31">
        <v>13</v>
      </c>
      <c r="B14" s="31" t="s">
        <v>113</v>
      </c>
      <c r="C14" s="31" t="s">
        <v>114</v>
      </c>
      <c r="D14" s="25" t="s">
        <v>36</v>
      </c>
      <c r="E14" s="25" t="s">
        <v>36</v>
      </c>
      <c r="F14" s="25" t="s">
        <v>36</v>
      </c>
      <c r="G14" s="25" t="s">
        <v>36</v>
      </c>
      <c r="H14" s="25" t="s">
        <v>36</v>
      </c>
      <c r="I14" s="25" t="s">
        <v>36</v>
      </c>
      <c r="J14" s="25" t="s">
        <v>36</v>
      </c>
      <c r="K14" s="25" t="s">
        <v>36</v>
      </c>
      <c r="L14" s="31" t="s">
        <v>36</v>
      </c>
    </row>
    <row r="15" spans="1:12" s="30" customFormat="1" ht="21" customHeight="1">
      <c r="A15" s="24">
        <v>14</v>
      </c>
      <c r="B15" s="24" t="s">
        <v>115</v>
      </c>
      <c r="C15" s="24" t="s">
        <v>116</v>
      </c>
      <c r="D15" s="24">
        <v>155</v>
      </c>
      <c r="E15" s="24">
        <v>144</v>
      </c>
      <c r="F15" s="24">
        <v>200</v>
      </c>
      <c r="G15" s="24" t="s">
        <v>155</v>
      </c>
      <c r="H15" s="24" t="s">
        <v>170</v>
      </c>
      <c r="I15" s="28">
        <f t="shared" si="0"/>
        <v>29032.258064516129</v>
      </c>
      <c r="J15" s="29">
        <f t="shared" ref="J15" si="6">100*I15/100000</f>
        <v>29.032258064516132</v>
      </c>
      <c r="K15" s="24">
        <v>200</v>
      </c>
      <c r="L15" s="24" t="s">
        <v>174</v>
      </c>
    </row>
    <row r="16" spans="1:12" s="30" customFormat="1" ht="21" customHeight="1">
      <c r="A16" s="24">
        <v>15</v>
      </c>
      <c r="B16" s="24" t="s">
        <v>122</v>
      </c>
      <c r="C16" s="24" t="s">
        <v>123</v>
      </c>
      <c r="D16" s="24">
        <v>165</v>
      </c>
      <c r="E16" s="24">
        <v>154.80000000000001</v>
      </c>
      <c r="F16" s="24">
        <v>175.5</v>
      </c>
      <c r="G16" s="24" t="s">
        <v>173</v>
      </c>
      <c r="H16" s="24" t="s">
        <v>163</v>
      </c>
      <c r="I16" s="28">
        <f t="shared" si="0"/>
        <v>6363.6363636363631</v>
      </c>
      <c r="J16" s="29">
        <f t="shared" ref="J16" si="7">100*I16/100000</f>
        <v>6.3636363636363633</v>
      </c>
      <c r="K16" s="24" t="s">
        <v>124</v>
      </c>
      <c r="L16" s="24" t="s">
        <v>78</v>
      </c>
    </row>
    <row r="17" spans="1:12" s="30" customFormat="1" ht="21" customHeight="1">
      <c r="A17" s="26">
        <v>16</v>
      </c>
      <c r="B17" s="26" t="s">
        <v>126</v>
      </c>
      <c r="C17" s="26" t="s">
        <v>127</v>
      </c>
      <c r="D17" s="26">
        <v>157.4</v>
      </c>
      <c r="E17" s="26">
        <v>144.9</v>
      </c>
      <c r="F17" s="26">
        <v>178.75</v>
      </c>
      <c r="G17" s="26"/>
      <c r="H17" s="26" t="s">
        <v>178</v>
      </c>
      <c r="I17" s="32">
        <f t="shared" si="0"/>
        <v>13564.167725540021</v>
      </c>
      <c r="J17" s="33">
        <f t="shared" ref="J17" si="8">100*I17/100000</f>
        <v>13.56416772554002</v>
      </c>
      <c r="K17" s="26" t="s">
        <v>128</v>
      </c>
      <c r="L17" s="26" t="s">
        <v>154</v>
      </c>
    </row>
    <row r="18" spans="1:12" s="30" customFormat="1" ht="21" customHeight="1">
      <c r="A18" s="24">
        <v>17</v>
      </c>
      <c r="B18" s="24" t="s">
        <v>129</v>
      </c>
      <c r="C18" s="24" t="s">
        <v>130</v>
      </c>
      <c r="D18" s="24">
        <v>614</v>
      </c>
      <c r="E18" s="24">
        <v>594</v>
      </c>
      <c r="F18" s="24">
        <v>693</v>
      </c>
      <c r="G18" s="24" t="s">
        <v>177</v>
      </c>
      <c r="H18" s="24" t="s">
        <v>163</v>
      </c>
      <c r="I18" s="28">
        <f t="shared" si="0"/>
        <v>12866.449511400651</v>
      </c>
      <c r="J18" s="29">
        <f t="shared" ref="J18" si="9">100*I18/100000</f>
        <v>12.866449511400653</v>
      </c>
      <c r="K18" s="24" t="s">
        <v>133</v>
      </c>
      <c r="L18" s="24" t="s">
        <v>174</v>
      </c>
    </row>
    <row r="19" spans="1:12" s="30" customFormat="1" ht="21" customHeight="1">
      <c r="A19" s="31">
        <v>18</v>
      </c>
      <c r="B19" s="31" t="s">
        <v>131</v>
      </c>
      <c r="C19" s="31" t="s">
        <v>132</v>
      </c>
      <c r="D19" s="25" t="s">
        <v>36</v>
      </c>
      <c r="E19" s="25" t="s">
        <v>36</v>
      </c>
      <c r="F19" s="25" t="s">
        <v>36</v>
      </c>
      <c r="G19" s="25" t="s">
        <v>36</v>
      </c>
      <c r="H19" s="25" t="s">
        <v>36</v>
      </c>
      <c r="I19" s="25" t="s">
        <v>36</v>
      </c>
      <c r="J19" s="25" t="s">
        <v>36</v>
      </c>
      <c r="K19" s="25" t="s">
        <v>36</v>
      </c>
      <c r="L19" s="31" t="s">
        <v>36</v>
      </c>
    </row>
    <row r="20" spans="1:12" s="30" customFormat="1" ht="21" customHeight="1">
      <c r="A20" s="27">
        <v>19</v>
      </c>
      <c r="B20" s="27" t="s">
        <v>134</v>
      </c>
      <c r="C20" s="27" t="s">
        <v>135</v>
      </c>
      <c r="D20" s="27">
        <v>688.5</v>
      </c>
      <c r="E20" s="27">
        <v>660.6</v>
      </c>
      <c r="F20" s="27">
        <v>661.5</v>
      </c>
      <c r="G20" s="27" t="s">
        <v>137</v>
      </c>
      <c r="H20" s="27" t="s">
        <v>167</v>
      </c>
      <c r="I20" s="35">
        <f t="shared" si="0"/>
        <v>-3921.5686274509808</v>
      </c>
      <c r="J20" s="34">
        <f t="shared" ref="J20:J21" si="10">100*I20/100000</f>
        <v>-3.9215686274509807</v>
      </c>
      <c r="K20" s="27" t="s">
        <v>136</v>
      </c>
      <c r="L20" s="27" t="s">
        <v>138</v>
      </c>
    </row>
    <row r="21" spans="1:12" s="30" customFormat="1" ht="21" customHeight="1">
      <c r="A21" s="24">
        <v>20</v>
      </c>
      <c r="B21" s="24" t="s">
        <v>140</v>
      </c>
      <c r="C21" s="24" t="s">
        <v>52</v>
      </c>
      <c r="D21" s="24">
        <v>92.2</v>
      </c>
      <c r="E21" s="24">
        <v>84.6</v>
      </c>
      <c r="F21" s="24">
        <v>120</v>
      </c>
      <c r="G21" s="24" t="s">
        <v>153</v>
      </c>
      <c r="H21" s="24" t="s">
        <v>166</v>
      </c>
      <c r="I21" s="28">
        <f t="shared" si="0"/>
        <v>30151.843817787416</v>
      </c>
      <c r="J21" s="29">
        <f t="shared" si="10"/>
        <v>30.151843817787416</v>
      </c>
      <c r="K21" s="24" t="s">
        <v>141</v>
      </c>
      <c r="L21" s="24" t="s">
        <v>174</v>
      </c>
    </row>
    <row r="22" spans="1:12" ht="33" customHeight="1">
      <c r="A22" s="13"/>
      <c r="B22" s="13"/>
      <c r="C22" s="13"/>
      <c r="D22" s="13"/>
      <c r="E22" s="13"/>
      <c r="F22" s="13"/>
      <c r="G22" s="17" t="s">
        <v>18</v>
      </c>
      <c r="H22" s="18"/>
      <c r="I22" s="16">
        <f>SUM(I2:I21)</f>
        <v>364464.61610566691</v>
      </c>
      <c r="J22" s="15"/>
      <c r="K22" s="13"/>
      <c r="L22" s="13"/>
    </row>
    <row r="35" spans="1:9" s="21" customFormat="1" ht="13">
      <c r="A35" s="20" t="s">
        <v>64</v>
      </c>
    </row>
    <row r="37" spans="1:9" s="21" customFormat="1" ht="13">
      <c r="A37" s="19" t="s">
        <v>59</v>
      </c>
      <c r="B37" s="20"/>
      <c r="C37" s="20"/>
      <c r="D37" s="20"/>
      <c r="E37" s="20"/>
      <c r="F37" s="20"/>
      <c r="G37" s="20"/>
      <c r="H37" s="20"/>
      <c r="I37" s="20"/>
    </row>
    <row r="38" spans="1:9" s="21" customFormat="1" ht="13">
      <c r="A38" s="20" t="s">
        <v>60</v>
      </c>
      <c r="B38" s="20"/>
      <c r="C38" s="20"/>
      <c r="D38" s="20"/>
      <c r="E38" s="20"/>
      <c r="F38" s="20"/>
      <c r="G38" s="20"/>
      <c r="H38" s="20"/>
      <c r="I38" s="20"/>
    </row>
    <row r="39" spans="1:9" s="21" customFormat="1" ht="13">
      <c r="A39" s="20" t="s">
        <v>117</v>
      </c>
      <c r="B39" s="20"/>
      <c r="C39" s="20"/>
      <c r="D39" s="20"/>
      <c r="E39" s="20"/>
      <c r="F39" s="20"/>
      <c r="G39" s="20"/>
      <c r="H39" s="20"/>
      <c r="I39" s="20"/>
    </row>
    <row r="40" spans="1:9" s="21" customFormat="1" ht="13">
      <c r="A40" s="20" t="s">
        <v>61</v>
      </c>
      <c r="B40" s="20"/>
      <c r="C40" s="20"/>
      <c r="D40" s="20"/>
      <c r="E40" s="20"/>
      <c r="F40" s="20"/>
      <c r="G40" s="20"/>
      <c r="H40" s="20"/>
      <c r="I40" s="20"/>
    </row>
    <row r="41" spans="1:9" s="21" customFormat="1" ht="13">
      <c r="A41" s="20" t="s">
        <v>62</v>
      </c>
      <c r="B41" s="20"/>
      <c r="C41" s="20"/>
      <c r="D41" s="20"/>
      <c r="E41" s="20"/>
      <c r="F41" s="20"/>
      <c r="G41" s="20"/>
      <c r="H41" s="20"/>
      <c r="I41" s="20"/>
    </row>
    <row r="42" spans="1:9" s="21" customFormat="1" ht="13">
      <c r="A42" s="20" t="s">
        <v>63</v>
      </c>
      <c r="B42" s="20"/>
      <c r="C42" s="20"/>
      <c r="D42" s="20"/>
      <c r="E42" s="20"/>
      <c r="F42" s="20"/>
      <c r="G42" s="20"/>
      <c r="H42" s="20"/>
      <c r="I42" s="20"/>
    </row>
    <row r="43" spans="1:9" s="21" customFormat="1" ht="13">
      <c r="A43" s="20" t="s">
        <v>118</v>
      </c>
      <c r="B43" s="20"/>
      <c r="C43" s="20"/>
      <c r="D43" s="20"/>
      <c r="E43" s="20"/>
      <c r="F43" s="20"/>
      <c r="G43" s="20"/>
      <c r="H43" s="20"/>
      <c r="I43" s="20"/>
    </row>
    <row r="44" spans="1:9" s="21" customFormat="1" ht="13">
      <c r="A44" s="20" t="s">
        <v>119</v>
      </c>
      <c r="B44" s="20"/>
      <c r="C44" s="20"/>
      <c r="D44" s="20"/>
      <c r="E44" s="20"/>
      <c r="F44" s="20"/>
      <c r="G44" s="20"/>
      <c r="H44" s="20"/>
      <c r="I44" s="20"/>
    </row>
    <row r="45" spans="1:9" s="21" customFormat="1" ht="13">
      <c r="A45" s="20" t="s">
        <v>120</v>
      </c>
      <c r="B45" s="20"/>
      <c r="C45" s="20"/>
      <c r="D45" s="20"/>
      <c r="E45" s="20"/>
      <c r="F45" s="20"/>
      <c r="G45" s="20"/>
      <c r="H45" s="20"/>
      <c r="I45" s="20"/>
    </row>
    <row r="46" spans="1:9" s="21" customFormat="1" ht="13">
      <c r="A46" s="20" t="s">
        <v>121</v>
      </c>
      <c r="B46" s="20"/>
      <c r="C46" s="20"/>
      <c r="D46" s="20"/>
      <c r="E46" s="20"/>
      <c r="F46" s="20"/>
      <c r="G46" s="20"/>
      <c r="H46" s="20"/>
      <c r="I46" s="2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1FF02-2A9E-4D45-B2BC-5E889C72ABE5}">
  <dimension ref="A1:L37"/>
  <sheetViews>
    <sheetView workbookViewId="0">
      <pane ySplit="1" topLeftCell="A4" activePane="bottomLeft" state="frozen"/>
      <selection pane="bottomLeft" activeCell="A16" sqref="A16"/>
    </sheetView>
  </sheetViews>
  <sheetFormatPr defaultRowHeight="14.35"/>
  <cols>
    <col min="1" max="1" width="9.234375" customWidth="1"/>
    <col min="2" max="2" width="11.17578125" customWidth="1"/>
    <col min="3" max="3" width="16.87890625" customWidth="1"/>
    <col min="4" max="4" width="11.17578125" customWidth="1"/>
    <col min="5" max="5" width="11.234375" customWidth="1"/>
    <col min="6" max="6" width="11.17578125" customWidth="1"/>
    <col min="7" max="7" width="12.9375" customWidth="1"/>
    <col min="8" max="10" width="11.87890625" customWidth="1"/>
    <col min="11" max="11" width="13.64453125" customWidth="1"/>
    <col min="12" max="12" width="16.64453125" customWidth="1"/>
    <col min="13" max="13" width="4.3515625" customWidth="1"/>
  </cols>
  <sheetData>
    <row r="1" spans="1:12" ht="42.7" customHeight="1">
      <c r="A1" s="22" t="s">
        <v>31</v>
      </c>
      <c r="B1" s="22" t="s">
        <v>32</v>
      </c>
      <c r="C1" s="22" t="s">
        <v>33</v>
      </c>
      <c r="D1" s="22" t="s">
        <v>30</v>
      </c>
      <c r="E1" s="22" t="s">
        <v>55</v>
      </c>
      <c r="F1" s="22" t="s">
        <v>158</v>
      </c>
      <c r="G1" s="22" t="s">
        <v>157</v>
      </c>
      <c r="H1" s="22" t="s">
        <v>160</v>
      </c>
      <c r="I1" s="22" t="s">
        <v>1</v>
      </c>
      <c r="J1" s="22" t="s">
        <v>34</v>
      </c>
      <c r="K1" s="22" t="s">
        <v>35</v>
      </c>
      <c r="L1" s="22" t="s">
        <v>159</v>
      </c>
    </row>
    <row r="2" spans="1:12" s="30" customFormat="1" ht="21" customHeight="1">
      <c r="A2" s="24">
        <v>1</v>
      </c>
      <c r="B2" s="24" t="s">
        <v>37</v>
      </c>
      <c r="C2" s="24" t="s">
        <v>48</v>
      </c>
      <c r="D2" s="24">
        <v>770</v>
      </c>
      <c r="E2" s="24">
        <v>630</v>
      </c>
      <c r="F2" s="24">
        <v>1119</v>
      </c>
      <c r="G2" s="36" t="s">
        <v>103</v>
      </c>
      <c r="H2" s="24" t="s">
        <v>171</v>
      </c>
      <c r="I2" s="28">
        <f t="shared" ref="I2:I15" si="0">(F2-D2)*(100000/D2)</f>
        <v>45324.675324675321</v>
      </c>
      <c r="J2" s="29">
        <f>100*I2/100000</f>
        <v>45.324675324675319</v>
      </c>
      <c r="K2" s="24" t="s">
        <v>38</v>
      </c>
      <c r="L2" s="24" t="s">
        <v>78</v>
      </c>
    </row>
    <row r="3" spans="1:12" s="30" customFormat="1" ht="21" customHeight="1">
      <c r="A3" s="24">
        <v>2</v>
      </c>
      <c r="B3" s="24" t="s">
        <v>40</v>
      </c>
      <c r="C3" s="24" t="s">
        <v>50</v>
      </c>
      <c r="D3" s="24">
        <v>101</v>
      </c>
      <c r="E3" s="24">
        <v>87</v>
      </c>
      <c r="F3" s="24">
        <v>135</v>
      </c>
      <c r="G3" s="36" t="s">
        <v>102</v>
      </c>
      <c r="H3" s="24" t="s">
        <v>164</v>
      </c>
      <c r="I3" s="28">
        <f t="shared" si="0"/>
        <v>33663.366336633662</v>
      </c>
      <c r="J3" s="29">
        <f t="shared" ref="J3:J6" si="1">100*I3/100000</f>
        <v>33.663366336633658</v>
      </c>
      <c r="K3" s="24" t="s">
        <v>41</v>
      </c>
      <c r="L3" s="24" t="s">
        <v>174</v>
      </c>
    </row>
    <row r="4" spans="1:12" s="30" customFormat="1" ht="21" customHeight="1">
      <c r="A4" s="27">
        <v>3</v>
      </c>
      <c r="B4" s="27" t="s">
        <v>44</v>
      </c>
      <c r="C4" s="27" t="s">
        <v>52</v>
      </c>
      <c r="D4" s="27">
        <v>82.5</v>
      </c>
      <c r="E4" s="27">
        <v>69</v>
      </c>
      <c r="F4" s="27">
        <v>69</v>
      </c>
      <c r="G4" s="27" t="s">
        <v>56</v>
      </c>
      <c r="H4" s="27" t="s">
        <v>166</v>
      </c>
      <c r="I4" s="35">
        <f t="shared" si="0"/>
        <v>-16363.636363636362</v>
      </c>
      <c r="J4" s="34">
        <f t="shared" si="1"/>
        <v>-16.363636363636363</v>
      </c>
      <c r="K4" s="27" t="s">
        <v>85</v>
      </c>
      <c r="L4" s="27" t="s">
        <v>175</v>
      </c>
    </row>
    <row r="5" spans="1:12" s="30" customFormat="1" ht="21" customHeight="1">
      <c r="A5" s="24">
        <v>4</v>
      </c>
      <c r="B5" s="24" t="s">
        <v>45</v>
      </c>
      <c r="C5" s="24" t="s">
        <v>53</v>
      </c>
      <c r="D5" s="24">
        <v>375</v>
      </c>
      <c r="E5" s="24">
        <v>321</v>
      </c>
      <c r="F5" s="24">
        <v>375.5</v>
      </c>
      <c r="G5" s="24" t="s">
        <v>153</v>
      </c>
      <c r="H5" s="24" t="s">
        <v>172</v>
      </c>
      <c r="I5" s="28">
        <f t="shared" si="0"/>
        <v>133.33333333333334</v>
      </c>
      <c r="J5" s="29">
        <f t="shared" si="1"/>
        <v>0.13333333333333333</v>
      </c>
      <c r="K5" s="24" t="s">
        <v>86</v>
      </c>
      <c r="L5" s="24" t="s">
        <v>78</v>
      </c>
    </row>
    <row r="6" spans="1:12" s="30" customFormat="1" ht="21" customHeight="1">
      <c r="A6" s="26">
        <v>5</v>
      </c>
      <c r="B6" s="26" t="s">
        <v>47</v>
      </c>
      <c r="C6" s="26" t="s">
        <v>54</v>
      </c>
      <c r="D6" s="26">
        <v>406</v>
      </c>
      <c r="E6" s="26">
        <v>369</v>
      </c>
      <c r="F6" s="26">
        <v>713.6</v>
      </c>
      <c r="G6" s="26"/>
      <c r="H6" s="26" t="s">
        <v>172</v>
      </c>
      <c r="I6" s="32">
        <f t="shared" si="0"/>
        <v>75763.546798029565</v>
      </c>
      <c r="J6" s="33">
        <f t="shared" si="1"/>
        <v>75.763546798029566</v>
      </c>
      <c r="K6" s="26" t="s">
        <v>107</v>
      </c>
      <c r="L6" s="26" t="s">
        <v>154</v>
      </c>
    </row>
    <row r="7" spans="1:12" s="30" customFormat="1" ht="21" customHeight="1">
      <c r="A7" s="24">
        <v>6</v>
      </c>
      <c r="B7" s="24" t="s">
        <v>68</v>
      </c>
      <c r="C7" s="24" t="s">
        <v>69</v>
      </c>
      <c r="D7" s="24">
        <v>160</v>
      </c>
      <c r="E7" s="24">
        <v>140</v>
      </c>
      <c r="F7" s="24">
        <v>237.4</v>
      </c>
      <c r="G7" s="24" t="s">
        <v>142</v>
      </c>
      <c r="H7" s="24" t="s">
        <v>161</v>
      </c>
      <c r="I7" s="28">
        <f t="shared" si="0"/>
        <v>48375</v>
      </c>
      <c r="J7" s="29">
        <f t="shared" ref="J7" si="2">100*I7/100000</f>
        <v>48.375</v>
      </c>
      <c r="K7" s="24" t="s">
        <v>70</v>
      </c>
      <c r="L7" s="24" t="s">
        <v>78</v>
      </c>
    </row>
    <row r="8" spans="1:12" s="30" customFormat="1" ht="21" customHeight="1">
      <c r="A8" s="24">
        <v>7</v>
      </c>
      <c r="B8" s="24" t="s">
        <v>79</v>
      </c>
      <c r="C8" s="24" t="s">
        <v>80</v>
      </c>
      <c r="D8" s="24">
        <v>618.5</v>
      </c>
      <c r="E8" s="24">
        <v>561</v>
      </c>
      <c r="F8" s="24">
        <v>945</v>
      </c>
      <c r="G8" s="24" t="s">
        <v>112</v>
      </c>
      <c r="H8" s="24" t="s">
        <v>170</v>
      </c>
      <c r="I8" s="28">
        <f t="shared" si="0"/>
        <v>52789.00565885206</v>
      </c>
      <c r="J8" s="29">
        <f t="shared" ref="J8" si="3">100*I8/100000</f>
        <v>52.789005658852055</v>
      </c>
      <c r="K8" s="24" t="s">
        <v>81</v>
      </c>
      <c r="L8" s="24" t="s">
        <v>78</v>
      </c>
    </row>
    <row r="9" spans="1:12" s="30" customFormat="1" ht="21" customHeight="1">
      <c r="A9" s="24">
        <v>8</v>
      </c>
      <c r="B9" s="24" t="s">
        <v>89</v>
      </c>
      <c r="C9" s="24" t="s">
        <v>92</v>
      </c>
      <c r="D9" s="24">
        <v>350</v>
      </c>
      <c r="E9" s="24">
        <v>309</v>
      </c>
      <c r="F9" s="24">
        <v>493.95</v>
      </c>
      <c r="G9" s="24" t="s">
        <v>176</v>
      </c>
      <c r="H9" s="24" t="s">
        <v>171</v>
      </c>
      <c r="I9" s="28">
        <f t="shared" si="0"/>
        <v>41128.571428571428</v>
      </c>
      <c r="J9" s="29">
        <f t="shared" ref="J9" si="4">100*I9/100000</f>
        <v>41.128571428571426</v>
      </c>
      <c r="K9" s="24" t="s">
        <v>93</v>
      </c>
      <c r="L9" s="24" t="s">
        <v>174</v>
      </c>
    </row>
    <row r="10" spans="1:12" s="30" customFormat="1" ht="21" customHeight="1">
      <c r="A10" s="24">
        <v>9</v>
      </c>
      <c r="B10" s="24" t="s">
        <v>94</v>
      </c>
      <c r="C10" s="24" t="s">
        <v>97</v>
      </c>
      <c r="D10" s="24">
        <v>129</v>
      </c>
      <c r="E10" s="24">
        <v>108</v>
      </c>
      <c r="F10" s="24">
        <v>225</v>
      </c>
      <c r="G10" s="24" t="s">
        <v>156</v>
      </c>
      <c r="H10" s="24" t="s">
        <v>161</v>
      </c>
      <c r="I10" s="28">
        <f t="shared" si="0"/>
        <v>74418.604651162779</v>
      </c>
      <c r="J10" s="29">
        <f t="shared" ref="J10" si="5">100*I10/100000</f>
        <v>74.418604651162781</v>
      </c>
      <c r="K10" s="24" t="s">
        <v>108</v>
      </c>
      <c r="L10" s="24" t="s">
        <v>174</v>
      </c>
    </row>
    <row r="11" spans="1:12" s="30" customFormat="1" ht="21" customHeight="1">
      <c r="A11" s="24">
        <v>10</v>
      </c>
      <c r="B11" s="24" t="s">
        <v>104</v>
      </c>
      <c r="C11" s="24" t="s">
        <v>105</v>
      </c>
      <c r="D11" s="24">
        <v>62.2</v>
      </c>
      <c r="E11" s="24">
        <v>45</v>
      </c>
      <c r="F11" s="24">
        <v>74.900000000000006</v>
      </c>
      <c r="G11" s="24" t="s">
        <v>153</v>
      </c>
      <c r="H11" s="24" t="s">
        <v>164</v>
      </c>
      <c r="I11" s="28">
        <f t="shared" si="0"/>
        <v>20418.006430868172</v>
      </c>
      <c r="J11" s="29">
        <f t="shared" ref="J11" si="6">100*I11/100000</f>
        <v>20.418006430868171</v>
      </c>
      <c r="K11" s="24" t="s">
        <v>106</v>
      </c>
      <c r="L11" s="24" t="s">
        <v>78</v>
      </c>
    </row>
    <row r="12" spans="1:12" s="30" customFormat="1" ht="21" customHeight="1">
      <c r="A12" s="26">
        <v>11</v>
      </c>
      <c r="B12" s="26" t="s">
        <v>143</v>
      </c>
      <c r="C12" s="26" t="s">
        <v>144</v>
      </c>
      <c r="D12" s="26">
        <v>180.5</v>
      </c>
      <c r="E12" s="26">
        <v>165.6</v>
      </c>
      <c r="F12" s="26">
        <v>228.75</v>
      </c>
      <c r="G12" s="26"/>
      <c r="H12" s="26" t="s">
        <v>166</v>
      </c>
      <c r="I12" s="32">
        <f t="shared" si="0"/>
        <v>26731.301939058172</v>
      </c>
      <c r="J12" s="33">
        <f t="shared" ref="J12" si="7">100*I12/100000</f>
        <v>26.731301939058174</v>
      </c>
      <c r="K12" s="26" t="s">
        <v>145</v>
      </c>
      <c r="L12" s="26" t="s">
        <v>154</v>
      </c>
    </row>
    <row r="13" spans="1:12" s="30" customFormat="1" ht="21" customHeight="1">
      <c r="A13" s="31">
        <v>12</v>
      </c>
      <c r="B13" s="31" t="s">
        <v>151</v>
      </c>
      <c r="C13" s="31" t="s">
        <v>152</v>
      </c>
      <c r="D13" s="25" t="s">
        <v>36</v>
      </c>
      <c r="E13" s="25" t="s">
        <v>36</v>
      </c>
      <c r="F13" s="25" t="s">
        <v>36</v>
      </c>
      <c r="G13" s="25" t="s">
        <v>36</v>
      </c>
      <c r="H13" s="25" t="s">
        <v>36</v>
      </c>
      <c r="I13" s="25" t="s">
        <v>36</v>
      </c>
      <c r="J13" s="25" t="s">
        <v>36</v>
      </c>
      <c r="K13" s="25" t="s">
        <v>36</v>
      </c>
      <c r="L13" s="31" t="s">
        <v>36</v>
      </c>
    </row>
    <row r="14" spans="1:12" s="30" customFormat="1" ht="21" customHeight="1">
      <c r="A14" s="31">
        <v>13</v>
      </c>
      <c r="B14" s="31" t="s">
        <v>147</v>
      </c>
      <c r="C14" s="31" t="s">
        <v>148</v>
      </c>
      <c r="D14" s="25" t="s">
        <v>36</v>
      </c>
      <c r="E14" s="25" t="s">
        <v>36</v>
      </c>
      <c r="F14" s="25" t="s">
        <v>36</v>
      </c>
      <c r="G14" s="25" t="s">
        <v>36</v>
      </c>
      <c r="H14" s="25" t="s">
        <v>36</v>
      </c>
      <c r="I14" s="25" t="s">
        <v>36</v>
      </c>
      <c r="J14" s="25" t="s">
        <v>36</v>
      </c>
      <c r="K14" s="25" t="s">
        <v>36</v>
      </c>
      <c r="L14" s="31" t="s">
        <v>36</v>
      </c>
    </row>
    <row r="15" spans="1:12" s="30" customFormat="1" ht="21" customHeight="1">
      <c r="A15" s="31">
        <v>14</v>
      </c>
      <c r="B15" s="31" t="s">
        <v>149</v>
      </c>
      <c r="C15" s="31" t="s">
        <v>150</v>
      </c>
      <c r="D15" s="25" t="s">
        <v>36</v>
      </c>
      <c r="E15" s="25" t="s">
        <v>36</v>
      </c>
      <c r="F15" s="25" t="s">
        <v>36</v>
      </c>
      <c r="G15" s="25" t="s">
        <v>36</v>
      </c>
      <c r="H15" s="25" t="s">
        <v>36</v>
      </c>
      <c r="I15" s="25" t="s">
        <v>36</v>
      </c>
      <c r="J15" s="25" t="s">
        <v>36</v>
      </c>
      <c r="K15" s="25" t="s">
        <v>36</v>
      </c>
      <c r="L15" s="31" t="s">
        <v>36</v>
      </c>
    </row>
    <row r="16" spans="1:12" ht="30" customHeight="1">
      <c r="A16" s="13"/>
      <c r="B16" s="13"/>
      <c r="C16" s="13"/>
      <c r="D16" s="14"/>
      <c r="E16" s="13" t="s">
        <v>139</v>
      </c>
      <c r="F16" s="13"/>
      <c r="G16" s="17" t="s">
        <v>18</v>
      </c>
      <c r="H16" s="18"/>
      <c r="I16" s="16">
        <f>SUM(I2:I15)</f>
        <v>402381.77553754818</v>
      </c>
      <c r="J16" s="16"/>
      <c r="K16" s="15"/>
      <c r="L16" s="13"/>
    </row>
    <row r="26" spans="1:9" s="21" customFormat="1" ht="13">
      <c r="A26" s="20" t="s">
        <v>64</v>
      </c>
    </row>
    <row r="28" spans="1:9" s="21" customFormat="1" ht="13">
      <c r="A28" s="19" t="s">
        <v>59</v>
      </c>
      <c r="B28" s="20"/>
      <c r="C28" s="20"/>
      <c r="D28" s="20"/>
      <c r="E28" s="20"/>
      <c r="F28" s="20"/>
      <c r="G28" s="20"/>
      <c r="H28" s="20"/>
      <c r="I28" s="20"/>
    </row>
    <row r="29" spans="1:9" s="21" customFormat="1" ht="13">
      <c r="A29" s="20" t="s">
        <v>60</v>
      </c>
      <c r="B29" s="20"/>
      <c r="C29" s="20"/>
      <c r="D29" s="20"/>
      <c r="E29" s="20"/>
      <c r="F29" s="20"/>
      <c r="G29" s="20"/>
      <c r="H29" s="20"/>
      <c r="I29" s="20"/>
    </row>
    <row r="30" spans="1:9" s="21" customFormat="1" ht="13">
      <c r="A30" s="20" t="s">
        <v>117</v>
      </c>
      <c r="B30" s="20"/>
      <c r="C30" s="20"/>
      <c r="D30" s="20"/>
      <c r="E30" s="20"/>
      <c r="F30" s="20"/>
      <c r="G30" s="20"/>
      <c r="H30" s="20"/>
      <c r="I30" s="20"/>
    </row>
    <row r="31" spans="1:9" s="21" customFormat="1" ht="13">
      <c r="A31" s="20" t="s">
        <v>61</v>
      </c>
      <c r="B31" s="20"/>
      <c r="C31" s="20"/>
      <c r="D31" s="20"/>
      <c r="E31" s="20"/>
      <c r="F31" s="20"/>
      <c r="G31" s="20"/>
      <c r="H31" s="20"/>
      <c r="I31" s="20"/>
    </row>
    <row r="32" spans="1:9" s="21" customFormat="1" ht="13">
      <c r="A32" s="20" t="s">
        <v>62</v>
      </c>
      <c r="B32" s="20"/>
      <c r="C32" s="20"/>
      <c r="D32" s="20"/>
      <c r="E32" s="20"/>
      <c r="F32" s="20"/>
      <c r="G32" s="20"/>
      <c r="H32" s="20"/>
      <c r="I32" s="20"/>
    </row>
    <row r="33" spans="1:9" s="21" customFormat="1" ht="13">
      <c r="A33" s="20" t="s">
        <v>63</v>
      </c>
      <c r="B33" s="20"/>
      <c r="C33" s="20"/>
      <c r="D33" s="20"/>
      <c r="E33" s="20"/>
      <c r="F33" s="20"/>
      <c r="G33" s="20"/>
      <c r="H33" s="20"/>
      <c r="I33" s="20"/>
    </row>
    <row r="34" spans="1:9" s="21" customFormat="1" ht="13">
      <c r="A34" s="20" t="s">
        <v>118</v>
      </c>
      <c r="B34" s="20"/>
      <c r="C34" s="20"/>
      <c r="D34" s="20"/>
      <c r="E34" s="20"/>
      <c r="F34" s="20"/>
      <c r="G34" s="20"/>
      <c r="H34" s="20"/>
      <c r="I34" s="20"/>
    </row>
    <row r="35" spans="1:9" s="21" customFormat="1" ht="13">
      <c r="A35" s="20" t="s">
        <v>119</v>
      </c>
      <c r="B35" s="20"/>
      <c r="C35" s="20"/>
      <c r="D35" s="20"/>
      <c r="E35" s="20"/>
      <c r="F35" s="20"/>
      <c r="G35" s="20"/>
      <c r="H35" s="20"/>
      <c r="I35" s="20"/>
    </row>
    <row r="36" spans="1:9" s="21" customFormat="1" ht="13">
      <c r="A36" s="20" t="s">
        <v>120</v>
      </c>
      <c r="B36" s="20"/>
      <c r="C36" s="20"/>
      <c r="D36" s="20"/>
      <c r="E36" s="20"/>
      <c r="F36" s="20"/>
      <c r="G36" s="20"/>
      <c r="H36" s="20"/>
      <c r="I36" s="20"/>
    </row>
    <row r="37" spans="1:9" s="21" customFormat="1" ht="13">
      <c r="A37" s="20" t="s">
        <v>121</v>
      </c>
      <c r="B37" s="20"/>
      <c r="C37" s="20"/>
      <c r="D37" s="20"/>
      <c r="E37" s="20"/>
      <c r="F37" s="20"/>
      <c r="G37" s="20"/>
      <c r="H37" s="20"/>
      <c r="I37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June Working</vt:lpstr>
      <vt:lpstr>July Working</vt:lpstr>
      <vt:lpstr>August Working</vt:lpstr>
      <vt:lpstr>September Working</vt:lpstr>
      <vt:lpstr>Short-Mid Term</vt:lpstr>
      <vt:lpstr>Long Term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Vikas Singh</cp:lastModifiedBy>
  <cp:revision>2</cp:revision>
  <dcterms:created xsi:type="dcterms:W3CDTF">2019-07-22T08:28:00Z</dcterms:created>
  <dcterms:modified xsi:type="dcterms:W3CDTF">2024-02-16T10:08:36Z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