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3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34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35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36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37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38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39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40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4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42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43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ecceb65237de574e/Desktop/"/>
    </mc:Choice>
  </mc:AlternateContent>
  <xr:revisionPtr revIDLastSave="126" documentId="13_ncr:1_{1ADAE666-F5F1-4D94-995F-4E9398C25994}" xr6:coauthVersionLast="47" xr6:coauthVersionMax="47" xr10:uidLastSave="{EA712D46-AE71-4669-BB28-08CCF3B0B3A7}"/>
  <bookViews>
    <workbookView xWindow="-93" yWindow="-93" windowWidth="19386" windowHeight="11466" tabRatio="726" firstSheet="42" activeTab="46" xr2:uid="{00000000-000D-0000-FFFF-FFFF00000000}"/>
  </bookViews>
  <sheets>
    <sheet name="June Working" sheetId="6" state="hidden" r:id="rId1"/>
    <sheet name="July Working" sheetId="2" state="hidden" r:id="rId2"/>
    <sheet name="August Working" sheetId="4" state="hidden" r:id="rId3"/>
    <sheet name="September Working" sheetId="8" state="hidden" r:id="rId4"/>
    <sheet name="Feb-21" sheetId="29" r:id="rId5"/>
    <sheet name="March-21" sheetId="32" r:id="rId6"/>
    <sheet name="April - 21" sheetId="33" r:id="rId7"/>
    <sheet name="May - 21" sheetId="34" r:id="rId8"/>
    <sheet name="June - 21" sheetId="35" r:id="rId9"/>
    <sheet name="July - 21" sheetId="36" r:id="rId10"/>
    <sheet name="Aug - 21" sheetId="37" r:id="rId11"/>
    <sheet name="Sept - 21" sheetId="38" r:id="rId12"/>
    <sheet name="Oct -21" sheetId="39" r:id="rId13"/>
    <sheet name="Nov - 2021" sheetId="41" r:id="rId14"/>
    <sheet name="Dec - 2021" sheetId="42" r:id="rId15"/>
    <sheet name="YTD 2021- Performance " sheetId="40" r:id="rId16"/>
    <sheet name="Jan - 2022" sheetId="43" r:id="rId17"/>
    <sheet name="Feb - 2022" sheetId="44" r:id="rId18"/>
    <sheet name="Mar - 2022" sheetId="46" r:id="rId19"/>
    <sheet name="Apr - 2022" sheetId="47" r:id="rId20"/>
    <sheet name="May - 2022" sheetId="48" r:id="rId21"/>
    <sheet name="June - 2022" sheetId="49" r:id="rId22"/>
    <sheet name="July - 2022" sheetId="50" r:id="rId23"/>
    <sheet name="Aug - 2022" sheetId="51" r:id="rId24"/>
    <sheet name="Sep - 2022" sheetId="52" r:id="rId25"/>
    <sheet name="Oct - 2022" sheetId="53" r:id="rId26"/>
    <sheet name="Nov - 2022" sheetId="54" r:id="rId27"/>
    <sheet name="Dec - 2022" sheetId="55" r:id="rId28"/>
    <sheet name="YTD 2022 - Performance" sheetId="45" r:id="rId29"/>
    <sheet name="YTD 2023 - Performance" sheetId="58" r:id="rId30"/>
    <sheet name="Jan - 2023" sheetId="56" r:id="rId31"/>
    <sheet name="Feb - 2023" sheetId="57" r:id="rId32"/>
    <sheet name="Mar - 2023" sheetId="59" r:id="rId33"/>
    <sheet name="Apr - 2023" sheetId="60" r:id="rId34"/>
    <sheet name="May - 2023" sheetId="61" r:id="rId35"/>
    <sheet name="June - 2023" sheetId="62" r:id="rId36"/>
    <sheet name="July - 2023" sheetId="63" r:id="rId37"/>
    <sheet name="Aug - 2023" sheetId="64" r:id="rId38"/>
    <sheet name="Sep - 2023" sheetId="65" r:id="rId39"/>
    <sheet name="Oct - 2023" sheetId="66" r:id="rId40"/>
    <sheet name="Nov - 2023" sheetId="67" r:id="rId41"/>
    <sheet name="Dec - 2023" sheetId="68" r:id="rId42"/>
    <sheet name="YTD 2024 - Performance" sheetId="71" r:id="rId43"/>
    <sheet name="Jan - 2024" sheetId="69" r:id="rId44"/>
    <sheet name="Feb - 2024" sheetId="70" r:id="rId45"/>
    <sheet name="Mar - 2024" sheetId="72" r:id="rId46"/>
    <sheet name="Apr - 2024" sheetId="73" r:id="rId47"/>
    <sheet name="Monthly Calculations" sheetId="30" r:id="rId48"/>
    <sheet name="Yearly Calculations" sheetId="31" r:id="rId49"/>
  </sheets>
  <externalReferences>
    <externalReference r:id="rId5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2" i="30" l="1"/>
  <c r="J15" i="73"/>
  <c r="K15" i="73" s="1"/>
  <c r="K16" i="73" s="1"/>
  <c r="D952" i="30" l="1"/>
  <c r="F951" i="30"/>
  <c r="J14" i="73"/>
  <c r="K14" i="73" s="1"/>
  <c r="D951" i="30" s="1"/>
  <c r="G951" i="30" s="1"/>
  <c r="F950" i="30"/>
  <c r="J13" i="73"/>
  <c r="K13" i="73" s="1"/>
  <c r="F949" i="30"/>
  <c r="J12" i="73"/>
  <c r="K12" i="73" s="1"/>
  <c r="D949" i="30" s="1"/>
  <c r="G952" i="30" l="1"/>
  <c r="C952" i="30"/>
  <c r="D950" i="30"/>
  <c r="G949" i="30"/>
  <c r="D816" i="30"/>
  <c r="C816" i="30"/>
  <c r="F816" i="30"/>
  <c r="G816" i="30"/>
  <c r="K815" i="30"/>
  <c r="K814" i="30"/>
  <c r="D897" i="30"/>
  <c r="F948" i="30"/>
  <c r="J11" i="73"/>
  <c r="K11" i="73" s="1"/>
  <c r="D948" i="30" s="1"/>
  <c r="G950" i="30" l="1"/>
  <c r="G948" i="30"/>
  <c r="F947" i="30" l="1"/>
  <c r="F946" i="30"/>
  <c r="J10" i="73"/>
  <c r="K10" i="73" s="1"/>
  <c r="J9" i="73"/>
  <c r="K9" i="73" s="1"/>
  <c r="D946" i="30" s="1"/>
  <c r="G946" i="30" s="1"/>
  <c r="D947" i="30" l="1"/>
  <c r="G947" i="30" s="1"/>
  <c r="F945" i="30" l="1"/>
  <c r="F944" i="30"/>
  <c r="J8" i="73"/>
  <c r="K8" i="73" s="1"/>
  <c r="J7" i="73"/>
  <c r="K7" i="73" s="1"/>
  <c r="D944" i="30" s="1"/>
  <c r="F943" i="30"/>
  <c r="J6" i="73"/>
  <c r="K6" i="73" s="1"/>
  <c r="D943" i="30" s="1"/>
  <c r="G943" i="30" s="1"/>
  <c r="G944" i="30" l="1"/>
  <c r="D945" i="30"/>
  <c r="F942" i="30"/>
  <c r="J5" i="73"/>
  <c r="K5" i="73" s="1"/>
  <c r="D942" i="30" s="1"/>
  <c r="F941" i="30"/>
  <c r="J4" i="73"/>
  <c r="K4" i="73" s="1"/>
  <c r="D941" i="30" s="1"/>
  <c r="G941" i="30" s="1"/>
  <c r="G945" i="30" l="1"/>
  <c r="G942" i="30"/>
  <c r="F940" i="30"/>
  <c r="K939" i="30"/>
  <c r="K938" i="30"/>
  <c r="J3" i="73"/>
  <c r="K3" i="73" s="1"/>
  <c r="F933" i="30"/>
  <c r="F932" i="30"/>
  <c r="D932" i="30"/>
  <c r="G932" i="30" s="1"/>
  <c r="J12" i="72"/>
  <c r="K12" i="72" s="1"/>
  <c r="K13" i="72" s="1"/>
  <c r="J11" i="72"/>
  <c r="K11" i="72" s="1"/>
  <c r="C57" i="31" l="1"/>
  <c r="B57" i="31" s="1"/>
  <c r="D940" i="30"/>
  <c r="G940" i="30" s="1"/>
  <c r="D933" i="30"/>
  <c r="C940" i="30" l="1"/>
  <c r="C941" i="30" s="1"/>
  <c r="C942" i="30" s="1"/>
  <c r="C943" i="30" s="1"/>
  <c r="C944" i="30" s="1"/>
  <c r="C945" i="30" s="1"/>
  <c r="C946" i="30" s="1"/>
  <c r="C947" i="30" s="1"/>
  <c r="C948" i="30" s="1"/>
  <c r="C949" i="30" s="1"/>
  <c r="C950" i="30" s="1"/>
  <c r="C951" i="30" s="1"/>
  <c r="G933" i="30"/>
  <c r="F931" i="30" l="1"/>
  <c r="J10" i="72"/>
  <c r="K10" i="72" s="1"/>
  <c r="D931" i="30" l="1"/>
  <c r="G931" i="30"/>
  <c r="F930" i="30" l="1"/>
  <c r="J9" i="72"/>
  <c r="K9" i="72" s="1"/>
  <c r="D930" i="30" s="1"/>
  <c r="G930" i="30" l="1"/>
  <c r="F929" i="30" l="1"/>
  <c r="J8" i="72" l="1"/>
  <c r="K8" i="72" s="1"/>
  <c r="F928" i="30"/>
  <c r="J7" i="72"/>
  <c r="K7" i="72" s="1"/>
  <c r="D928" i="30" s="1"/>
  <c r="F927" i="30"/>
  <c r="J6" i="72"/>
  <c r="K6" i="72" s="1"/>
  <c r="D927" i="30" s="1"/>
  <c r="D929" i="30" l="1"/>
  <c r="G928" i="30"/>
  <c r="G927" i="30"/>
  <c r="G929" i="30" l="1"/>
  <c r="F926" i="30"/>
  <c r="J5" i="72"/>
  <c r="K5" i="72" s="1"/>
  <c r="D926" i="30" l="1"/>
  <c r="G926" i="30" s="1"/>
  <c r="F925" i="30"/>
  <c r="F924" i="30"/>
  <c r="K923" i="30"/>
  <c r="K922" i="30"/>
  <c r="J4" i="72"/>
  <c r="K4" i="72" s="1"/>
  <c r="J3" i="72"/>
  <c r="K3" i="72" s="1"/>
  <c r="F917" i="30"/>
  <c r="J23" i="70"/>
  <c r="K23" i="70" s="1"/>
  <c r="D917" i="30" s="1"/>
  <c r="F916" i="30"/>
  <c r="D916" i="30"/>
  <c r="G916" i="30" s="1"/>
  <c r="J22" i="70"/>
  <c r="K22" i="70" s="1"/>
  <c r="F915" i="30"/>
  <c r="J21" i="70"/>
  <c r="K21" i="70" s="1"/>
  <c r="D915" i="30" s="1"/>
  <c r="G915" i="30" s="1"/>
  <c r="F914" i="30"/>
  <c r="J20" i="70"/>
  <c r="K20" i="70" s="1"/>
  <c r="D914" i="30" s="1"/>
  <c r="D924" i="30" l="1"/>
  <c r="C56" i="31"/>
  <c r="B56" i="31" s="1"/>
  <c r="D925" i="30"/>
  <c r="G925" i="30" s="1"/>
  <c r="K24" i="70"/>
  <c r="G917" i="30"/>
  <c r="G914" i="30"/>
  <c r="G924" i="30" l="1"/>
  <c r="C924" i="30"/>
  <c r="C925" i="30" s="1"/>
  <c r="C926" i="30" s="1"/>
  <c r="C927" i="30" s="1"/>
  <c r="C928" i="30" s="1"/>
  <c r="C929" i="30" s="1"/>
  <c r="C930" i="30" s="1"/>
  <c r="C931" i="30" s="1"/>
  <c r="C932" i="30" s="1"/>
  <c r="C933" i="30" s="1"/>
  <c r="F913" i="30"/>
  <c r="J19" i="70"/>
  <c r="K19" i="70" s="1"/>
  <c r="D913" i="30" s="1"/>
  <c r="G913" i="30" l="1"/>
  <c r="F912" i="30" l="1"/>
  <c r="J18" i="70"/>
  <c r="K18" i="70" s="1"/>
  <c r="D912" i="30" s="1"/>
  <c r="G912" i="30" l="1"/>
  <c r="F911" i="30" l="1"/>
  <c r="J17" i="70" l="1"/>
  <c r="K17" i="70" s="1"/>
  <c r="D911" i="30" l="1"/>
  <c r="G911" i="30" l="1"/>
  <c r="F910" i="30" l="1"/>
  <c r="J16" i="70"/>
  <c r="K16" i="70" s="1"/>
  <c r="D910" i="30" l="1"/>
  <c r="G910" i="30" l="1"/>
  <c r="F909" i="30" l="1"/>
  <c r="J15" i="70"/>
  <c r="K15" i="70" s="1"/>
  <c r="D909" i="30" l="1"/>
  <c r="F908" i="30"/>
  <c r="J14" i="70"/>
  <c r="K14" i="70" s="1"/>
  <c r="D908" i="30" s="1"/>
  <c r="G908" i="30" s="1"/>
  <c r="F907" i="30"/>
  <c r="J13" i="70"/>
  <c r="K13" i="70" s="1"/>
  <c r="G909" i="30" l="1"/>
  <c r="D907" i="30"/>
  <c r="G907" i="30" s="1"/>
  <c r="F906" i="30" l="1"/>
  <c r="J12" i="70"/>
  <c r="K12" i="70" s="1"/>
  <c r="D906" i="30" s="1"/>
  <c r="G906" i="30" s="1"/>
  <c r="F905" i="30"/>
  <c r="J11" i="70"/>
  <c r="K11" i="70" s="1"/>
  <c r="F904" i="30"/>
  <c r="D905" i="30" l="1"/>
  <c r="G905" i="30" l="1"/>
  <c r="J10" i="70" l="1"/>
  <c r="K10" i="70" s="1"/>
  <c r="D904" i="30" s="1"/>
  <c r="F903" i="30"/>
  <c r="J9" i="70"/>
  <c r="K9" i="70" s="1"/>
  <c r="D903" i="30" s="1"/>
  <c r="F902" i="30"/>
  <c r="G904" i="30" l="1"/>
  <c r="G903" i="30"/>
  <c r="J8" i="70"/>
  <c r="K8" i="70" s="1"/>
  <c r="F901" i="30"/>
  <c r="J7" i="70"/>
  <c r="K7" i="70" s="1"/>
  <c r="D901" i="30" s="1"/>
  <c r="G901" i="30" s="1"/>
  <c r="F900" i="30"/>
  <c r="J6" i="70"/>
  <c r="K6" i="70" s="1"/>
  <c r="D900" i="30" s="1"/>
  <c r="G900" i="30" s="1"/>
  <c r="F899" i="30"/>
  <c r="J5" i="70"/>
  <c r="K5" i="70" s="1"/>
  <c r="D899" i="30" s="1"/>
  <c r="F898" i="30"/>
  <c r="J4" i="70"/>
  <c r="K4" i="70" s="1"/>
  <c r="D898" i="30" s="1"/>
  <c r="G898" i="30" s="1"/>
  <c r="F897" i="30"/>
  <c r="K896" i="30"/>
  <c r="K895" i="30"/>
  <c r="J3" i="70"/>
  <c r="K3" i="70" s="1"/>
  <c r="F890" i="30"/>
  <c r="D890" i="30"/>
  <c r="K21" i="69"/>
  <c r="J20" i="69"/>
  <c r="K20" i="69" s="1"/>
  <c r="F889" i="30"/>
  <c r="J19" i="69"/>
  <c r="K19" i="69" s="1"/>
  <c r="D889" i="30" s="1"/>
  <c r="G889" i="30" s="1"/>
  <c r="F888" i="30"/>
  <c r="J18" i="69"/>
  <c r="K18" i="69" s="1"/>
  <c r="D888" i="30" s="1"/>
  <c r="G888" i="30" s="1"/>
  <c r="C55" i="31" l="1"/>
  <c r="B55" i="31" s="1"/>
  <c r="C897" i="30"/>
  <c r="C898" i="30" s="1"/>
  <c r="C899" i="30" s="1"/>
  <c r="C900" i="30" s="1"/>
  <c r="C901" i="30" s="1"/>
  <c r="D902" i="30"/>
  <c r="G899" i="30"/>
  <c r="G890" i="30"/>
  <c r="F887" i="30"/>
  <c r="F886" i="30"/>
  <c r="J17" i="69"/>
  <c r="K17" i="69" s="1"/>
  <c r="D887" i="30" s="1"/>
  <c r="G887" i="30" s="1"/>
  <c r="J16" i="69"/>
  <c r="K16" i="69" s="1"/>
  <c r="D886" i="30" s="1"/>
  <c r="G886" i="30" s="1"/>
  <c r="F885" i="30"/>
  <c r="J15" i="69"/>
  <c r="K15" i="69" s="1"/>
  <c r="D885" i="30" s="1"/>
  <c r="F884" i="30"/>
  <c r="J14" i="69"/>
  <c r="K14" i="69" s="1"/>
  <c r="D884" i="30" s="1"/>
  <c r="G884" i="30" s="1"/>
  <c r="G897" i="30" l="1"/>
  <c r="G902" i="30"/>
  <c r="C902" i="30"/>
  <c r="C903" i="30" s="1"/>
  <c r="C904" i="30" s="1"/>
  <c r="C905" i="30" s="1"/>
  <c r="C906" i="30" s="1"/>
  <c r="C907" i="30" s="1"/>
  <c r="C908" i="30" s="1"/>
  <c r="C909" i="30" s="1"/>
  <c r="C910" i="30" s="1"/>
  <c r="C911" i="30" s="1"/>
  <c r="C912" i="30" s="1"/>
  <c r="C913" i="30" s="1"/>
  <c r="C914" i="30" s="1"/>
  <c r="C915" i="30" s="1"/>
  <c r="C916" i="30" s="1"/>
  <c r="C917" i="30" s="1"/>
  <c r="G885" i="30"/>
  <c r="F883" i="30"/>
  <c r="J13" i="69"/>
  <c r="K13" i="69" s="1"/>
  <c r="F882" i="30"/>
  <c r="J12" i="69"/>
  <c r="K12" i="69" s="1"/>
  <c r="D882" i="30" s="1"/>
  <c r="G882" i="30" s="1"/>
  <c r="F881" i="30"/>
  <c r="J11" i="69"/>
  <c r="K11" i="69" s="1"/>
  <c r="D881" i="30" s="1"/>
  <c r="F880" i="30"/>
  <c r="J10" i="69"/>
  <c r="K10" i="69" s="1"/>
  <c r="D880" i="30" s="1"/>
  <c r="F879" i="30"/>
  <c r="J9" i="69"/>
  <c r="K9" i="69" s="1"/>
  <c r="D883" i="30" l="1"/>
  <c r="G883" i="30" s="1"/>
  <c r="G881" i="30"/>
  <c r="G880" i="30"/>
  <c r="D879" i="30"/>
  <c r="G879" i="30" l="1"/>
  <c r="F878" i="30" l="1"/>
  <c r="J8" i="69"/>
  <c r="K8" i="69" s="1"/>
  <c r="D878" i="30" s="1"/>
  <c r="F877" i="30"/>
  <c r="J7" i="69"/>
  <c r="K7" i="69" s="1"/>
  <c r="D877" i="30" s="1"/>
  <c r="G877" i="30" s="1"/>
  <c r="F876" i="30"/>
  <c r="J6" i="69"/>
  <c r="K6" i="69" s="1"/>
  <c r="D876" i="30" s="1"/>
  <c r="G876" i="30" s="1"/>
  <c r="F875" i="30"/>
  <c r="J5" i="69"/>
  <c r="K5" i="69" s="1"/>
  <c r="D875" i="30" s="1"/>
  <c r="G875" i="30" s="1"/>
  <c r="G54" i="31"/>
  <c r="G53" i="31"/>
  <c r="F874" i="30"/>
  <c r="J4" i="69"/>
  <c r="K4" i="69" s="1"/>
  <c r="F873" i="30"/>
  <c r="K872" i="30"/>
  <c r="K871" i="30"/>
  <c r="J3" i="69"/>
  <c r="K3" i="69" s="1"/>
  <c r="F866" i="30"/>
  <c r="J26" i="68"/>
  <c r="K26" i="68" s="1"/>
  <c r="K27" i="68" s="1"/>
  <c r="C54" i="31" l="1"/>
  <c r="B54" i="31" s="1"/>
  <c r="G878" i="30"/>
  <c r="D874" i="30"/>
  <c r="G874" i="30" s="1"/>
  <c r="D873" i="30"/>
  <c r="D866" i="30"/>
  <c r="C873" i="30" l="1"/>
  <c r="C874" i="30" s="1"/>
  <c r="C875" i="30" s="1"/>
  <c r="C876" i="30" s="1"/>
  <c r="C877" i="30" s="1"/>
  <c r="C878" i="30" s="1"/>
  <c r="C879" i="30" s="1"/>
  <c r="C880" i="30" s="1"/>
  <c r="C881" i="30" s="1"/>
  <c r="C882" i="30" s="1"/>
  <c r="C883" i="30" s="1"/>
  <c r="C884" i="30" s="1"/>
  <c r="C885" i="30" s="1"/>
  <c r="C886" i="30" s="1"/>
  <c r="C887" i="30" s="1"/>
  <c r="C888" i="30" s="1"/>
  <c r="C889" i="30" s="1"/>
  <c r="C890" i="30" s="1"/>
  <c r="G873" i="30"/>
  <c r="G866" i="30"/>
  <c r="F865" i="30" l="1"/>
  <c r="J25" i="68" l="1"/>
  <c r="K25" i="68" s="1"/>
  <c r="F864" i="30"/>
  <c r="F863" i="30"/>
  <c r="J24" i="68"/>
  <c r="K24" i="68" s="1"/>
  <c r="D864" i="30" s="1"/>
  <c r="G864" i="30" s="1"/>
  <c r="J23" i="68"/>
  <c r="K23" i="68" s="1"/>
  <c r="D863" i="30" s="1"/>
  <c r="F862" i="30"/>
  <c r="J22" i="68"/>
  <c r="K22" i="68" s="1"/>
  <c r="F861" i="30"/>
  <c r="J21" i="68"/>
  <c r="K21" i="68" s="1"/>
  <c r="D861" i="30" s="1"/>
  <c r="D865" i="30" l="1"/>
  <c r="G863" i="30"/>
  <c r="D862" i="30"/>
  <c r="G862" i="30" s="1"/>
  <c r="G861" i="30"/>
  <c r="F860" i="30"/>
  <c r="J20" i="68"/>
  <c r="K20" i="68" s="1"/>
  <c r="F859" i="30"/>
  <c r="J19" i="68"/>
  <c r="K19" i="68" s="1"/>
  <c r="D859" i="30" s="1"/>
  <c r="G865" i="30" l="1"/>
  <c r="D860" i="30"/>
  <c r="G859" i="30"/>
  <c r="G860" i="30" l="1"/>
  <c r="F858" i="30"/>
  <c r="J18" i="68"/>
  <c r="K18" i="68" s="1"/>
  <c r="D858" i="30" s="1"/>
  <c r="F857" i="30"/>
  <c r="G858" i="30" l="1"/>
  <c r="J17" i="68"/>
  <c r="K17" i="68" s="1"/>
  <c r="D857" i="30" s="1"/>
  <c r="G857" i="30" s="1"/>
  <c r="J16" i="68"/>
  <c r="K16" i="68" s="1"/>
  <c r="F856" i="30"/>
  <c r="J15" i="68"/>
  <c r="K15" i="68" s="1"/>
  <c r="F855" i="30"/>
  <c r="J14" i="68"/>
  <c r="K14" i="68" s="1"/>
  <c r="F854" i="30"/>
  <c r="J13" i="68"/>
  <c r="K13" i="68" s="1"/>
  <c r="D854" i="30" s="1"/>
  <c r="F853" i="30"/>
  <c r="J12" i="68"/>
  <c r="K12" i="68" s="1"/>
  <c r="D853" i="30" s="1"/>
  <c r="G853" i="30" s="1"/>
  <c r="F852" i="30"/>
  <c r="J11" i="68"/>
  <c r="K11" i="68" s="1"/>
  <c r="D852" i="30" s="1"/>
  <c r="G852" i="30" s="1"/>
  <c r="F851" i="30"/>
  <c r="J10" i="68"/>
  <c r="K10" i="68" s="1"/>
  <c r="D851" i="30" s="1"/>
  <c r="G851" i="30" s="1"/>
  <c r="F850" i="30"/>
  <c r="J9" i="68"/>
  <c r="K9" i="68" s="1"/>
  <c r="D850" i="30" s="1"/>
  <c r="F849" i="30"/>
  <c r="J8" i="68"/>
  <c r="K8" i="68" s="1"/>
  <c r="D849" i="30" s="1"/>
  <c r="G849" i="30" s="1"/>
  <c r="F848" i="30"/>
  <c r="F847" i="30"/>
  <c r="J7" i="68"/>
  <c r="K7" i="68" s="1"/>
  <c r="D848" i="30" s="1"/>
  <c r="G848" i="30" s="1"/>
  <c r="J6" i="68"/>
  <c r="K6" i="68" s="1"/>
  <c r="D847" i="30" s="1"/>
  <c r="G847" i="30" s="1"/>
  <c r="F846" i="30"/>
  <c r="J5" i="68"/>
  <c r="K5" i="68" s="1"/>
  <c r="D846" i="30" s="1"/>
  <c r="F845" i="30"/>
  <c r="J4" i="68"/>
  <c r="K4" i="68" s="1"/>
  <c r="D845" i="30" s="1"/>
  <c r="J3" i="68"/>
  <c r="K3" i="68" s="1"/>
  <c r="F837" i="30"/>
  <c r="J24" i="67"/>
  <c r="K24" i="67" s="1"/>
  <c r="D837" i="30" s="1"/>
  <c r="F836" i="30"/>
  <c r="J23" i="67"/>
  <c r="K23" i="67" s="1"/>
  <c r="D836" i="30" s="1"/>
  <c r="G836" i="30" s="1"/>
  <c r="F835" i="30"/>
  <c r="J22" i="67"/>
  <c r="K22" i="67" s="1"/>
  <c r="F834" i="30"/>
  <c r="J21" i="67"/>
  <c r="K21" i="67" s="1"/>
  <c r="D834" i="30" s="1"/>
  <c r="F833" i="30"/>
  <c r="J20" i="67"/>
  <c r="K20" i="67" s="1"/>
  <c r="D833" i="30" s="1"/>
  <c r="G833" i="30" s="1"/>
  <c r="C48" i="31" l="1"/>
  <c r="D856" i="30"/>
  <c r="G856" i="30" s="1"/>
  <c r="D855" i="30"/>
  <c r="G854" i="30"/>
  <c r="G850" i="30"/>
  <c r="G846" i="30"/>
  <c r="G845" i="30"/>
  <c r="D844" i="30"/>
  <c r="G837" i="30"/>
  <c r="K25" i="67"/>
  <c r="D835" i="30"/>
  <c r="G834" i="30"/>
  <c r="F832" i="30"/>
  <c r="J19" i="67"/>
  <c r="K19" i="67" s="1"/>
  <c r="D832" i="30" s="1"/>
  <c r="G832" i="30" s="1"/>
  <c r="F831" i="30"/>
  <c r="J18" i="67"/>
  <c r="K18" i="67" s="1"/>
  <c r="D831" i="30" s="1"/>
  <c r="F830" i="30"/>
  <c r="G855" i="30" l="1"/>
  <c r="G835" i="30"/>
  <c r="G831" i="30"/>
  <c r="J17" i="67"/>
  <c r="K17" i="67" s="1"/>
  <c r="F829" i="30"/>
  <c r="J16" i="67"/>
  <c r="K16" i="67" s="1"/>
  <c r="D829" i="30" s="1"/>
  <c r="G829" i="30" s="1"/>
  <c r="F828" i="30"/>
  <c r="J15" i="67"/>
  <c r="K15" i="67" s="1"/>
  <c r="D828" i="30" s="1"/>
  <c r="F827" i="30"/>
  <c r="J14" i="67"/>
  <c r="K14" i="67" s="1"/>
  <c r="D827" i="30" s="1"/>
  <c r="F826" i="30"/>
  <c r="J13" i="67"/>
  <c r="K13" i="67" s="1"/>
  <c r="D826" i="30" s="1"/>
  <c r="G826" i="30" s="1"/>
  <c r="D830" i="30" l="1"/>
  <c r="G828" i="30"/>
  <c r="G827" i="30"/>
  <c r="F825" i="30"/>
  <c r="J12" i="67"/>
  <c r="K12" i="67" s="1"/>
  <c r="D825" i="30" s="1"/>
  <c r="F824" i="30"/>
  <c r="F823" i="30"/>
  <c r="J11" i="67"/>
  <c r="K11" i="67" s="1"/>
  <c r="J10" i="67"/>
  <c r="K10" i="67" s="1"/>
  <c r="D823" i="30" s="1"/>
  <c r="G823" i="30" s="1"/>
  <c r="F822" i="30"/>
  <c r="J9" i="67"/>
  <c r="K9" i="67" s="1"/>
  <c r="F821" i="30"/>
  <c r="J8" i="67"/>
  <c r="K8" i="67" s="1"/>
  <c r="F820" i="30"/>
  <c r="J7" i="67"/>
  <c r="K7" i="67" s="1"/>
  <c r="D820" i="30" s="1"/>
  <c r="F819" i="30"/>
  <c r="F818" i="30"/>
  <c r="J6" i="67"/>
  <c r="K6" i="67" s="1"/>
  <c r="D819" i="30" s="1"/>
  <c r="G819" i="30" s="1"/>
  <c r="J5" i="67"/>
  <c r="K5" i="67" s="1"/>
  <c r="D818" i="30" s="1"/>
  <c r="G818" i="30" s="1"/>
  <c r="F817" i="30"/>
  <c r="J4" i="67"/>
  <c r="K4" i="67" s="1"/>
  <c r="D817" i="30" s="1"/>
  <c r="G830" i="30" l="1"/>
  <c r="G825" i="30"/>
  <c r="D824" i="30"/>
  <c r="G824" i="30" s="1"/>
  <c r="D822" i="30"/>
  <c r="D821" i="30"/>
  <c r="G821" i="30" s="1"/>
  <c r="G820" i="30"/>
  <c r="G817" i="30"/>
  <c r="F844" i="30"/>
  <c r="K843" i="30"/>
  <c r="K842" i="30"/>
  <c r="J3" i="67"/>
  <c r="K3" i="67" s="1"/>
  <c r="F809" i="30"/>
  <c r="D809" i="30"/>
  <c r="G809" i="30" s="1"/>
  <c r="J21" i="66"/>
  <c r="K21" i="66" s="1"/>
  <c r="K22" i="66" s="1"/>
  <c r="F808" i="30"/>
  <c r="J20" i="66"/>
  <c r="K20" i="66" s="1"/>
  <c r="D808" i="30" s="1"/>
  <c r="F807" i="30"/>
  <c r="J19" i="66"/>
  <c r="K19" i="66" s="1"/>
  <c r="C47" i="31" l="1"/>
  <c r="G822" i="30"/>
  <c r="C844" i="30"/>
  <c r="G808" i="30"/>
  <c r="D807" i="30"/>
  <c r="G807" i="30" s="1"/>
  <c r="F806" i="30"/>
  <c r="J18" i="66"/>
  <c r="K18" i="66" s="1"/>
  <c r="D806" i="30" s="1"/>
  <c r="F805" i="30"/>
  <c r="J17" i="66"/>
  <c r="K17" i="66" s="1"/>
  <c r="D805" i="30" s="1"/>
  <c r="F804" i="30"/>
  <c r="J16" i="66"/>
  <c r="K16" i="66" s="1"/>
  <c r="D804" i="30" s="1"/>
  <c r="C817" i="30" l="1"/>
  <c r="C818" i="30" s="1"/>
  <c r="C819" i="30" s="1"/>
  <c r="C820" i="30" s="1"/>
  <c r="C821" i="30" s="1"/>
  <c r="C822" i="30" s="1"/>
  <c r="C823" i="30" s="1"/>
  <c r="C824" i="30" s="1"/>
  <c r="C825" i="30" s="1"/>
  <c r="C826" i="30" s="1"/>
  <c r="C827" i="30" s="1"/>
  <c r="C828" i="30" s="1"/>
  <c r="C829" i="30" s="1"/>
  <c r="C830" i="30" s="1"/>
  <c r="C831" i="30" s="1"/>
  <c r="C832" i="30" s="1"/>
  <c r="C833" i="30" s="1"/>
  <c r="C834" i="30" s="1"/>
  <c r="C835" i="30" s="1"/>
  <c r="C836" i="30" s="1"/>
  <c r="C837" i="30" s="1"/>
  <c r="C845" i="30"/>
  <c r="C846" i="30" s="1"/>
  <c r="C847" i="30" s="1"/>
  <c r="C848" i="30" s="1"/>
  <c r="C849" i="30" s="1"/>
  <c r="C850" i="30" s="1"/>
  <c r="C851" i="30" s="1"/>
  <c r="C852" i="30" s="1"/>
  <c r="C853" i="30" s="1"/>
  <c r="C854" i="30" s="1"/>
  <c r="C855" i="30" s="1"/>
  <c r="C856" i="30" s="1"/>
  <c r="C857" i="30" s="1"/>
  <c r="C858" i="30" s="1"/>
  <c r="C859" i="30" s="1"/>
  <c r="C860" i="30" s="1"/>
  <c r="C861" i="30" s="1"/>
  <c r="C862" i="30" s="1"/>
  <c r="C863" i="30" s="1"/>
  <c r="C864" i="30" s="1"/>
  <c r="C865" i="30" s="1"/>
  <c r="C866" i="30" s="1"/>
  <c r="G844" i="30"/>
  <c r="G806" i="30"/>
  <c r="G805" i="30"/>
  <c r="G804" i="30"/>
  <c r="F803" i="30"/>
  <c r="J15" i="66"/>
  <c r="K15" i="66" s="1"/>
  <c r="D803" i="30" s="1"/>
  <c r="G803" i="30" s="1"/>
  <c r="F802" i="30"/>
  <c r="J14" i="66"/>
  <c r="K14" i="66" s="1"/>
  <c r="D802" i="30" s="1"/>
  <c r="F801" i="30"/>
  <c r="J13" i="66"/>
  <c r="K13" i="66" s="1"/>
  <c r="F800" i="30"/>
  <c r="J12" i="66"/>
  <c r="K12" i="66" s="1"/>
  <c r="F799" i="30"/>
  <c r="J11" i="66"/>
  <c r="K11" i="66" s="1"/>
  <c r="D799" i="30" s="1"/>
  <c r="F798" i="30"/>
  <c r="J10" i="66"/>
  <c r="K10" i="66" s="1"/>
  <c r="D798" i="30" s="1"/>
  <c r="G802" i="30" l="1"/>
  <c r="D801" i="30"/>
  <c r="G801" i="30" s="1"/>
  <c r="D800" i="30"/>
  <c r="G800" i="30" s="1"/>
  <c r="G799" i="30"/>
  <c r="G798" i="30"/>
  <c r="F797" i="30"/>
  <c r="J9" i="66"/>
  <c r="K9" i="66" s="1"/>
  <c r="D797" i="30" s="1"/>
  <c r="F796" i="30"/>
  <c r="J8" i="66"/>
  <c r="K8" i="66" s="1"/>
  <c r="D796" i="30" s="1"/>
  <c r="F795" i="30"/>
  <c r="J7" i="66"/>
  <c r="K7" i="66" s="1"/>
  <c r="D795" i="30" s="1"/>
  <c r="F794" i="30"/>
  <c r="J6" i="66"/>
  <c r="K6" i="66" s="1"/>
  <c r="G797" i="30" l="1"/>
  <c r="G796" i="30"/>
  <c r="G795" i="30"/>
  <c r="D794" i="30"/>
  <c r="F793" i="30"/>
  <c r="J5" i="66"/>
  <c r="K5" i="66" s="1"/>
  <c r="D793" i="30" s="1"/>
  <c r="G793" i="30" s="1"/>
  <c r="F792" i="30"/>
  <c r="J4" i="66"/>
  <c r="K4" i="66" s="1"/>
  <c r="D792" i="30" s="1"/>
  <c r="F791" i="30"/>
  <c r="K790" i="30"/>
  <c r="K789" i="30"/>
  <c r="J3" i="66"/>
  <c r="K3" i="66" s="1"/>
  <c r="F784" i="30"/>
  <c r="J21" i="65"/>
  <c r="K21" i="65" s="1"/>
  <c r="F783" i="30"/>
  <c r="J20" i="65"/>
  <c r="K20" i="65" s="1"/>
  <c r="F782" i="30"/>
  <c r="J19" i="65"/>
  <c r="K19" i="65" s="1"/>
  <c r="F781" i="30"/>
  <c r="F780" i="30"/>
  <c r="J18" i="65"/>
  <c r="K18" i="65" s="1"/>
  <c r="J17" i="65"/>
  <c r="K17" i="65" s="1"/>
  <c r="D780" i="30" s="1"/>
  <c r="F779" i="30"/>
  <c r="J16" i="65"/>
  <c r="K16" i="65" s="1"/>
  <c r="C46" i="31" l="1"/>
  <c r="D791" i="30"/>
  <c r="C791" i="30" s="1"/>
  <c r="C792" i="30" s="1"/>
  <c r="C793" i="30" s="1"/>
  <c r="C794" i="30" s="1"/>
  <c r="C795" i="30" s="1"/>
  <c r="C796" i="30" s="1"/>
  <c r="C797" i="30" s="1"/>
  <c r="C798" i="30" s="1"/>
  <c r="C799" i="30" s="1"/>
  <c r="C800" i="30" s="1"/>
  <c r="C801" i="30" s="1"/>
  <c r="C802" i="30" s="1"/>
  <c r="C803" i="30" s="1"/>
  <c r="C804" i="30" s="1"/>
  <c r="C805" i="30" s="1"/>
  <c r="C806" i="30" s="1"/>
  <c r="C807" i="30" s="1"/>
  <c r="C808" i="30" s="1"/>
  <c r="C809" i="30" s="1"/>
  <c r="G794" i="30"/>
  <c r="G792" i="30"/>
  <c r="D784" i="30"/>
  <c r="D783" i="30"/>
  <c r="G783" i="30" s="1"/>
  <c r="D782" i="30"/>
  <c r="G782" i="30" s="1"/>
  <c r="G780" i="30"/>
  <c r="D781" i="30"/>
  <c r="D779" i="30"/>
  <c r="G779" i="30" s="1"/>
  <c r="G791" i="30" l="1"/>
  <c r="G784" i="30"/>
  <c r="G781" i="30"/>
  <c r="F778" i="30"/>
  <c r="J15" i="65"/>
  <c r="K15" i="65" s="1"/>
  <c r="D778" i="30" s="1"/>
  <c r="F777" i="30"/>
  <c r="J14" i="65"/>
  <c r="K14" i="65" s="1"/>
  <c r="F776" i="30"/>
  <c r="J13" i="65"/>
  <c r="K13" i="65" s="1"/>
  <c r="D776" i="30" s="1"/>
  <c r="G778" i="30" l="1"/>
  <c r="D777" i="30"/>
  <c r="G776" i="30"/>
  <c r="F775" i="30"/>
  <c r="J12" i="65"/>
  <c r="K12" i="65" s="1"/>
  <c r="D775" i="30" s="1"/>
  <c r="F774" i="30"/>
  <c r="F773" i="30"/>
  <c r="J11" i="65"/>
  <c r="K11" i="65" s="1"/>
  <c r="D774" i="30" s="1"/>
  <c r="J10" i="65"/>
  <c r="K10" i="65" s="1"/>
  <c r="D773" i="30" s="1"/>
  <c r="G773" i="30" s="1"/>
  <c r="F772" i="30"/>
  <c r="J9" i="65"/>
  <c r="K9" i="65" s="1"/>
  <c r="D772" i="30" s="1"/>
  <c r="F771" i="30"/>
  <c r="G777" i="30" l="1"/>
  <c r="G775" i="30"/>
  <c r="G774" i="30"/>
  <c r="G772" i="30"/>
  <c r="J8" i="65"/>
  <c r="K8" i="65" s="1"/>
  <c r="D771" i="30" l="1"/>
  <c r="F770" i="30"/>
  <c r="J7" i="65"/>
  <c r="K7" i="65" s="1"/>
  <c r="F769" i="30"/>
  <c r="J6" i="65"/>
  <c r="K6" i="65" s="1"/>
  <c r="D769" i="30" s="1"/>
  <c r="F768" i="30"/>
  <c r="J5" i="65"/>
  <c r="K5" i="65" s="1"/>
  <c r="F767" i="30"/>
  <c r="J4" i="65"/>
  <c r="K4" i="65" s="1"/>
  <c r="F766" i="30"/>
  <c r="K765" i="30"/>
  <c r="K764" i="30"/>
  <c r="J3" i="65"/>
  <c r="K3" i="65" s="1"/>
  <c r="F759" i="30"/>
  <c r="F758" i="30"/>
  <c r="D758" i="30"/>
  <c r="J28" i="64"/>
  <c r="K28" i="64" s="1"/>
  <c r="J27" i="64"/>
  <c r="K27" i="64" s="1"/>
  <c r="F757" i="30"/>
  <c r="J26" i="64"/>
  <c r="K26" i="64" s="1"/>
  <c r="D757" i="30" s="1"/>
  <c r="G757" i="30" s="1"/>
  <c r="F756" i="30"/>
  <c r="J25" i="64"/>
  <c r="K25" i="64" s="1"/>
  <c r="F755" i="30"/>
  <c r="J24" i="64"/>
  <c r="K24" i="64" s="1"/>
  <c r="D755" i="30" s="1"/>
  <c r="G755" i="30" s="1"/>
  <c r="F754" i="30"/>
  <c r="J23" i="64"/>
  <c r="K23" i="64" s="1"/>
  <c r="F753" i="30"/>
  <c r="J22" i="64"/>
  <c r="K22" i="64" s="1"/>
  <c r="F752" i="30"/>
  <c r="J21" i="64"/>
  <c r="K21" i="64" s="1"/>
  <c r="F751" i="30"/>
  <c r="J20" i="64"/>
  <c r="K20" i="64" s="1"/>
  <c r="F750" i="30"/>
  <c r="J19" i="64"/>
  <c r="K19" i="64" s="1"/>
  <c r="F749" i="30"/>
  <c r="F748" i="30"/>
  <c r="J18" i="64"/>
  <c r="K18" i="64" s="1"/>
  <c r="J17" i="64"/>
  <c r="K17" i="64" s="1"/>
  <c r="D748" i="30" s="1"/>
  <c r="G748" i="30" s="1"/>
  <c r="F747" i="30"/>
  <c r="J16" i="64"/>
  <c r="K16" i="64" s="1"/>
  <c r="F746" i="30"/>
  <c r="J15" i="64"/>
  <c r="K15" i="64" s="1"/>
  <c r="F745" i="30"/>
  <c r="F744" i="30"/>
  <c r="J14" i="64"/>
  <c r="K14" i="64" s="1"/>
  <c r="J13" i="64"/>
  <c r="K13" i="64" s="1"/>
  <c r="D744" i="30" s="1"/>
  <c r="G744" i="30" s="1"/>
  <c r="F743" i="30"/>
  <c r="F742" i="30"/>
  <c r="J12" i="64"/>
  <c r="K12" i="64" s="1"/>
  <c r="D743" i="30" s="1"/>
  <c r="G743" i="30" s="1"/>
  <c r="J11" i="64"/>
  <c r="K11" i="64" s="1"/>
  <c r="D742" i="30" s="1"/>
  <c r="F741" i="30"/>
  <c r="F740" i="30"/>
  <c r="J10" i="64"/>
  <c r="K10" i="64" s="1"/>
  <c r="J9" i="64"/>
  <c r="K9" i="64" s="1"/>
  <c r="D740" i="30" s="1"/>
  <c r="G740" i="30" s="1"/>
  <c r="F739" i="30"/>
  <c r="F738" i="30"/>
  <c r="J8" i="64"/>
  <c r="K8" i="64" s="1"/>
  <c r="J7" i="64"/>
  <c r="K7" i="64" s="1"/>
  <c r="D738" i="30" s="1"/>
  <c r="G738" i="30" s="1"/>
  <c r="F737" i="30"/>
  <c r="J6" i="64"/>
  <c r="K6" i="64" s="1"/>
  <c r="D737" i="30" s="1"/>
  <c r="F736" i="30"/>
  <c r="J5" i="64"/>
  <c r="K5" i="64" s="1"/>
  <c r="F735" i="30"/>
  <c r="J4" i="64"/>
  <c r="K4" i="64" s="1"/>
  <c r="D735" i="30" s="1"/>
  <c r="G735" i="30" s="1"/>
  <c r="F734" i="30"/>
  <c r="K733" i="30"/>
  <c r="K732" i="30"/>
  <c r="J3" i="64"/>
  <c r="K3" i="64" s="1"/>
  <c r="F727" i="30"/>
  <c r="J27" i="63"/>
  <c r="K27" i="63" s="1"/>
  <c r="D727" i="30" s="1"/>
  <c r="F726" i="30"/>
  <c r="J26" i="63"/>
  <c r="K26" i="63" s="1"/>
  <c r="D726" i="30" s="1"/>
  <c r="F725" i="30"/>
  <c r="J25" i="63"/>
  <c r="K25" i="63" s="1"/>
  <c r="D725" i="30" s="1"/>
  <c r="F724" i="30"/>
  <c r="J24" i="63"/>
  <c r="K24" i="63" s="1"/>
  <c r="D724" i="30" s="1"/>
  <c r="G724" i="30" s="1"/>
  <c r="K22" i="65" l="1"/>
  <c r="C45" i="31"/>
  <c r="G771" i="30"/>
  <c r="D766" i="30"/>
  <c r="G766" i="30" s="1"/>
  <c r="D770" i="30"/>
  <c r="G769" i="30"/>
  <c r="K29" i="64"/>
  <c r="C44" i="31" s="1"/>
  <c r="G758" i="30"/>
  <c r="D768" i="30"/>
  <c r="D767" i="30"/>
  <c r="D759" i="30"/>
  <c r="D756" i="30"/>
  <c r="D754" i="30"/>
  <c r="G754" i="30" s="1"/>
  <c r="D753" i="30"/>
  <c r="D752" i="30"/>
  <c r="D751" i="30"/>
  <c r="D750" i="30"/>
  <c r="G750" i="30" s="1"/>
  <c r="D749" i="30"/>
  <c r="G749" i="30" s="1"/>
  <c r="D747" i="30"/>
  <c r="D746" i="30"/>
  <c r="D745" i="30"/>
  <c r="G745" i="30" s="1"/>
  <c r="G742" i="30"/>
  <c r="D741" i="30"/>
  <c r="G741" i="30" s="1"/>
  <c r="D739" i="30"/>
  <c r="G737" i="30"/>
  <c r="D736" i="30"/>
  <c r="D734" i="30"/>
  <c r="C734" i="30" s="1"/>
  <c r="C735" i="30" s="1"/>
  <c r="G727" i="30"/>
  <c r="G726" i="30"/>
  <c r="G725" i="30"/>
  <c r="F723" i="30"/>
  <c r="J23" i="63"/>
  <c r="K23" i="63" s="1"/>
  <c r="D723" i="30" s="1"/>
  <c r="F722" i="30"/>
  <c r="J22" i="63"/>
  <c r="K22" i="63" s="1"/>
  <c r="F721" i="30"/>
  <c r="J21" i="63"/>
  <c r="K21" i="63" s="1"/>
  <c r="F720" i="30"/>
  <c r="F719" i="30"/>
  <c r="J20" i="63"/>
  <c r="K20" i="63" s="1"/>
  <c r="D720" i="30" s="1"/>
  <c r="G720" i="30" s="1"/>
  <c r="J19" i="63"/>
  <c r="K19" i="63" s="1"/>
  <c r="D719" i="30" s="1"/>
  <c r="G719" i="30" s="1"/>
  <c r="F718" i="30"/>
  <c r="J18" i="63"/>
  <c r="K18" i="63" s="1"/>
  <c r="D718" i="30" s="1"/>
  <c r="F717" i="30"/>
  <c r="F716" i="30"/>
  <c r="J17" i="63"/>
  <c r="K17" i="63" s="1"/>
  <c r="D717" i="30" s="1"/>
  <c r="J16" i="63"/>
  <c r="K16" i="63" s="1"/>
  <c r="D716" i="30" s="1"/>
  <c r="F715" i="30"/>
  <c r="F714" i="30"/>
  <c r="J15" i="63"/>
  <c r="K15" i="63" s="1"/>
  <c r="D715" i="30" s="1"/>
  <c r="G715" i="30" s="1"/>
  <c r="J14" i="63"/>
  <c r="K14" i="63" s="1"/>
  <c r="D714" i="30" s="1"/>
  <c r="G714" i="30" s="1"/>
  <c r="F713" i="30"/>
  <c r="J13" i="63"/>
  <c r="K13" i="63" s="1"/>
  <c r="D713" i="30" s="1"/>
  <c r="F712" i="30"/>
  <c r="J12" i="63"/>
  <c r="K12" i="63" s="1"/>
  <c r="F711" i="30"/>
  <c r="F710" i="30"/>
  <c r="F709" i="30"/>
  <c r="F708" i="30"/>
  <c r="F707" i="30"/>
  <c r="J11" i="63"/>
  <c r="K11" i="63" s="1"/>
  <c r="D711" i="30" s="1"/>
  <c r="G711" i="30" s="1"/>
  <c r="J10" i="63"/>
  <c r="K10" i="63" s="1"/>
  <c r="J9" i="63"/>
  <c r="K9" i="63" s="1"/>
  <c r="D709" i="30" s="1"/>
  <c r="G709" i="30" s="1"/>
  <c r="J8" i="63"/>
  <c r="K8" i="63" s="1"/>
  <c r="D708" i="30" s="1"/>
  <c r="G708" i="30" s="1"/>
  <c r="J7" i="63"/>
  <c r="K7" i="63" s="1"/>
  <c r="D707" i="30" s="1"/>
  <c r="G707" i="30" s="1"/>
  <c r="F706" i="30"/>
  <c r="J6" i="63"/>
  <c r="K6" i="63" s="1"/>
  <c r="D706" i="30" s="1"/>
  <c r="F705" i="30"/>
  <c r="J5" i="63"/>
  <c r="K5" i="63" s="1"/>
  <c r="D705" i="30" s="1"/>
  <c r="F704" i="30"/>
  <c r="J4" i="63"/>
  <c r="K4" i="63" s="1"/>
  <c r="D704" i="30" s="1"/>
  <c r="F703" i="30"/>
  <c r="K702" i="30"/>
  <c r="K701" i="30"/>
  <c r="J3" i="63"/>
  <c r="K3" i="63" s="1"/>
  <c r="K28" i="63" l="1"/>
  <c r="C766" i="30"/>
  <c r="C767" i="30" s="1"/>
  <c r="C768" i="30" s="1"/>
  <c r="C769" i="30" s="1"/>
  <c r="C770" i="30" s="1"/>
  <c r="C771" i="30" s="1"/>
  <c r="C772" i="30" s="1"/>
  <c r="C773" i="30" s="1"/>
  <c r="C774" i="30" s="1"/>
  <c r="C775" i="30" s="1"/>
  <c r="C776" i="30" s="1"/>
  <c r="C777" i="30" s="1"/>
  <c r="C778" i="30" s="1"/>
  <c r="C779" i="30" s="1"/>
  <c r="C780" i="30" s="1"/>
  <c r="C781" i="30" s="1"/>
  <c r="C782" i="30" s="1"/>
  <c r="C783" i="30" s="1"/>
  <c r="C784" i="30" s="1"/>
  <c r="G770" i="30"/>
  <c r="G768" i="30"/>
  <c r="G767" i="30"/>
  <c r="G759" i="30"/>
  <c r="G756" i="30"/>
  <c r="G753" i="30"/>
  <c r="G752" i="30"/>
  <c r="G751" i="30"/>
  <c r="G747" i="30"/>
  <c r="G746" i="30"/>
  <c r="G739" i="30"/>
  <c r="C736" i="30"/>
  <c r="C737" i="30" s="1"/>
  <c r="C738" i="30" s="1"/>
  <c r="C739" i="30" s="1"/>
  <c r="C740" i="30" s="1"/>
  <c r="C741" i="30" s="1"/>
  <c r="C742" i="30" s="1"/>
  <c r="C743" i="30" s="1"/>
  <c r="C744" i="30" s="1"/>
  <c r="C745" i="30" s="1"/>
  <c r="C746" i="30" s="1"/>
  <c r="C747" i="30" s="1"/>
  <c r="C748" i="30" s="1"/>
  <c r="C749" i="30" s="1"/>
  <c r="C750" i="30" s="1"/>
  <c r="C751" i="30" s="1"/>
  <c r="C752" i="30" s="1"/>
  <c r="C753" i="30" s="1"/>
  <c r="C754" i="30" s="1"/>
  <c r="C755" i="30" s="1"/>
  <c r="C756" i="30" s="1"/>
  <c r="C757" i="30" s="1"/>
  <c r="C758" i="30" s="1"/>
  <c r="C759" i="30" s="1"/>
  <c r="G736" i="30"/>
  <c r="G734" i="30"/>
  <c r="D703" i="30"/>
  <c r="G703" i="30" s="1"/>
  <c r="G723" i="30"/>
  <c r="D722" i="30"/>
  <c r="G722" i="30" s="1"/>
  <c r="D721" i="30"/>
  <c r="G721" i="30" s="1"/>
  <c r="C43" i="31"/>
  <c r="G718" i="30"/>
  <c r="G716" i="30"/>
  <c r="G717" i="30"/>
  <c r="G713" i="30"/>
  <c r="D712" i="30"/>
  <c r="D710" i="30"/>
  <c r="G710" i="30" s="1"/>
  <c r="G706" i="30"/>
  <c r="G705" i="30"/>
  <c r="G704" i="30"/>
  <c r="F696" i="30"/>
  <c r="J28" i="62"/>
  <c r="K28" i="62" s="1"/>
  <c r="F695" i="30"/>
  <c r="F694" i="30"/>
  <c r="J27" i="62"/>
  <c r="K27" i="62" s="1"/>
  <c r="D695" i="30" s="1"/>
  <c r="J26" i="62"/>
  <c r="K26" i="62" s="1"/>
  <c r="D694" i="30" s="1"/>
  <c r="G694" i="30" s="1"/>
  <c r="F693" i="30"/>
  <c r="J25" i="62"/>
  <c r="K25" i="62" s="1"/>
  <c r="D693" i="30" s="1"/>
  <c r="F692" i="30"/>
  <c r="J24" i="62"/>
  <c r="K24" i="62" s="1"/>
  <c r="D692" i="30" s="1"/>
  <c r="F691" i="30"/>
  <c r="J23" i="62"/>
  <c r="K23" i="62" s="1"/>
  <c r="D691" i="30" s="1"/>
  <c r="F690" i="30"/>
  <c r="J22" i="62"/>
  <c r="K22" i="62" s="1"/>
  <c r="D690" i="30" s="1"/>
  <c r="G690" i="30" s="1"/>
  <c r="F689" i="30"/>
  <c r="J21" i="62"/>
  <c r="K21" i="62" s="1"/>
  <c r="F688" i="30"/>
  <c r="J20" i="62"/>
  <c r="K20" i="62" s="1"/>
  <c r="D688" i="30" s="1"/>
  <c r="G688" i="30" s="1"/>
  <c r="F687" i="30"/>
  <c r="J19" i="62"/>
  <c r="K19" i="62" s="1"/>
  <c r="C703" i="30" l="1"/>
  <c r="C704" i="30" s="1"/>
  <c r="C705" i="30" s="1"/>
  <c r="C706" i="30" s="1"/>
  <c r="C707" i="30" s="1"/>
  <c r="C708" i="30" s="1"/>
  <c r="C709" i="30" s="1"/>
  <c r="C710" i="30" s="1"/>
  <c r="C711" i="30" s="1"/>
  <c r="C712" i="30" s="1"/>
  <c r="C713" i="30" s="1"/>
  <c r="C714" i="30" s="1"/>
  <c r="C715" i="30" s="1"/>
  <c r="C716" i="30" s="1"/>
  <c r="C717" i="30" s="1"/>
  <c r="C718" i="30" s="1"/>
  <c r="C719" i="30" s="1"/>
  <c r="C720" i="30" s="1"/>
  <c r="C721" i="30" s="1"/>
  <c r="C722" i="30" s="1"/>
  <c r="C723" i="30" s="1"/>
  <c r="C724" i="30" s="1"/>
  <c r="C725" i="30" s="1"/>
  <c r="C726" i="30" s="1"/>
  <c r="C727" i="30" s="1"/>
  <c r="G712" i="30"/>
  <c r="D696" i="30"/>
  <c r="G695" i="30"/>
  <c r="G693" i="30"/>
  <c r="G692" i="30"/>
  <c r="G691" i="30"/>
  <c r="D689" i="30"/>
  <c r="G689" i="30" s="1"/>
  <c r="D687" i="30"/>
  <c r="G687" i="30" s="1"/>
  <c r="G696" i="30" l="1"/>
  <c r="F686" i="30"/>
  <c r="J18" i="62"/>
  <c r="K18" i="62" s="1"/>
  <c r="F685" i="30"/>
  <c r="J17" i="62"/>
  <c r="K17" i="62" s="1"/>
  <c r="D685" i="30" s="1"/>
  <c r="F684" i="30"/>
  <c r="F683" i="30"/>
  <c r="J16" i="62"/>
  <c r="K16" i="62" s="1"/>
  <c r="D684" i="30" s="1"/>
  <c r="J15" i="62"/>
  <c r="K15" i="62" s="1"/>
  <c r="D683" i="30" s="1"/>
  <c r="G683" i="30" s="1"/>
  <c r="F682" i="30"/>
  <c r="J14" i="62"/>
  <c r="K14" i="62" s="1"/>
  <c r="F681" i="30"/>
  <c r="F680" i="30"/>
  <c r="J13" i="62"/>
  <c r="K13" i="62" s="1"/>
  <c r="D681" i="30" s="1"/>
  <c r="G681" i="30" s="1"/>
  <c r="J12" i="62"/>
  <c r="K12" i="62" s="1"/>
  <c r="F679" i="30"/>
  <c r="J11" i="62"/>
  <c r="K11" i="62" s="1"/>
  <c r="D679" i="30" s="1"/>
  <c r="F678" i="30"/>
  <c r="J10" i="62"/>
  <c r="K10" i="62" s="1"/>
  <c r="F677" i="30"/>
  <c r="J9" i="62"/>
  <c r="K9" i="62" s="1"/>
  <c r="D677" i="30" s="1"/>
  <c r="F676" i="30"/>
  <c r="J8" i="62"/>
  <c r="K8" i="62" s="1"/>
  <c r="D676" i="30" s="1"/>
  <c r="F675" i="30"/>
  <c r="D686" i="30" l="1"/>
  <c r="G685" i="30"/>
  <c r="G684" i="30"/>
  <c r="D682" i="30"/>
  <c r="G682" i="30" s="1"/>
  <c r="D680" i="30"/>
  <c r="G680" i="30" s="1"/>
  <c r="G679" i="30"/>
  <c r="D678" i="30"/>
  <c r="G677" i="30"/>
  <c r="G676" i="30"/>
  <c r="J7" i="62"/>
  <c r="K7" i="62" s="1"/>
  <c r="D675" i="30" s="1"/>
  <c r="G675" i="30" s="1"/>
  <c r="F674" i="30"/>
  <c r="J6" i="62"/>
  <c r="K6" i="62" s="1"/>
  <c r="F673" i="30"/>
  <c r="J5" i="62"/>
  <c r="K5" i="62" s="1"/>
  <c r="D673" i="30" s="1"/>
  <c r="F672" i="30"/>
  <c r="J4" i="62"/>
  <c r="K4" i="62" s="1"/>
  <c r="F671" i="30"/>
  <c r="K670" i="30"/>
  <c r="K669" i="30"/>
  <c r="J3" i="62"/>
  <c r="K3" i="62" s="1"/>
  <c r="F664" i="30"/>
  <c r="J26" i="61"/>
  <c r="K26" i="61" s="1"/>
  <c r="D664" i="30" s="1"/>
  <c r="F663" i="30"/>
  <c r="J25" i="61"/>
  <c r="K25" i="61" s="1"/>
  <c r="D663" i="30" s="1"/>
  <c r="F662" i="30"/>
  <c r="J24" i="61"/>
  <c r="K24" i="61" s="1"/>
  <c r="F661" i="30"/>
  <c r="J23" i="61"/>
  <c r="K23" i="61" s="1"/>
  <c r="D661" i="30" s="1"/>
  <c r="F660" i="30"/>
  <c r="J22" i="61"/>
  <c r="K22" i="61" s="1"/>
  <c r="F659" i="30"/>
  <c r="J21" i="61"/>
  <c r="K21" i="61" s="1"/>
  <c r="D659" i="30" s="1"/>
  <c r="G659" i="30" s="1"/>
  <c r="F658" i="30"/>
  <c r="J20" i="61"/>
  <c r="K20" i="61" s="1"/>
  <c r="D658" i="30" s="1"/>
  <c r="F657" i="30"/>
  <c r="J19" i="61"/>
  <c r="K19" i="61" s="1"/>
  <c r="D657" i="30" s="1"/>
  <c r="F656" i="30"/>
  <c r="J18" i="61"/>
  <c r="K18" i="61" s="1"/>
  <c r="D656" i="30" s="1"/>
  <c r="G656" i="30" s="1"/>
  <c r="F655" i="30"/>
  <c r="J17" i="61"/>
  <c r="K17" i="61" s="1"/>
  <c r="D655" i="30" s="1"/>
  <c r="F654" i="30"/>
  <c r="J16" i="61"/>
  <c r="K16" i="61" s="1"/>
  <c r="D654" i="30" s="1"/>
  <c r="F653" i="30"/>
  <c r="J15" i="61"/>
  <c r="K15" i="61" s="1"/>
  <c r="F652" i="30"/>
  <c r="J14" i="61"/>
  <c r="K14" i="61" s="1"/>
  <c r="D652" i="30" s="1"/>
  <c r="F651" i="30"/>
  <c r="J13" i="61"/>
  <c r="K13" i="61" s="1"/>
  <c r="F650" i="30"/>
  <c r="J12" i="61"/>
  <c r="K12" i="61" s="1"/>
  <c r="F649" i="30"/>
  <c r="G664" i="30" l="1"/>
  <c r="K29" i="62"/>
  <c r="C42" i="31"/>
  <c r="G686" i="30"/>
  <c r="D671" i="30"/>
  <c r="G671" i="30" s="1"/>
  <c r="G678" i="30"/>
  <c r="D674" i="30"/>
  <c r="G674" i="30" s="1"/>
  <c r="G673" i="30"/>
  <c r="D672" i="30"/>
  <c r="G663" i="30"/>
  <c r="D662" i="30"/>
  <c r="G661" i="30"/>
  <c r="D660" i="30"/>
  <c r="G658" i="30"/>
  <c r="G657" i="30"/>
  <c r="G655" i="30"/>
  <c r="G654" i="30"/>
  <c r="D653" i="30"/>
  <c r="G652" i="30"/>
  <c r="D651" i="30"/>
  <c r="D650" i="30"/>
  <c r="J11" i="61"/>
  <c r="K11" i="61" s="1"/>
  <c r="F648" i="30"/>
  <c r="F647" i="30"/>
  <c r="J10" i="61"/>
  <c r="K10" i="61" s="1"/>
  <c r="D648" i="30" s="1"/>
  <c r="J9" i="61"/>
  <c r="K9" i="61" s="1"/>
  <c r="D647" i="30" s="1"/>
  <c r="G647" i="30" s="1"/>
  <c r="F646" i="30"/>
  <c r="J8" i="61"/>
  <c r="K8" i="61" s="1"/>
  <c r="D646" i="30" s="1"/>
  <c r="F645" i="30"/>
  <c r="J7" i="61"/>
  <c r="K7" i="61" s="1"/>
  <c r="D645" i="30" s="1"/>
  <c r="F644" i="30"/>
  <c r="J6" i="61"/>
  <c r="K6" i="61" s="1"/>
  <c r="D644" i="30" s="1"/>
  <c r="F643" i="30"/>
  <c r="J5" i="61"/>
  <c r="K5" i="61" s="1"/>
  <c r="F642" i="30"/>
  <c r="J4" i="61"/>
  <c r="K4" i="61" s="1"/>
  <c r="F641" i="30"/>
  <c r="K640" i="30"/>
  <c r="K639" i="30"/>
  <c r="J3" i="61"/>
  <c r="K3" i="61" s="1"/>
  <c r="F634" i="30"/>
  <c r="J22" i="60"/>
  <c r="K22" i="60" s="1"/>
  <c r="D634" i="30" s="1"/>
  <c r="F633" i="30"/>
  <c r="J21" i="60"/>
  <c r="K21" i="60" s="1"/>
  <c r="D633" i="30" s="1"/>
  <c r="F632" i="30"/>
  <c r="J20" i="60"/>
  <c r="K20" i="60" s="1"/>
  <c r="F631" i="30"/>
  <c r="J19" i="60"/>
  <c r="K19" i="60" s="1"/>
  <c r="F630" i="30"/>
  <c r="J18" i="60"/>
  <c r="K18" i="60" s="1"/>
  <c r="F629" i="30"/>
  <c r="J17" i="60"/>
  <c r="K17" i="60" s="1"/>
  <c r="D629" i="30" s="1"/>
  <c r="F628" i="30"/>
  <c r="J16" i="60"/>
  <c r="K16" i="60" s="1"/>
  <c r="D628" i="30" s="1"/>
  <c r="G628" i="30" s="1"/>
  <c r="F627" i="30"/>
  <c r="J15" i="60"/>
  <c r="K15" i="60" s="1"/>
  <c r="D627" i="30" s="1"/>
  <c r="G627" i="30" s="1"/>
  <c r="F626" i="30"/>
  <c r="J14" i="60"/>
  <c r="K14" i="60" s="1"/>
  <c r="D626" i="30" s="1"/>
  <c r="F625" i="30"/>
  <c r="J13" i="60"/>
  <c r="K13" i="60" s="1"/>
  <c r="F624" i="30"/>
  <c r="J12" i="60"/>
  <c r="K12" i="60" s="1"/>
  <c r="D624" i="30" s="1"/>
  <c r="F623" i="30"/>
  <c r="F622" i="30"/>
  <c r="F621" i="30"/>
  <c r="F620" i="30"/>
  <c r="F619" i="30"/>
  <c r="J11" i="60"/>
  <c r="K11" i="60" s="1"/>
  <c r="J10" i="60"/>
  <c r="K10" i="60" s="1"/>
  <c r="D622" i="30" s="1"/>
  <c r="J9" i="60"/>
  <c r="K9" i="60" s="1"/>
  <c r="D621" i="30" s="1"/>
  <c r="J8" i="60"/>
  <c r="K8" i="60" s="1"/>
  <c r="D620" i="30" s="1"/>
  <c r="G620" i="30" s="1"/>
  <c r="J7" i="60"/>
  <c r="K7" i="60" s="1"/>
  <c r="D619" i="30" s="1"/>
  <c r="G619" i="30" s="1"/>
  <c r="F618" i="30"/>
  <c r="J6" i="60"/>
  <c r="K6" i="60" s="1"/>
  <c r="D618" i="30" s="1"/>
  <c r="F617" i="30"/>
  <c r="F616" i="30"/>
  <c r="J5" i="60"/>
  <c r="K5" i="60" s="1"/>
  <c r="J4" i="60"/>
  <c r="K4" i="60" s="1"/>
  <c r="D616" i="30" s="1"/>
  <c r="G616" i="30" s="1"/>
  <c r="F615" i="30"/>
  <c r="K614" i="30"/>
  <c r="K613" i="30"/>
  <c r="J3" i="60"/>
  <c r="K3" i="60" s="1"/>
  <c r="F608" i="30"/>
  <c r="J20" i="59"/>
  <c r="K20" i="59" s="1"/>
  <c r="D608" i="30" s="1"/>
  <c r="F607" i="30"/>
  <c r="J19" i="59"/>
  <c r="K19" i="59" s="1"/>
  <c r="F606" i="30"/>
  <c r="J18" i="59"/>
  <c r="K18" i="59" s="1"/>
  <c r="F605" i="30"/>
  <c r="F604" i="30"/>
  <c r="J17" i="59"/>
  <c r="K17" i="59" s="1"/>
  <c r="D605" i="30" s="1"/>
  <c r="J16" i="59"/>
  <c r="K16" i="59" s="1"/>
  <c r="D604" i="30" s="1"/>
  <c r="G604" i="30" s="1"/>
  <c r="F603" i="30"/>
  <c r="J15" i="59"/>
  <c r="K15" i="59" s="1"/>
  <c r="D603" i="30" s="1"/>
  <c r="F602" i="30"/>
  <c r="J14" i="59"/>
  <c r="K14" i="59" s="1"/>
  <c r="D602" i="30" s="1"/>
  <c r="F601" i="30"/>
  <c r="J13" i="59"/>
  <c r="K13" i="59" s="1"/>
  <c r="D601" i="30" s="1"/>
  <c r="F600" i="30"/>
  <c r="J12" i="59"/>
  <c r="K12" i="59" s="1"/>
  <c r="D600" i="30" s="1"/>
  <c r="F599" i="30"/>
  <c r="J11" i="59"/>
  <c r="K11" i="59" s="1"/>
  <c r="F598" i="30"/>
  <c r="J10" i="59"/>
  <c r="K10" i="59" s="1"/>
  <c r="F597" i="30"/>
  <c r="J9" i="59"/>
  <c r="K9" i="59" s="1"/>
  <c r="D597" i="30" s="1"/>
  <c r="G597" i="30" s="1"/>
  <c r="F596" i="30"/>
  <c r="J8" i="59"/>
  <c r="K8" i="59" s="1"/>
  <c r="D596" i="30" s="1"/>
  <c r="F595" i="30"/>
  <c r="J7" i="59"/>
  <c r="K7" i="59" s="1"/>
  <c r="F594" i="30"/>
  <c r="J6" i="59"/>
  <c r="K6" i="59" s="1"/>
  <c r="K27" i="61" l="1"/>
  <c r="C671" i="30"/>
  <c r="C672" i="30" s="1"/>
  <c r="C673" i="30" s="1"/>
  <c r="C674" i="30" s="1"/>
  <c r="C675" i="30" s="1"/>
  <c r="C676" i="30" s="1"/>
  <c r="C677" i="30" s="1"/>
  <c r="C678" i="30" s="1"/>
  <c r="C679" i="30" s="1"/>
  <c r="C680" i="30" s="1"/>
  <c r="C681" i="30" s="1"/>
  <c r="C682" i="30" s="1"/>
  <c r="C683" i="30" s="1"/>
  <c r="C684" i="30" s="1"/>
  <c r="C685" i="30" s="1"/>
  <c r="C686" i="30" s="1"/>
  <c r="C687" i="30" s="1"/>
  <c r="C688" i="30" s="1"/>
  <c r="C689" i="30" s="1"/>
  <c r="C690" i="30" s="1"/>
  <c r="C691" i="30" s="1"/>
  <c r="C692" i="30" s="1"/>
  <c r="C693" i="30" s="1"/>
  <c r="C694" i="30" s="1"/>
  <c r="C695" i="30" s="1"/>
  <c r="C696" i="30" s="1"/>
  <c r="G672" i="30"/>
  <c r="G662" i="30"/>
  <c r="G660" i="30"/>
  <c r="D641" i="30"/>
  <c r="C641" i="30" s="1"/>
  <c r="C41" i="31"/>
  <c r="G653" i="30"/>
  <c r="G651" i="30"/>
  <c r="G650" i="30"/>
  <c r="D649" i="30"/>
  <c r="G648" i="30"/>
  <c r="G646" i="30"/>
  <c r="G645" i="30"/>
  <c r="G644" i="30"/>
  <c r="D643" i="30"/>
  <c r="D642" i="30"/>
  <c r="G634" i="30"/>
  <c r="K23" i="60"/>
  <c r="C40" i="31" s="1"/>
  <c r="G633" i="30"/>
  <c r="D632" i="30"/>
  <c r="D631" i="30"/>
  <c r="D630" i="30"/>
  <c r="G629" i="30"/>
  <c r="G626" i="30"/>
  <c r="D625" i="30"/>
  <c r="G624" i="30"/>
  <c r="D623" i="30"/>
  <c r="G623" i="30" s="1"/>
  <c r="G621" i="30"/>
  <c r="G622" i="30"/>
  <c r="G618" i="30"/>
  <c r="D617" i="30"/>
  <c r="D615" i="30"/>
  <c r="C615" i="30" s="1"/>
  <c r="C616" i="30" s="1"/>
  <c r="G608" i="30"/>
  <c r="D607" i="30"/>
  <c r="D606" i="30"/>
  <c r="G606" i="30" s="1"/>
  <c r="G605" i="30"/>
  <c r="G603" i="30"/>
  <c r="G602" i="30"/>
  <c r="G601" i="30"/>
  <c r="G600" i="30"/>
  <c r="D599" i="30"/>
  <c r="G599" i="30" s="1"/>
  <c r="D598" i="30"/>
  <c r="G596" i="30"/>
  <c r="D595" i="30"/>
  <c r="D594" i="30"/>
  <c r="F593" i="30"/>
  <c r="J5" i="59"/>
  <c r="K5" i="59" s="1"/>
  <c r="F592" i="30"/>
  <c r="J4" i="59"/>
  <c r="K4" i="59" s="1"/>
  <c r="D592" i="30" s="1"/>
  <c r="F591" i="30"/>
  <c r="K590" i="30"/>
  <c r="K589" i="30"/>
  <c r="J3" i="59"/>
  <c r="K3" i="59" s="1"/>
  <c r="D591" i="30" s="1"/>
  <c r="C591" i="30" s="1"/>
  <c r="F584" i="30"/>
  <c r="J23" i="57"/>
  <c r="K23" i="57" s="1"/>
  <c r="D584" i="30" s="1"/>
  <c r="G584" i="30" s="1"/>
  <c r="F583" i="30"/>
  <c r="J22" i="57"/>
  <c r="K22" i="57" s="1"/>
  <c r="D583" i="30" s="1"/>
  <c r="F582" i="30"/>
  <c r="J21" i="57"/>
  <c r="K21" i="57" s="1"/>
  <c r="F581" i="30"/>
  <c r="J20" i="57"/>
  <c r="K20" i="57" s="1"/>
  <c r="D581" i="30" s="1"/>
  <c r="G581" i="30" s="1"/>
  <c r="F580" i="30"/>
  <c r="J19" i="57"/>
  <c r="K19" i="57" s="1"/>
  <c r="F579" i="30"/>
  <c r="J18" i="57"/>
  <c r="K18" i="57" s="1"/>
  <c r="D579" i="30" s="1"/>
  <c r="F578" i="30"/>
  <c r="F577" i="30"/>
  <c r="J17" i="57"/>
  <c r="K17" i="57" s="1"/>
  <c r="J16" i="57"/>
  <c r="K16" i="57" s="1"/>
  <c r="D577" i="30" s="1"/>
  <c r="G577" i="30" s="1"/>
  <c r="F576" i="30"/>
  <c r="J15" i="57"/>
  <c r="K15" i="57" s="1"/>
  <c r="D576" i="30" s="1"/>
  <c r="F575" i="30"/>
  <c r="J14" i="57"/>
  <c r="K14" i="57" s="1"/>
  <c r="D575" i="30" s="1"/>
  <c r="F574" i="30"/>
  <c r="J13" i="57"/>
  <c r="K13" i="57" s="1"/>
  <c r="D574" i="30" s="1"/>
  <c r="F573" i="30"/>
  <c r="J12" i="57"/>
  <c r="K12" i="57" s="1"/>
  <c r="D573" i="30" s="1"/>
  <c r="F572" i="30"/>
  <c r="J11" i="57"/>
  <c r="K11" i="57" s="1"/>
  <c r="F571" i="30"/>
  <c r="J10" i="57"/>
  <c r="K10" i="57" s="1"/>
  <c r="F570" i="30"/>
  <c r="J9" i="57"/>
  <c r="K9" i="57" s="1"/>
  <c r="D570" i="30" s="1"/>
  <c r="F569" i="30"/>
  <c r="F568" i="30"/>
  <c r="J8" i="57"/>
  <c r="K8" i="57" s="1"/>
  <c r="J7" i="57"/>
  <c r="K7" i="57" s="1"/>
  <c r="D568" i="30" s="1"/>
  <c r="F567" i="30"/>
  <c r="J6" i="57"/>
  <c r="K6" i="57" s="1"/>
  <c r="F566" i="30"/>
  <c r="J5" i="57"/>
  <c r="K5" i="57" s="1"/>
  <c r="D566" i="30" s="1"/>
  <c r="F565" i="30"/>
  <c r="J4" i="57"/>
  <c r="K4" i="57" s="1"/>
  <c r="F564" i="30"/>
  <c r="K563" i="30"/>
  <c r="K562" i="30"/>
  <c r="J3" i="57"/>
  <c r="K3" i="57" s="1"/>
  <c r="F557" i="30"/>
  <c r="J22" i="56"/>
  <c r="K22" i="56" s="1"/>
  <c r="F556" i="30"/>
  <c r="J21" i="56"/>
  <c r="K21" i="56" s="1"/>
  <c r="F555" i="30"/>
  <c r="J20" i="56"/>
  <c r="K20" i="56" s="1"/>
  <c r="D555" i="30" s="1"/>
  <c r="F554" i="30"/>
  <c r="F553" i="30"/>
  <c r="J19" i="56"/>
  <c r="K19" i="56" s="1"/>
  <c r="J18" i="56"/>
  <c r="K18" i="56" s="1"/>
  <c r="D553" i="30" s="1"/>
  <c r="G553" i="30" s="1"/>
  <c r="F552" i="30"/>
  <c r="J17" i="56"/>
  <c r="K17" i="56" s="1"/>
  <c r="D552" i="30" s="1"/>
  <c r="F551" i="30"/>
  <c r="F550" i="30"/>
  <c r="J16" i="56"/>
  <c r="K16" i="56" s="1"/>
  <c r="J15" i="56"/>
  <c r="K15" i="56" s="1"/>
  <c r="D550" i="30" s="1"/>
  <c r="F549" i="30"/>
  <c r="J14" i="56"/>
  <c r="K14" i="56" s="1"/>
  <c r="F548" i="30"/>
  <c r="J13" i="56"/>
  <c r="K13" i="56" s="1"/>
  <c r="D548" i="30" s="1"/>
  <c r="F547" i="30"/>
  <c r="J12" i="56"/>
  <c r="K12" i="56" s="1"/>
  <c r="D547" i="30" s="1"/>
  <c r="F546" i="30"/>
  <c r="J11" i="56"/>
  <c r="K11" i="56" s="1"/>
  <c r="F545" i="30"/>
  <c r="F544" i="30"/>
  <c r="J10" i="56"/>
  <c r="K10" i="56" s="1"/>
  <c r="D545" i="30" s="1"/>
  <c r="J9" i="56"/>
  <c r="K9" i="56" s="1"/>
  <c r="D544" i="30" s="1"/>
  <c r="F543" i="30"/>
  <c r="J8" i="56"/>
  <c r="K8" i="56" s="1"/>
  <c r="D543" i="30" s="1"/>
  <c r="F542" i="30"/>
  <c r="J7" i="56"/>
  <c r="K7" i="56" s="1"/>
  <c r="D542" i="30" s="1"/>
  <c r="F541" i="30"/>
  <c r="J6" i="56"/>
  <c r="K6" i="56" s="1"/>
  <c r="F540" i="30"/>
  <c r="J5" i="56"/>
  <c r="K5" i="56" s="1"/>
  <c r="D540" i="30" s="1"/>
  <c r="F539" i="30"/>
  <c r="J4" i="56"/>
  <c r="K4" i="56" s="1"/>
  <c r="G37" i="31"/>
  <c r="G36" i="31"/>
  <c r="F538" i="30"/>
  <c r="K537" i="30"/>
  <c r="K536" i="30"/>
  <c r="J3" i="56"/>
  <c r="K3" i="56" s="1"/>
  <c r="D538" i="30" s="1"/>
  <c r="F531" i="30"/>
  <c r="J22" i="55"/>
  <c r="K22" i="55" s="1"/>
  <c r="D531" i="30" s="1"/>
  <c r="F530" i="30"/>
  <c r="J21" i="55"/>
  <c r="K21" i="55" s="1"/>
  <c r="D530" i="30" s="1"/>
  <c r="F529" i="30"/>
  <c r="J20" i="55"/>
  <c r="K20" i="55" s="1"/>
  <c r="F528" i="30"/>
  <c r="J19" i="55"/>
  <c r="K19" i="55" s="1"/>
  <c r="D528" i="30" s="1"/>
  <c r="F527" i="30"/>
  <c r="J18" i="55"/>
  <c r="K18" i="55" s="1"/>
  <c r="F526" i="30"/>
  <c r="J17" i="55"/>
  <c r="K17" i="55" s="1"/>
  <c r="D526" i="30" s="1"/>
  <c r="F525" i="30"/>
  <c r="J16" i="55"/>
  <c r="K16" i="55" s="1"/>
  <c r="D525" i="30" s="1"/>
  <c r="G525" i="30" s="1"/>
  <c r="F524" i="30"/>
  <c r="J15" i="55"/>
  <c r="K15" i="55" s="1"/>
  <c r="F523" i="30"/>
  <c r="J14" i="55"/>
  <c r="K14" i="55" s="1"/>
  <c r="D523" i="30" s="1"/>
  <c r="F522" i="30"/>
  <c r="J13" i="55"/>
  <c r="K13" i="55" s="1"/>
  <c r="D522" i="30" s="1"/>
  <c r="F521" i="30"/>
  <c r="J12" i="55"/>
  <c r="K12" i="55" s="1"/>
  <c r="D521" i="30" s="1"/>
  <c r="G521" i="30" s="1"/>
  <c r="F520" i="30"/>
  <c r="J11" i="55"/>
  <c r="K11" i="55" s="1"/>
  <c r="D520" i="30" s="1"/>
  <c r="G520" i="30" s="1"/>
  <c r="F519" i="30"/>
  <c r="J10" i="55"/>
  <c r="K10" i="55" s="1"/>
  <c r="D519" i="30" s="1"/>
  <c r="F518" i="30"/>
  <c r="J9" i="55"/>
  <c r="K9" i="55" s="1"/>
  <c r="F517" i="30"/>
  <c r="J8" i="55"/>
  <c r="K8" i="55" s="1"/>
  <c r="D517" i="30" s="1"/>
  <c r="G517" i="30" s="1"/>
  <c r="J7" i="55"/>
  <c r="K7" i="55" s="1"/>
  <c r="D516" i="30" s="1"/>
  <c r="F516" i="30"/>
  <c r="K24" i="57" l="1"/>
  <c r="C38" i="31" s="1"/>
  <c r="K21" i="59"/>
  <c r="G641" i="30"/>
  <c r="G649" i="30"/>
  <c r="G643" i="30"/>
  <c r="C642" i="30"/>
  <c r="C643" i="30" s="1"/>
  <c r="C644" i="30" s="1"/>
  <c r="C645" i="30" s="1"/>
  <c r="C646" i="30" s="1"/>
  <c r="C647" i="30" s="1"/>
  <c r="C648" i="30" s="1"/>
  <c r="C649" i="30" s="1"/>
  <c r="C650" i="30" s="1"/>
  <c r="C651" i="30" s="1"/>
  <c r="C652" i="30" s="1"/>
  <c r="C653" i="30" s="1"/>
  <c r="C654" i="30" s="1"/>
  <c r="C655" i="30" s="1"/>
  <c r="C656" i="30" s="1"/>
  <c r="C657" i="30" s="1"/>
  <c r="C658" i="30" s="1"/>
  <c r="C659" i="30" s="1"/>
  <c r="C660" i="30" s="1"/>
  <c r="C661" i="30" s="1"/>
  <c r="C662" i="30" s="1"/>
  <c r="C663" i="30" s="1"/>
  <c r="C664" i="30" s="1"/>
  <c r="G642" i="30"/>
  <c r="G632" i="30"/>
  <c r="G631" i="30"/>
  <c r="G630" i="30"/>
  <c r="G625" i="30"/>
  <c r="G617" i="30"/>
  <c r="C617" i="30"/>
  <c r="C618" i="30" s="1"/>
  <c r="C619" i="30" s="1"/>
  <c r="C620" i="30" s="1"/>
  <c r="C621" i="30" s="1"/>
  <c r="C622" i="30" s="1"/>
  <c r="C623" i="30" s="1"/>
  <c r="C624" i="30" s="1"/>
  <c r="C625" i="30" s="1"/>
  <c r="C626" i="30" s="1"/>
  <c r="C627" i="30" s="1"/>
  <c r="C628" i="30" s="1"/>
  <c r="C629" i="30" s="1"/>
  <c r="C630" i="30" s="1"/>
  <c r="C631" i="30" s="1"/>
  <c r="C632" i="30" s="1"/>
  <c r="C633" i="30" s="1"/>
  <c r="C634" i="30" s="1"/>
  <c r="G615" i="30"/>
  <c r="C39" i="31"/>
  <c r="G607" i="30"/>
  <c r="G598" i="30"/>
  <c r="G595" i="30"/>
  <c r="G594" i="30"/>
  <c r="D593" i="30"/>
  <c r="G592" i="30"/>
  <c r="C592" i="30"/>
  <c r="G591" i="30"/>
  <c r="G531" i="30"/>
  <c r="K23" i="56"/>
  <c r="G583" i="30"/>
  <c r="D582" i="30"/>
  <c r="D580" i="30"/>
  <c r="G579" i="30"/>
  <c r="D578" i="30"/>
  <c r="G576" i="30"/>
  <c r="G575" i="30"/>
  <c r="G574" i="30"/>
  <c r="G573" i="30"/>
  <c r="D572" i="30"/>
  <c r="D571" i="30"/>
  <c r="G570" i="30"/>
  <c r="G568" i="30"/>
  <c r="D569" i="30"/>
  <c r="G569" i="30" s="1"/>
  <c r="D567" i="30"/>
  <c r="G566" i="30"/>
  <c r="D565" i="30"/>
  <c r="G565" i="30" s="1"/>
  <c r="D564" i="30"/>
  <c r="G564" i="30" s="1"/>
  <c r="D557" i="30"/>
  <c r="G557" i="30" s="1"/>
  <c r="D556" i="30"/>
  <c r="G555" i="30"/>
  <c r="C37" i="31"/>
  <c r="B37" i="31" s="1"/>
  <c r="D554" i="30"/>
  <c r="G552" i="30"/>
  <c r="D551" i="30"/>
  <c r="G550" i="30"/>
  <c r="D549" i="30"/>
  <c r="G548" i="30"/>
  <c r="G547" i="30"/>
  <c r="D546" i="30"/>
  <c r="G544" i="30"/>
  <c r="G545" i="30"/>
  <c r="G543" i="30"/>
  <c r="G542" i="30"/>
  <c r="D541" i="30"/>
  <c r="G540" i="30"/>
  <c r="D539" i="30"/>
  <c r="G539" i="30" s="1"/>
  <c r="G538" i="30"/>
  <c r="C538" i="30"/>
  <c r="G530" i="30"/>
  <c r="D529" i="30"/>
  <c r="G528" i="30"/>
  <c r="D527" i="30"/>
  <c r="G526" i="30"/>
  <c r="D524" i="30"/>
  <c r="G523" i="30"/>
  <c r="G522" i="30"/>
  <c r="G519" i="30"/>
  <c r="D518" i="30"/>
  <c r="F515" i="30"/>
  <c r="J6" i="55"/>
  <c r="K6" i="55" s="1"/>
  <c r="D515" i="30" s="1"/>
  <c r="F514" i="30"/>
  <c r="F513" i="30"/>
  <c r="J5" i="55"/>
  <c r="K5" i="55" s="1"/>
  <c r="J4" i="55"/>
  <c r="K4" i="55" s="1"/>
  <c r="D513" i="30" s="1"/>
  <c r="G513" i="30" s="1"/>
  <c r="F512" i="30"/>
  <c r="K511" i="30"/>
  <c r="K510" i="30"/>
  <c r="J3" i="55"/>
  <c r="K3" i="55" s="1"/>
  <c r="F504" i="30"/>
  <c r="J25" i="54"/>
  <c r="K25" i="54" s="1"/>
  <c r="D504" i="30" s="1"/>
  <c r="F503" i="30"/>
  <c r="F502" i="30"/>
  <c r="J24" i="54"/>
  <c r="K24" i="54" s="1"/>
  <c r="D503" i="30" s="1"/>
  <c r="G503" i="30" s="1"/>
  <c r="J23" i="54"/>
  <c r="K23" i="54" s="1"/>
  <c r="D502" i="30" s="1"/>
  <c r="F501" i="30"/>
  <c r="J22" i="54"/>
  <c r="K22" i="54" s="1"/>
  <c r="F500" i="30"/>
  <c r="F499" i="30"/>
  <c r="J21" i="54"/>
  <c r="K21" i="54" s="1"/>
  <c r="D500" i="30" s="1"/>
  <c r="J20" i="54"/>
  <c r="K20" i="54" s="1"/>
  <c r="D499" i="30" s="1"/>
  <c r="F498" i="30"/>
  <c r="F497" i="30"/>
  <c r="J19" i="54"/>
  <c r="K19" i="54" s="1"/>
  <c r="J18" i="54"/>
  <c r="K18" i="54" s="1"/>
  <c r="D497" i="30" s="1"/>
  <c r="F496" i="30"/>
  <c r="J17" i="54"/>
  <c r="K17" i="54" s="1"/>
  <c r="F495" i="30"/>
  <c r="J16" i="54"/>
  <c r="K16" i="54" s="1"/>
  <c r="F494" i="30"/>
  <c r="J15" i="54"/>
  <c r="K15" i="54" s="1"/>
  <c r="D494" i="30" s="1"/>
  <c r="F493" i="30"/>
  <c r="J14" i="54"/>
  <c r="K14" i="54" s="1"/>
  <c r="D493" i="30" s="1"/>
  <c r="F492" i="30"/>
  <c r="J13" i="54"/>
  <c r="K13" i="54" s="1"/>
  <c r="D492" i="30" s="1"/>
  <c r="F491" i="30"/>
  <c r="J12" i="54"/>
  <c r="K12" i="54" s="1"/>
  <c r="D491" i="30" s="1"/>
  <c r="F490" i="30"/>
  <c r="J11" i="54"/>
  <c r="K11" i="54" s="1"/>
  <c r="D490" i="30" s="1"/>
  <c r="F489" i="30"/>
  <c r="J10" i="54"/>
  <c r="K10" i="54" s="1"/>
  <c r="D489" i="30" s="1"/>
  <c r="F488" i="30"/>
  <c r="J9" i="54"/>
  <c r="K9" i="54" s="1"/>
  <c r="F487" i="30"/>
  <c r="J8" i="54"/>
  <c r="K8" i="54" s="1"/>
  <c r="D487" i="30" s="1"/>
  <c r="F486" i="30"/>
  <c r="J7" i="54"/>
  <c r="K7" i="54" s="1"/>
  <c r="D486" i="30" s="1"/>
  <c r="G486" i="30" s="1"/>
  <c r="F485" i="30"/>
  <c r="J6" i="54"/>
  <c r="K6" i="54" s="1"/>
  <c r="D485" i="30" s="1"/>
  <c r="F484" i="30"/>
  <c r="J5" i="54"/>
  <c r="K5" i="54" s="1"/>
  <c r="D484" i="30" s="1"/>
  <c r="F483" i="30"/>
  <c r="J4" i="54"/>
  <c r="K4" i="54" s="1"/>
  <c r="D483" i="30" s="1"/>
  <c r="F482" i="30"/>
  <c r="K481" i="30"/>
  <c r="K480" i="30"/>
  <c r="J3" i="54"/>
  <c r="K3" i="54" s="1"/>
  <c r="D482" i="30" s="1"/>
  <c r="C482" i="30" s="1"/>
  <c r="F475" i="30"/>
  <c r="F474" i="30"/>
  <c r="J21" i="53"/>
  <c r="K21" i="53" s="1"/>
  <c r="J20" i="53"/>
  <c r="K20" i="53" s="1"/>
  <c r="D474" i="30" s="1"/>
  <c r="G474" i="30" s="1"/>
  <c r="F473" i="30"/>
  <c r="J19" i="53"/>
  <c r="K19" i="53" s="1"/>
  <c r="D473" i="30" s="1"/>
  <c r="G473" i="30" s="1"/>
  <c r="F472" i="30"/>
  <c r="J18" i="53"/>
  <c r="K18" i="53" s="1"/>
  <c r="D472" i="30" s="1"/>
  <c r="F471" i="30"/>
  <c r="J17" i="53"/>
  <c r="K17" i="53" s="1"/>
  <c r="D471" i="30" s="1"/>
  <c r="F470" i="30"/>
  <c r="J16" i="53"/>
  <c r="K16" i="53" s="1"/>
  <c r="F469" i="30"/>
  <c r="J15" i="53"/>
  <c r="K15" i="53" s="1"/>
  <c r="F468" i="30"/>
  <c r="J14" i="53"/>
  <c r="K14" i="53" s="1"/>
  <c r="F467" i="30"/>
  <c r="K23" i="55" l="1"/>
  <c r="C31" i="31" s="1"/>
  <c r="C593" i="30"/>
  <c r="C594" i="30" s="1"/>
  <c r="C595" i="30" s="1"/>
  <c r="C596" i="30" s="1"/>
  <c r="C597" i="30" s="1"/>
  <c r="C598" i="30" s="1"/>
  <c r="C599" i="30" s="1"/>
  <c r="C600" i="30" s="1"/>
  <c r="C601" i="30" s="1"/>
  <c r="C602" i="30" s="1"/>
  <c r="C603" i="30" s="1"/>
  <c r="C604" i="30" s="1"/>
  <c r="C605" i="30" s="1"/>
  <c r="C606" i="30" s="1"/>
  <c r="C607" i="30" s="1"/>
  <c r="C608" i="30" s="1"/>
  <c r="G593" i="30"/>
  <c r="B38" i="3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G582" i="30"/>
  <c r="G580" i="30"/>
  <c r="G578" i="30"/>
  <c r="G572" i="30"/>
  <c r="G571" i="30"/>
  <c r="G567" i="30"/>
  <c r="C564" i="30"/>
  <c r="C565" i="30" s="1"/>
  <c r="C566" i="30" s="1"/>
  <c r="C567" i="30" s="1"/>
  <c r="C568" i="30" s="1"/>
  <c r="C569" i="30" s="1"/>
  <c r="C570" i="30" s="1"/>
  <c r="C571" i="30" s="1"/>
  <c r="C572" i="30" s="1"/>
  <c r="C573" i="30" s="1"/>
  <c r="C574" i="30" s="1"/>
  <c r="C575" i="30" s="1"/>
  <c r="C576" i="30" s="1"/>
  <c r="C577" i="30" s="1"/>
  <c r="C578" i="30" s="1"/>
  <c r="C579" i="30" s="1"/>
  <c r="C580" i="30" s="1"/>
  <c r="C581" i="30" s="1"/>
  <c r="C582" i="30" s="1"/>
  <c r="C583" i="30" s="1"/>
  <c r="C584" i="30" s="1"/>
  <c r="G556" i="30"/>
  <c r="G554" i="30"/>
  <c r="G551" i="30"/>
  <c r="G549" i="30"/>
  <c r="G546" i="30"/>
  <c r="G541" i="30"/>
  <c r="C539" i="30"/>
  <c r="C540" i="30" s="1"/>
  <c r="C541" i="30" s="1"/>
  <c r="C542" i="30" s="1"/>
  <c r="C543" i="30" s="1"/>
  <c r="C544" i="30" s="1"/>
  <c r="C545" i="30" s="1"/>
  <c r="C546" i="30" s="1"/>
  <c r="C547" i="30" s="1"/>
  <c r="C548" i="30" s="1"/>
  <c r="C549" i="30" s="1"/>
  <c r="C550" i="30" s="1"/>
  <c r="C551" i="30" s="1"/>
  <c r="C552" i="30" s="1"/>
  <c r="C553" i="30" s="1"/>
  <c r="C554" i="30" s="1"/>
  <c r="C555" i="30" s="1"/>
  <c r="C556" i="30" s="1"/>
  <c r="C557" i="30" s="1"/>
  <c r="G529" i="30"/>
  <c r="G527" i="30"/>
  <c r="G524" i="30"/>
  <c r="G518" i="30"/>
  <c r="G515" i="30"/>
  <c r="G516" i="30"/>
  <c r="D514" i="30"/>
  <c r="D512" i="30"/>
  <c r="G512" i="30" s="1"/>
  <c r="G504" i="30"/>
  <c r="K26" i="54"/>
  <c r="C30" i="31" s="1"/>
  <c r="G502" i="30"/>
  <c r="D501" i="30"/>
  <c r="G499" i="30"/>
  <c r="G500" i="30"/>
  <c r="G497" i="30"/>
  <c r="D498" i="30"/>
  <c r="G498" i="30" s="1"/>
  <c r="D496" i="30"/>
  <c r="D495" i="30"/>
  <c r="G494" i="30"/>
  <c r="G493" i="30"/>
  <c r="G492" i="30"/>
  <c r="G491" i="30"/>
  <c r="G490" i="30"/>
  <c r="G489" i="30"/>
  <c r="D488" i="30"/>
  <c r="G487" i="30"/>
  <c r="G485" i="30"/>
  <c r="G484" i="30"/>
  <c r="C483" i="30"/>
  <c r="C484" i="30" s="1"/>
  <c r="C485" i="30" s="1"/>
  <c r="C486" i="30" s="1"/>
  <c r="C487" i="30" s="1"/>
  <c r="G483" i="30"/>
  <c r="G482" i="30"/>
  <c r="D475" i="30"/>
  <c r="G475" i="30" s="1"/>
  <c r="G472" i="30"/>
  <c r="G471" i="30"/>
  <c r="D470" i="30"/>
  <c r="D469" i="30"/>
  <c r="G469" i="30" s="1"/>
  <c r="D468" i="30"/>
  <c r="J13" i="53"/>
  <c r="K13" i="53" s="1"/>
  <c r="F466" i="30"/>
  <c r="J12" i="53"/>
  <c r="K12" i="53" s="1"/>
  <c r="D466" i="30" s="1"/>
  <c r="F465" i="30"/>
  <c r="J11" i="53"/>
  <c r="K11" i="53" s="1"/>
  <c r="D465" i="30" s="1"/>
  <c r="F464" i="30"/>
  <c r="J10" i="53"/>
  <c r="K10" i="53" s="1"/>
  <c r="D464" i="30" s="1"/>
  <c r="F463" i="30"/>
  <c r="J9" i="53"/>
  <c r="K9" i="53" s="1"/>
  <c r="D463" i="30" s="1"/>
  <c r="F462" i="30"/>
  <c r="J8" i="53"/>
  <c r="K8" i="53" s="1"/>
  <c r="D462" i="30" s="1"/>
  <c r="F461" i="30"/>
  <c r="J7" i="53"/>
  <c r="K7" i="53" s="1"/>
  <c r="D461" i="30" s="1"/>
  <c r="F460" i="30"/>
  <c r="J6" i="53"/>
  <c r="K6" i="53" s="1"/>
  <c r="D460" i="30" s="1"/>
  <c r="G460" i="30" s="1"/>
  <c r="F459" i="30"/>
  <c r="F458" i="30"/>
  <c r="J5" i="53"/>
  <c r="K5" i="53" s="1"/>
  <c r="D459" i="30" s="1"/>
  <c r="G459" i="30" s="1"/>
  <c r="J4" i="53"/>
  <c r="K4" i="53" s="1"/>
  <c r="D458" i="30" s="1"/>
  <c r="G458" i="30" s="1"/>
  <c r="F457" i="30"/>
  <c r="K456" i="30"/>
  <c r="K455" i="30"/>
  <c r="J3" i="53"/>
  <c r="K3" i="53" s="1"/>
  <c r="F450" i="30"/>
  <c r="J27" i="52"/>
  <c r="K27" i="52" s="1"/>
  <c r="D450" i="30" s="1"/>
  <c r="F449" i="30"/>
  <c r="J26" i="52"/>
  <c r="K26" i="52" s="1"/>
  <c r="F448" i="30"/>
  <c r="J25" i="52"/>
  <c r="K25" i="52" s="1"/>
  <c r="D448" i="30" s="1"/>
  <c r="F447" i="30"/>
  <c r="F446" i="30"/>
  <c r="J24" i="52"/>
  <c r="K24" i="52" s="1"/>
  <c r="J23" i="52"/>
  <c r="K23" i="52" s="1"/>
  <c r="D446" i="30" s="1"/>
  <c r="F445" i="30"/>
  <c r="J22" i="52"/>
  <c r="K22" i="52" s="1"/>
  <c r="F444" i="30"/>
  <c r="J21" i="52"/>
  <c r="K21" i="52" s="1"/>
  <c r="D444" i="30" s="1"/>
  <c r="F443" i="30"/>
  <c r="J20" i="52"/>
  <c r="K20" i="52" s="1"/>
  <c r="D443" i="30" s="1"/>
  <c r="F442" i="30"/>
  <c r="J19" i="52"/>
  <c r="K19" i="52" s="1"/>
  <c r="F441" i="30"/>
  <c r="J18" i="52"/>
  <c r="K18" i="52" s="1"/>
  <c r="D441" i="30" s="1"/>
  <c r="G441" i="30" s="1"/>
  <c r="F440" i="30"/>
  <c r="J17" i="52"/>
  <c r="K17" i="52" s="1"/>
  <c r="D440" i="30" s="1"/>
  <c r="F439" i="30"/>
  <c r="J16" i="52"/>
  <c r="K16" i="52" s="1"/>
  <c r="D439" i="30" s="1"/>
  <c r="F438" i="30"/>
  <c r="J15" i="52"/>
  <c r="K15" i="52" s="1"/>
  <c r="D438" i="30" s="1"/>
  <c r="G438" i="30" s="1"/>
  <c r="F437" i="30"/>
  <c r="J14" i="52"/>
  <c r="K14" i="52" s="1"/>
  <c r="D437" i="30" s="1"/>
  <c r="F436" i="30"/>
  <c r="J13" i="52"/>
  <c r="K13" i="52" s="1"/>
  <c r="D436" i="30" s="1"/>
  <c r="F435" i="30"/>
  <c r="J12" i="52"/>
  <c r="K12" i="52" s="1"/>
  <c r="D435" i="30" s="1"/>
  <c r="F434" i="30"/>
  <c r="J11" i="52"/>
  <c r="K11" i="52" s="1"/>
  <c r="F433" i="30"/>
  <c r="J10" i="52"/>
  <c r="K10" i="52" s="1"/>
  <c r="D433" i="30" s="1"/>
  <c r="K22" i="53" l="1"/>
  <c r="G514" i="30"/>
  <c r="C512" i="30"/>
  <c r="C513" i="30" s="1"/>
  <c r="C514" i="30" s="1"/>
  <c r="C515" i="30" s="1"/>
  <c r="C516" i="30" s="1"/>
  <c r="C517" i="30" s="1"/>
  <c r="C518" i="30" s="1"/>
  <c r="C519" i="30" s="1"/>
  <c r="C520" i="30" s="1"/>
  <c r="C521" i="30" s="1"/>
  <c r="C522" i="30" s="1"/>
  <c r="C523" i="30" s="1"/>
  <c r="C524" i="30" s="1"/>
  <c r="C525" i="30" s="1"/>
  <c r="C526" i="30" s="1"/>
  <c r="C527" i="30" s="1"/>
  <c r="C528" i="30" s="1"/>
  <c r="C529" i="30" s="1"/>
  <c r="C530" i="30" s="1"/>
  <c r="C531" i="30" s="1"/>
  <c r="G501" i="30"/>
  <c r="G496" i="30"/>
  <c r="G495" i="30"/>
  <c r="G488" i="30"/>
  <c r="C488" i="30"/>
  <c r="C489" i="30" s="1"/>
  <c r="C490" i="30" s="1"/>
  <c r="C491" i="30" s="1"/>
  <c r="C492" i="30" s="1"/>
  <c r="C493" i="30" s="1"/>
  <c r="C494" i="30" s="1"/>
  <c r="C495" i="30" s="1"/>
  <c r="C496" i="30" s="1"/>
  <c r="C497" i="30" s="1"/>
  <c r="C498" i="30" s="1"/>
  <c r="C499" i="30" s="1"/>
  <c r="C500" i="30" s="1"/>
  <c r="C501" i="30" s="1"/>
  <c r="C502" i="30" s="1"/>
  <c r="C503" i="30" s="1"/>
  <c r="C504" i="30" s="1"/>
  <c r="C29" i="31"/>
  <c r="G470" i="30"/>
  <c r="G468" i="30"/>
  <c r="D467" i="30"/>
  <c r="G466" i="30"/>
  <c r="G465" i="30"/>
  <c r="G464" i="30"/>
  <c r="G463" i="30"/>
  <c r="G462" i="30"/>
  <c r="G461" i="30"/>
  <c r="D457" i="30"/>
  <c r="G457" i="30" s="1"/>
  <c r="G450" i="30"/>
  <c r="D449" i="30"/>
  <c r="G448" i="30"/>
  <c r="G446" i="30"/>
  <c r="D447" i="30"/>
  <c r="D445" i="30"/>
  <c r="G445" i="30" s="1"/>
  <c r="G444" i="30"/>
  <c r="G443" i="30"/>
  <c r="D442" i="30"/>
  <c r="G442" i="30" s="1"/>
  <c r="G440" i="30"/>
  <c r="G439" i="30"/>
  <c r="G437" i="30"/>
  <c r="G436" i="30"/>
  <c r="G435" i="30"/>
  <c r="D434" i="30"/>
  <c r="G433" i="30"/>
  <c r="F432" i="30"/>
  <c r="J9" i="52"/>
  <c r="K9" i="52" s="1"/>
  <c r="D432" i="30" s="1"/>
  <c r="F431" i="30"/>
  <c r="F430" i="30"/>
  <c r="J8" i="52"/>
  <c r="K8" i="52" s="1"/>
  <c r="D431" i="30" s="1"/>
  <c r="G431" i="30" s="1"/>
  <c r="J7" i="52"/>
  <c r="K7" i="52" s="1"/>
  <c r="D430" i="30" s="1"/>
  <c r="F429" i="30"/>
  <c r="J6" i="52"/>
  <c r="K6" i="52" s="1"/>
  <c r="D429" i="30" s="1"/>
  <c r="F428" i="30"/>
  <c r="J5" i="52"/>
  <c r="K5" i="52" s="1"/>
  <c r="F427" i="30"/>
  <c r="J4" i="52"/>
  <c r="K4" i="52" s="1"/>
  <c r="D427" i="30" s="1"/>
  <c r="J3" i="52"/>
  <c r="K3" i="52" s="1"/>
  <c r="F426" i="30"/>
  <c r="K425" i="30"/>
  <c r="K424" i="30"/>
  <c r="F419" i="30"/>
  <c r="J22" i="51"/>
  <c r="K22" i="51" s="1"/>
  <c r="D419" i="30" s="1"/>
  <c r="F418" i="30"/>
  <c r="J21" i="51"/>
  <c r="K21" i="51" s="1"/>
  <c r="D418" i="30" s="1"/>
  <c r="F417" i="30"/>
  <c r="J20" i="51"/>
  <c r="K20" i="51" s="1"/>
  <c r="F416" i="30"/>
  <c r="J19" i="51"/>
  <c r="K19" i="51" s="1"/>
  <c r="D416" i="30" s="1"/>
  <c r="G416" i="30" s="1"/>
  <c r="F415" i="30"/>
  <c r="J18" i="51"/>
  <c r="K18" i="51" s="1"/>
  <c r="F414" i="30"/>
  <c r="J17" i="51"/>
  <c r="K17" i="51" s="1"/>
  <c r="D414" i="30" s="1"/>
  <c r="F413" i="30"/>
  <c r="J16" i="51"/>
  <c r="K16" i="51" s="1"/>
  <c r="F412" i="30"/>
  <c r="J15" i="51"/>
  <c r="K15" i="51" s="1"/>
  <c r="D412" i="30" s="1"/>
  <c r="F411" i="30"/>
  <c r="J14" i="51"/>
  <c r="K14" i="51" s="1"/>
  <c r="D411" i="30" s="1"/>
  <c r="G411" i="30" s="1"/>
  <c r="F410" i="30"/>
  <c r="J13" i="51"/>
  <c r="K13" i="51" s="1"/>
  <c r="D410" i="30" s="1"/>
  <c r="F409" i="30"/>
  <c r="J12" i="51"/>
  <c r="K12" i="51" s="1"/>
  <c r="D409" i="30" s="1"/>
  <c r="G409" i="30" s="1"/>
  <c r="F408" i="30"/>
  <c r="J11" i="51"/>
  <c r="K11" i="51" s="1"/>
  <c r="D408" i="30" s="1"/>
  <c r="G408" i="30" s="1"/>
  <c r="F407" i="30"/>
  <c r="J10" i="51"/>
  <c r="K10" i="51" s="1"/>
  <c r="F406" i="30"/>
  <c r="J9" i="51"/>
  <c r="K9" i="51" s="1"/>
  <c r="D406" i="30" s="1"/>
  <c r="G406" i="30" s="1"/>
  <c r="F405" i="30"/>
  <c r="J8" i="51"/>
  <c r="K8" i="51" s="1"/>
  <c r="F404" i="30"/>
  <c r="J7" i="51"/>
  <c r="K7" i="51" s="1"/>
  <c r="D404" i="30" s="1"/>
  <c r="F403" i="30"/>
  <c r="J6" i="51"/>
  <c r="K6" i="51" s="1"/>
  <c r="D403" i="30" s="1"/>
  <c r="G403" i="30" s="1"/>
  <c r="F402" i="30"/>
  <c r="F401" i="30"/>
  <c r="J5" i="51"/>
  <c r="K5" i="51" s="1"/>
  <c r="D402" i="30" s="1"/>
  <c r="G402" i="30" s="1"/>
  <c r="J4" i="51"/>
  <c r="K4" i="51" s="1"/>
  <c r="D401" i="30" s="1"/>
  <c r="G401" i="30" s="1"/>
  <c r="F400" i="30"/>
  <c r="K399" i="30"/>
  <c r="K398" i="30"/>
  <c r="J3" i="51"/>
  <c r="K3" i="51" s="1"/>
  <c r="D400" i="30" s="1"/>
  <c r="G400" i="30" s="1"/>
  <c r="F393" i="30"/>
  <c r="J23" i="50"/>
  <c r="K23" i="50" s="1"/>
  <c r="D393" i="30" s="1"/>
  <c r="G393" i="30" s="1"/>
  <c r="F392" i="30"/>
  <c r="J22" i="50"/>
  <c r="K22" i="50" s="1"/>
  <c r="D392" i="30" s="1"/>
  <c r="F391" i="30"/>
  <c r="J21" i="50"/>
  <c r="K21" i="50" s="1"/>
  <c r="D391" i="30" s="1"/>
  <c r="F390" i="30"/>
  <c r="J20" i="50"/>
  <c r="K20" i="50" s="1"/>
  <c r="F389" i="30"/>
  <c r="J19" i="50"/>
  <c r="K19" i="50" s="1"/>
  <c r="D389" i="30" s="1"/>
  <c r="F388" i="30"/>
  <c r="J18" i="50"/>
  <c r="K18" i="50" s="1"/>
  <c r="D388" i="30" s="1"/>
  <c r="F387" i="30"/>
  <c r="J17" i="50"/>
  <c r="K17" i="50" s="1"/>
  <c r="D387" i="30" s="1"/>
  <c r="F386" i="30"/>
  <c r="J16" i="50"/>
  <c r="K16" i="50" s="1"/>
  <c r="F385" i="30"/>
  <c r="J15" i="50"/>
  <c r="K15" i="50" s="1"/>
  <c r="D385" i="30" s="1"/>
  <c r="F384" i="30"/>
  <c r="J14" i="50"/>
  <c r="K14" i="50" s="1"/>
  <c r="D384" i="30" s="1"/>
  <c r="F383" i="30"/>
  <c r="J13" i="50"/>
  <c r="K13" i="50" s="1"/>
  <c r="D383" i="30" s="1"/>
  <c r="F382" i="30"/>
  <c r="J12" i="50"/>
  <c r="K12" i="50" s="1"/>
  <c r="F381" i="30"/>
  <c r="J11" i="50"/>
  <c r="K11" i="50" s="1"/>
  <c r="F380" i="30"/>
  <c r="J10" i="50"/>
  <c r="K10" i="50" s="1"/>
  <c r="D380" i="30" s="1"/>
  <c r="F379" i="30"/>
  <c r="J9" i="50"/>
  <c r="K9" i="50" s="1"/>
  <c r="D379" i="30" s="1"/>
  <c r="F378" i="30"/>
  <c r="J8" i="50"/>
  <c r="K8" i="50" s="1"/>
  <c r="D378" i="30" s="1"/>
  <c r="F377" i="30"/>
  <c r="J7" i="50"/>
  <c r="K7" i="50" s="1"/>
  <c r="D377" i="30" s="1"/>
  <c r="F376" i="30"/>
  <c r="J6" i="50"/>
  <c r="K6" i="50" s="1"/>
  <c r="F375" i="30"/>
  <c r="J5" i="50"/>
  <c r="K5" i="50" s="1"/>
  <c r="D375" i="30" s="1"/>
  <c r="F374" i="30"/>
  <c r="J4" i="50"/>
  <c r="K4" i="50" s="1"/>
  <c r="D374" i="30" s="1"/>
  <c r="F373" i="30"/>
  <c r="K372" i="30"/>
  <c r="K371" i="30"/>
  <c r="J3" i="50"/>
  <c r="K3" i="50" s="1"/>
  <c r="F366" i="30"/>
  <c r="J24" i="49"/>
  <c r="K24" i="49" s="1"/>
  <c r="D366" i="30" s="1"/>
  <c r="F365" i="30"/>
  <c r="J23" i="49"/>
  <c r="K23" i="49" s="1"/>
  <c r="D365" i="30" s="1"/>
  <c r="F364" i="30"/>
  <c r="J22" i="49"/>
  <c r="K22" i="49" s="1"/>
  <c r="D364" i="30" s="1"/>
  <c r="F363" i="30"/>
  <c r="J21" i="49"/>
  <c r="K21" i="49" s="1"/>
  <c r="D363" i="30" s="1"/>
  <c r="K24" i="50" l="1"/>
  <c r="K23" i="51"/>
  <c r="K28" i="52"/>
  <c r="C28" i="31" s="1"/>
  <c r="G467" i="30"/>
  <c r="C457" i="30"/>
  <c r="C458" i="30" s="1"/>
  <c r="C459" i="30" s="1"/>
  <c r="C460" i="30" s="1"/>
  <c r="C461" i="30" s="1"/>
  <c r="C462" i="30" s="1"/>
  <c r="C463" i="30" s="1"/>
  <c r="C464" i="30" s="1"/>
  <c r="C465" i="30" s="1"/>
  <c r="C466" i="30" s="1"/>
  <c r="C467" i="30" s="1"/>
  <c r="C468" i="30" s="1"/>
  <c r="C469" i="30" s="1"/>
  <c r="C470" i="30" s="1"/>
  <c r="C471" i="30" s="1"/>
  <c r="C472" i="30" s="1"/>
  <c r="C473" i="30" s="1"/>
  <c r="C474" i="30" s="1"/>
  <c r="C475" i="30" s="1"/>
  <c r="G449" i="30"/>
  <c r="G447" i="30"/>
  <c r="G434" i="30"/>
  <c r="D426" i="30"/>
  <c r="C426" i="30" s="1"/>
  <c r="C427" i="30" s="1"/>
  <c r="G432" i="30"/>
  <c r="G430" i="30"/>
  <c r="G429" i="30"/>
  <c r="D428" i="30"/>
  <c r="G427" i="30"/>
  <c r="G419" i="30"/>
  <c r="G418" i="30"/>
  <c r="D417" i="30"/>
  <c r="C27" i="31"/>
  <c r="D415" i="30"/>
  <c r="G414" i="30"/>
  <c r="D413" i="30"/>
  <c r="G412" i="30"/>
  <c r="G410" i="30"/>
  <c r="D407" i="30"/>
  <c r="D405" i="30"/>
  <c r="G405" i="30" s="1"/>
  <c r="G404" i="30"/>
  <c r="C400" i="30"/>
  <c r="C401" i="30" s="1"/>
  <c r="C402" i="30" s="1"/>
  <c r="C403" i="30" s="1"/>
  <c r="C404" i="30" s="1"/>
  <c r="G392" i="30"/>
  <c r="C26" i="31"/>
  <c r="G391" i="30"/>
  <c r="D390" i="30"/>
  <c r="G389" i="30"/>
  <c r="G388" i="30"/>
  <c r="G387" i="30"/>
  <c r="D386" i="30"/>
  <c r="G385" i="30"/>
  <c r="G384" i="30"/>
  <c r="G383" i="30"/>
  <c r="D382" i="30"/>
  <c r="D381" i="30"/>
  <c r="G380" i="30"/>
  <c r="G379" i="30"/>
  <c r="G378" i="30"/>
  <c r="G377" i="30"/>
  <c r="D376" i="30"/>
  <c r="G376" i="30" s="1"/>
  <c r="G375" i="30"/>
  <c r="G374" i="30"/>
  <c r="D373" i="30"/>
  <c r="C373" i="30" s="1"/>
  <c r="C374" i="30" s="1"/>
  <c r="C375" i="30" s="1"/>
  <c r="G366" i="30"/>
  <c r="G365" i="30"/>
  <c r="G364" i="30"/>
  <c r="G363" i="30"/>
  <c r="F362" i="30"/>
  <c r="J20" i="49"/>
  <c r="K20" i="49" s="1"/>
  <c r="D362" i="30" s="1"/>
  <c r="F361" i="30"/>
  <c r="J19" i="49"/>
  <c r="K19" i="49" s="1"/>
  <c r="D361" i="30" s="1"/>
  <c r="F360" i="30"/>
  <c r="J18" i="49"/>
  <c r="K18" i="49" s="1"/>
  <c r="F359" i="30"/>
  <c r="J17" i="49"/>
  <c r="K17" i="49" s="1"/>
  <c r="D359" i="30" s="1"/>
  <c r="F358" i="30"/>
  <c r="J16" i="49"/>
  <c r="K16" i="49" s="1"/>
  <c r="F357" i="30"/>
  <c r="J15" i="49"/>
  <c r="K15" i="49" s="1"/>
  <c r="D357" i="30" s="1"/>
  <c r="F356" i="30"/>
  <c r="J14" i="49"/>
  <c r="K14" i="49" s="1"/>
  <c r="D356" i="30" s="1"/>
  <c r="G356" i="30" s="1"/>
  <c r="F355" i="30"/>
  <c r="J13" i="49"/>
  <c r="K13" i="49" s="1"/>
  <c r="D355" i="30" s="1"/>
  <c r="G355" i="30" s="1"/>
  <c r="F354" i="30"/>
  <c r="J12" i="49"/>
  <c r="K12" i="49" s="1"/>
  <c r="F353" i="30"/>
  <c r="J11" i="49"/>
  <c r="K11" i="49" s="1"/>
  <c r="D353" i="30" s="1"/>
  <c r="G353" i="30" s="1"/>
  <c r="F352" i="30"/>
  <c r="J10" i="49"/>
  <c r="K10" i="49" s="1"/>
  <c r="F351" i="30"/>
  <c r="J9" i="49"/>
  <c r="K9" i="49" s="1"/>
  <c r="D351" i="30" s="1"/>
  <c r="G351" i="30" s="1"/>
  <c r="F350" i="30"/>
  <c r="J8" i="49"/>
  <c r="K8" i="49" s="1"/>
  <c r="D350" i="30" s="1"/>
  <c r="G350" i="30" s="1"/>
  <c r="F349" i="30"/>
  <c r="J7" i="49"/>
  <c r="K7" i="49" s="1"/>
  <c r="D349" i="30" s="1"/>
  <c r="G349" i="30" s="1"/>
  <c r="F348" i="30"/>
  <c r="J6" i="49"/>
  <c r="K6" i="49" s="1"/>
  <c r="D348" i="30" s="1"/>
  <c r="G348" i="30" s="1"/>
  <c r="F347" i="30"/>
  <c r="J5" i="49"/>
  <c r="K5" i="49" s="1"/>
  <c r="F346" i="30"/>
  <c r="J4" i="49"/>
  <c r="K4" i="49" s="1"/>
  <c r="D346" i="30" s="1"/>
  <c r="F345" i="30"/>
  <c r="K344" i="30"/>
  <c r="K343" i="30"/>
  <c r="J3" i="49"/>
  <c r="K3" i="49" s="1"/>
  <c r="F338" i="30"/>
  <c r="J19" i="48"/>
  <c r="K19" i="48" s="1"/>
  <c r="D338" i="30" s="1"/>
  <c r="F337" i="30"/>
  <c r="J18" i="48"/>
  <c r="K18" i="48" s="1"/>
  <c r="D337" i="30" s="1"/>
  <c r="F336" i="30"/>
  <c r="J17" i="48"/>
  <c r="K17" i="48" s="1"/>
  <c r="F335" i="30"/>
  <c r="J16" i="48"/>
  <c r="K16" i="48" s="1"/>
  <c r="D335" i="30" s="1"/>
  <c r="F334" i="30"/>
  <c r="J15" i="48"/>
  <c r="K15" i="48" s="1"/>
  <c r="D334" i="30" s="1"/>
  <c r="F333" i="30"/>
  <c r="J14" i="48"/>
  <c r="K14" i="48" s="1"/>
  <c r="D333" i="30" s="1"/>
  <c r="F332" i="30"/>
  <c r="J13" i="48"/>
  <c r="K13" i="48" s="1"/>
  <c r="D332" i="30" s="1"/>
  <c r="F331" i="30"/>
  <c r="J12" i="48"/>
  <c r="K12" i="48" s="1"/>
  <c r="F330" i="30"/>
  <c r="J11" i="48"/>
  <c r="K11" i="48" s="1"/>
  <c r="D330" i="30" s="1"/>
  <c r="G330" i="30" s="1"/>
  <c r="F329" i="30"/>
  <c r="J10" i="48"/>
  <c r="K10" i="48" s="1"/>
  <c r="D329" i="30" s="1"/>
  <c r="F328" i="30"/>
  <c r="J9" i="48"/>
  <c r="K9" i="48" s="1"/>
  <c r="F327" i="30"/>
  <c r="J8" i="48"/>
  <c r="K8" i="48" s="1"/>
  <c r="D327" i="30" s="1"/>
  <c r="F326" i="30"/>
  <c r="J7" i="48"/>
  <c r="K7" i="48" s="1"/>
  <c r="D326" i="30" s="1"/>
  <c r="F325" i="30"/>
  <c r="J6" i="48"/>
  <c r="K6" i="48" s="1"/>
  <c r="F324" i="30"/>
  <c r="J5" i="48"/>
  <c r="K5" i="48" s="1"/>
  <c r="D324" i="30" s="1"/>
  <c r="F323" i="30"/>
  <c r="J4" i="48"/>
  <c r="K4" i="48" s="1"/>
  <c r="D323" i="30" s="1"/>
  <c r="F322" i="30"/>
  <c r="K321" i="30"/>
  <c r="K320" i="30"/>
  <c r="J3" i="48"/>
  <c r="K3" i="48" s="1"/>
  <c r="F315" i="30"/>
  <c r="J17" i="47"/>
  <c r="K17" i="47" s="1"/>
  <c r="D315" i="30" s="1"/>
  <c r="F314" i="30"/>
  <c r="J16" i="47"/>
  <c r="K16" i="47" s="1"/>
  <c r="F313" i="30"/>
  <c r="J15" i="47"/>
  <c r="K15" i="47" s="1"/>
  <c r="F312" i="30"/>
  <c r="J14" i="47"/>
  <c r="K14" i="47" s="1"/>
  <c r="D312" i="30" s="1"/>
  <c r="F311" i="30"/>
  <c r="J13" i="47"/>
  <c r="K13" i="47" s="1"/>
  <c r="D311" i="30" s="1"/>
  <c r="F310" i="30"/>
  <c r="J12" i="47"/>
  <c r="K12" i="47" s="1"/>
  <c r="D310" i="30" s="1"/>
  <c r="F309" i="30"/>
  <c r="J11" i="47"/>
  <c r="K11" i="47" s="1"/>
  <c r="F308" i="30"/>
  <c r="J10" i="47"/>
  <c r="K10" i="47" s="1"/>
  <c r="F307" i="30"/>
  <c r="J9" i="47"/>
  <c r="K9" i="47" s="1"/>
  <c r="F306" i="30"/>
  <c r="J8" i="47"/>
  <c r="K8" i="47" s="1"/>
  <c r="D306" i="30" s="1"/>
  <c r="F305" i="30"/>
  <c r="J7" i="47"/>
  <c r="K7" i="47" s="1"/>
  <c r="F304" i="30"/>
  <c r="J6" i="47"/>
  <c r="K6" i="47" s="1"/>
  <c r="D304" i="30" s="1"/>
  <c r="F303" i="30"/>
  <c r="J5" i="47"/>
  <c r="K5" i="47" s="1"/>
  <c r="F302" i="30"/>
  <c r="J4" i="47"/>
  <c r="K4" i="47" s="1"/>
  <c r="D302" i="30" s="1"/>
  <c r="F301" i="30"/>
  <c r="K300" i="30"/>
  <c r="K299" i="30"/>
  <c r="J3" i="47"/>
  <c r="K3" i="47" s="1"/>
  <c r="D301" i="30" s="1"/>
  <c r="C301" i="30" s="1"/>
  <c r="F294" i="30"/>
  <c r="J24" i="46"/>
  <c r="K24" i="46" s="1"/>
  <c r="F293" i="30"/>
  <c r="J23" i="46"/>
  <c r="K23" i="46" s="1"/>
  <c r="D293" i="30" s="1"/>
  <c r="G293" i="30" s="1"/>
  <c r="F292" i="30"/>
  <c r="J22" i="46"/>
  <c r="K22" i="46" s="1"/>
  <c r="D292" i="30" s="1"/>
  <c r="F291" i="30"/>
  <c r="J21" i="46"/>
  <c r="K21" i="46" s="1"/>
  <c r="F290" i="30"/>
  <c r="J20" i="46"/>
  <c r="K20" i="46" s="1"/>
  <c r="F289" i="30"/>
  <c r="J19" i="46"/>
  <c r="K19" i="46" s="1"/>
  <c r="D289" i="30" s="1"/>
  <c r="G289" i="30" s="1"/>
  <c r="F288" i="30"/>
  <c r="J18" i="46"/>
  <c r="K18" i="46" s="1"/>
  <c r="D288" i="30" s="1"/>
  <c r="F287" i="30"/>
  <c r="J17" i="46"/>
  <c r="K17" i="46" s="1"/>
  <c r="F286" i="30"/>
  <c r="J16" i="46"/>
  <c r="K16" i="46" s="1"/>
  <c r="D286" i="30" s="1"/>
  <c r="F285" i="30"/>
  <c r="F284" i="30"/>
  <c r="J15" i="46"/>
  <c r="K15" i="46" s="1"/>
  <c r="D285" i="30" s="1"/>
  <c r="J14" i="46"/>
  <c r="K14" i="46" s="1"/>
  <c r="D284" i="30" s="1"/>
  <c r="G284" i="30" s="1"/>
  <c r="F283" i="30"/>
  <c r="J13" i="46"/>
  <c r="K13" i="46" s="1"/>
  <c r="D283" i="30" s="1"/>
  <c r="F282" i="30"/>
  <c r="J12" i="46"/>
  <c r="K12" i="46" s="1"/>
  <c r="D282" i="30" s="1"/>
  <c r="F281" i="30"/>
  <c r="J11" i="46"/>
  <c r="K11" i="46" s="1"/>
  <c r="D281" i="30" s="1"/>
  <c r="F280" i="30"/>
  <c r="J10" i="46"/>
  <c r="K10" i="46" s="1"/>
  <c r="D280" i="30" s="1"/>
  <c r="F279" i="30"/>
  <c r="J9" i="46"/>
  <c r="K9" i="46" s="1"/>
  <c r="D279" i="30" s="1"/>
  <c r="F278" i="30"/>
  <c r="J8" i="46"/>
  <c r="K8" i="46" s="1"/>
  <c r="D278" i="30" s="1"/>
  <c r="G278" i="30" s="1"/>
  <c r="F277" i="30"/>
  <c r="J7" i="46"/>
  <c r="K7" i="46" s="1"/>
  <c r="F276" i="30"/>
  <c r="J6" i="46"/>
  <c r="K6" i="46" s="1"/>
  <c r="D276" i="30" s="1"/>
  <c r="F275" i="30"/>
  <c r="J5" i="46"/>
  <c r="K5" i="46" s="1"/>
  <c r="D275" i="30" s="1"/>
  <c r="F274" i="30"/>
  <c r="J4" i="46"/>
  <c r="K4" i="46" s="1"/>
  <c r="D274" i="30" s="1"/>
  <c r="J3" i="46"/>
  <c r="K3" i="46" s="1"/>
  <c r="D273" i="30" s="1"/>
  <c r="G273" i="30" s="1"/>
  <c r="F273" i="30"/>
  <c r="K272" i="30"/>
  <c r="K271" i="30"/>
  <c r="F266" i="30"/>
  <c r="J22" i="44"/>
  <c r="K22" i="44" s="1"/>
  <c r="D266" i="30" s="1"/>
  <c r="G266" i="30" s="1"/>
  <c r="F265" i="30"/>
  <c r="J21" i="44"/>
  <c r="K21" i="44" s="1"/>
  <c r="D265" i="30" s="1"/>
  <c r="F264" i="30"/>
  <c r="J20" i="44"/>
  <c r="K20" i="44" s="1"/>
  <c r="D264" i="30" s="1"/>
  <c r="F263" i="30"/>
  <c r="J19" i="44"/>
  <c r="K19" i="44" s="1"/>
  <c r="D263" i="30" s="1"/>
  <c r="F262" i="30"/>
  <c r="J18" i="44"/>
  <c r="K18" i="44" s="1"/>
  <c r="F261" i="30"/>
  <c r="J17" i="44"/>
  <c r="K17" i="44" s="1"/>
  <c r="D261" i="30" s="1"/>
  <c r="F260" i="30"/>
  <c r="J16" i="44"/>
  <c r="K16" i="44" s="1"/>
  <c r="F259" i="30"/>
  <c r="J15" i="44"/>
  <c r="K15" i="44" s="1"/>
  <c r="D259" i="30" s="1"/>
  <c r="F258" i="30"/>
  <c r="J14" i="44"/>
  <c r="K14" i="44" s="1"/>
  <c r="D258" i="30" s="1"/>
  <c r="F257" i="30"/>
  <c r="J13" i="44"/>
  <c r="K13" i="44" s="1"/>
  <c r="F256" i="30"/>
  <c r="J12" i="44"/>
  <c r="K12" i="44" s="1"/>
  <c r="D256" i="30" s="1"/>
  <c r="F255" i="30"/>
  <c r="J11" i="44"/>
  <c r="K11" i="44" s="1"/>
  <c r="F254" i="30"/>
  <c r="J10" i="44"/>
  <c r="K10" i="44" s="1"/>
  <c r="D254" i="30" s="1"/>
  <c r="F253" i="30"/>
  <c r="F252" i="30"/>
  <c r="J9" i="44"/>
  <c r="K9" i="44" s="1"/>
  <c r="J8" i="44"/>
  <c r="K8" i="44" s="1"/>
  <c r="D252" i="30" s="1"/>
  <c r="G252" i="30" s="1"/>
  <c r="F251" i="30"/>
  <c r="J7" i="44"/>
  <c r="K7" i="44" s="1"/>
  <c r="D251" i="30" s="1"/>
  <c r="F250" i="30"/>
  <c r="J6" i="44"/>
  <c r="K6" i="44" s="1"/>
  <c r="F249" i="30"/>
  <c r="J5" i="44"/>
  <c r="K5" i="44" s="1"/>
  <c r="F248" i="30"/>
  <c r="J4" i="44"/>
  <c r="K4" i="44" s="1"/>
  <c r="D248" i="30" s="1"/>
  <c r="F247" i="30"/>
  <c r="K246" i="30"/>
  <c r="K245" i="30"/>
  <c r="J3" i="44"/>
  <c r="K3" i="44" s="1"/>
  <c r="D247" i="30" s="1"/>
  <c r="C247" i="30" s="1"/>
  <c r="F240" i="30"/>
  <c r="J18" i="43"/>
  <c r="K18" i="43" s="1"/>
  <c r="D240" i="30" s="1"/>
  <c r="F239" i="30"/>
  <c r="J17" i="43"/>
  <c r="K17" i="43" s="1"/>
  <c r="D239" i="30" s="1"/>
  <c r="G239" i="30" s="1"/>
  <c r="F238" i="30"/>
  <c r="J16" i="43"/>
  <c r="K16" i="43" s="1"/>
  <c r="D238" i="30" s="1"/>
  <c r="G238" i="30" s="1"/>
  <c r="F237" i="30"/>
  <c r="J15" i="43"/>
  <c r="K15" i="43" s="1"/>
  <c r="D237" i="30" s="1"/>
  <c r="F236" i="30"/>
  <c r="J14" i="43"/>
  <c r="K14" i="43" s="1"/>
  <c r="F235" i="30"/>
  <c r="J13" i="43"/>
  <c r="K13" i="43" s="1"/>
  <c r="F234" i="30"/>
  <c r="J12" i="43"/>
  <c r="K12" i="43" s="1"/>
  <c r="F233" i="30"/>
  <c r="J11" i="43"/>
  <c r="K11" i="43" s="1"/>
  <c r="K223" i="30"/>
  <c r="F232" i="30"/>
  <c r="J10" i="43"/>
  <c r="K10" i="43" s="1"/>
  <c r="F231" i="30"/>
  <c r="J9" i="43"/>
  <c r="K9" i="43" s="1"/>
  <c r="D231" i="30" s="1"/>
  <c r="F230" i="30"/>
  <c r="J8" i="43"/>
  <c r="K8" i="43" s="1"/>
  <c r="D230" i="30" s="1"/>
  <c r="F229" i="30"/>
  <c r="J7" i="43"/>
  <c r="K7" i="43" s="1"/>
  <c r="D229" i="30" s="1"/>
  <c r="F228" i="30"/>
  <c r="J6" i="43"/>
  <c r="K6" i="43" s="1"/>
  <c r="D228" i="30" s="1"/>
  <c r="F227" i="30"/>
  <c r="J5" i="43"/>
  <c r="K5" i="43" s="1"/>
  <c r="F226" i="30"/>
  <c r="J4" i="43"/>
  <c r="K4" i="43" s="1"/>
  <c r="G20" i="31"/>
  <c r="G19" i="31"/>
  <c r="F225" i="30"/>
  <c r="K224" i="30"/>
  <c r="K25" i="49" l="1"/>
  <c r="K23" i="44"/>
  <c r="K25" i="46"/>
  <c r="K20" i="48"/>
  <c r="C24" i="31" s="1"/>
  <c r="G426" i="30"/>
  <c r="C428" i="30"/>
  <c r="C429" i="30" s="1"/>
  <c r="C430" i="30" s="1"/>
  <c r="C431" i="30" s="1"/>
  <c r="C432" i="30" s="1"/>
  <c r="C433" i="30" s="1"/>
  <c r="C434" i="30" s="1"/>
  <c r="C435" i="30" s="1"/>
  <c r="C436" i="30" s="1"/>
  <c r="C437" i="30" s="1"/>
  <c r="C438" i="30" s="1"/>
  <c r="C439" i="30" s="1"/>
  <c r="C440" i="30" s="1"/>
  <c r="C441" i="30" s="1"/>
  <c r="C442" i="30" s="1"/>
  <c r="C443" i="30" s="1"/>
  <c r="C444" i="30" s="1"/>
  <c r="C445" i="30" s="1"/>
  <c r="C446" i="30" s="1"/>
  <c r="C447" i="30" s="1"/>
  <c r="C448" i="30" s="1"/>
  <c r="C449" i="30" s="1"/>
  <c r="C450" i="30" s="1"/>
  <c r="G428" i="30"/>
  <c r="G417" i="30"/>
  <c r="G415" i="30"/>
  <c r="G413" i="30"/>
  <c r="C405" i="30"/>
  <c r="C406" i="30" s="1"/>
  <c r="C407" i="30" s="1"/>
  <c r="C408" i="30" s="1"/>
  <c r="C409" i="30" s="1"/>
  <c r="C410" i="30" s="1"/>
  <c r="C411" i="30" s="1"/>
  <c r="C412" i="30" s="1"/>
  <c r="C413" i="30" s="1"/>
  <c r="C414" i="30" s="1"/>
  <c r="C415" i="30" s="1"/>
  <c r="C416" i="30" s="1"/>
  <c r="C417" i="30" s="1"/>
  <c r="C418" i="30" s="1"/>
  <c r="C419" i="30" s="1"/>
  <c r="G407" i="30"/>
  <c r="G390" i="30"/>
  <c r="G386" i="30"/>
  <c r="G382" i="30"/>
  <c r="G381" i="30"/>
  <c r="C376" i="30"/>
  <c r="C377" i="30" s="1"/>
  <c r="C378" i="30" s="1"/>
  <c r="C379" i="30" s="1"/>
  <c r="C380" i="30" s="1"/>
  <c r="C381" i="30" s="1"/>
  <c r="C382" i="30" s="1"/>
  <c r="C383" i="30" s="1"/>
  <c r="C384" i="30" s="1"/>
  <c r="C385" i="30" s="1"/>
  <c r="C386" i="30" s="1"/>
  <c r="C387" i="30" s="1"/>
  <c r="C388" i="30" s="1"/>
  <c r="C389" i="30" s="1"/>
  <c r="C390" i="30" s="1"/>
  <c r="C391" i="30" s="1"/>
  <c r="C392" i="30" s="1"/>
  <c r="C393" i="30" s="1"/>
  <c r="G373" i="30"/>
  <c r="D345" i="30"/>
  <c r="G362" i="30"/>
  <c r="G361" i="30"/>
  <c r="D360" i="30"/>
  <c r="G359" i="30"/>
  <c r="D358" i="30"/>
  <c r="G358" i="30" s="1"/>
  <c r="G357" i="30"/>
  <c r="D354" i="30"/>
  <c r="G354" i="30" s="1"/>
  <c r="D352" i="30"/>
  <c r="G352" i="30" s="1"/>
  <c r="D347" i="30"/>
  <c r="G347" i="30" s="1"/>
  <c r="G346" i="30"/>
  <c r="G338" i="30"/>
  <c r="G337" i="30"/>
  <c r="D336" i="30"/>
  <c r="G336" i="30" s="1"/>
  <c r="G335" i="30"/>
  <c r="G334" i="30"/>
  <c r="G333" i="30"/>
  <c r="G332" i="30"/>
  <c r="D331" i="30"/>
  <c r="G329" i="30"/>
  <c r="D328" i="30"/>
  <c r="G327" i="30"/>
  <c r="G326" i="30"/>
  <c r="D325" i="30"/>
  <c r="G324" i="30"/>
  <c r="G323" i="30"/>
  <c r="D322" i="30"/>
  <c r="G315" i="30"/>
  <c r="K18" i="47"/>
  <c r="C23" i="31" s="1"/>
  <c r="D314" i="30"/>
  <c r="G314" i="30" s="1"/>
  <c r="D313" i="30"/>
  <c r="G312" i="30"/>
  <c r="G311" i="30"/>
  <c r="G310" i="30"/>
  <c r="D309" i="30"/>
  <c r="D308" i="30"/>
  <c r="D307" i="30"/>
  <c r="G306" i="30"/>
  <c r="D305" i="30"/>
  <c r="G304" i="30"/>
  <c r="D303" i="30"/>
  <c r="G302" i="30"/>
  <c r="C302" i="30"/>
  <c r="G301" i="30"/>
  <c r="D294" i="30"/>
  <c r="G292" i="30"/>
  <c r="D291" i="30"/>
  <c r="D290" i="30"/>
  <c r="C22" i="31"/>
  <c r="G288" i="30"/>
  <c r="D287" i="30"/>
  <c r="G286" i="30"/>
  <c r="G285" i="30"/>
  <c r="G283" i="30"/>
  <c r="G282" i="30"/>
  <c r="G281" i="30"/>
  <c r="G280" i="30"/>
  <c r="G279" i="30"/>
  <c r="D277" i="30"/>
  <c r="G276" i="30"/>
  <c r="G275" i="30"/>
  <c r="G274" i="30"/>
  <c r="C273" i="30"/>
  <c r="C274" i="30" s="1"/>
  <c r="C275" i="30" s="1"/>
  <c r="C276" i="30" s="1"/>
  <c r="G265" i="30"/>
  <c r="G264" i="30"/>
  <c r="G263" i="30"/>
  <c r="C21" i="31"/>
  <c r="D262" i="30"/>
  <c r="G261" i="30"/>
  <c r="D260" i="30"/>
  <c r="G259" i="30"/>
  <c r="G258" i="30"/>
  <c r="D257" i="30"/>
  <c r="G256" i="30"/>
  <c r="D255" i="30"/>
  <c r="G254" i="30"/>
  <c r="D253" i="30"/>
  <c r="G251" i="30"/>
  <c r="D250" i="30"/>
  <c r="D249" i="30"/>
  <c r="C248" i="30"/>
  <c r="G248" i="30"/>
  <c r="G247" i="30"/>
  <c r="G240" i="30"/>
  <c r="G237" i="30"/>
  <c r="D236" i="30"/>
  <c r="D235" i="30"/>
  <c r="D234" i="30"/>
  <c r="D233" i="30"/>
  <c r="D232" i="30"/>
  <c r="G231" i="30"/>
  <c r="G230" i="30"/>
  <c r="G229" i="30"/>
  <c r="G228" i="30"/>
  <c r="D227" i="30"/>
  <c r="D226" i="30"/>
  <c r="G226" i="30" s="1"/>
  <c r="J3" i="43"/>
  <c r="K3" i="43" s="1"/>
  <c r="K19" i="43" s="1"/>
  <c r="F218" i="30"/>
  <c r="M26" i="42"/>
  <c r="J26" i="42"/>
  <c r="K26" i="42" s="1"/>
  <c r="F217" i="30"/>
  <c r="M25" i="42"/>
  <c r="J25" i="42"/>
  <c r="K25" i="42" s="1"/>
  <c r="F216" i="30"/>
  <c r="M24" i="42"/>
  <c r="J24" i="42"/>
  <c r="K24" i="42" s="1"/>
  <c r="F215" i="30"/>
  <c r="M23" i="42"/>
  <c r="J23" i="42"/>
  <c r="K23" i="42" s="1"/>
  <c r="F214" i="30"/>
  <c r="M22" i="42"/>
  <c r="J22" i="42"/>
  <c r="K22" i="42" s="1"/>
  <c r="F213" i="30"/>
  <c r="M21" i="42"/>
  <c r="J21" i="42"/>
  <c r="K21" i="42" s="1"/>
  <c r="F212" i="30"/>
  <c r="M20" i="42"/>
  <c r="J20" i="42"/>
  <c r="K20" i="42" s="1"/>
  <c r="F211" i="30"/>
  <c r="M19" i="42"/>
  <c r="J19" i="42"/>
  <c r="K19" i="42" s="1"/>
  <c r="F210" i="30"/>
  <c r="J18" i="42"/>
  <c r="K18" i="42" s="1"/>
  <c r="M18" i="42"/>
  <c r="F209" i="30"/>
  <c r="M17" i="42"/>
  <c r="J17" i="42"/>
  <c r="K17" i="42" s="1"/>
  <c r="F208" i="30"/>
  <c r="M16" i="42"/>
  <c r="J16" i="42"/>
  <c r="K16" i="42" s="1"/>
  <c r="F207" i="30"/>
  <c r="M15" i="42"/>
  <c r="J15" i="42"/>
  <c r="K15" i="42" s="1"/>
  <c r="F206" i="30"/>
  <c r="M14" i="42"/>
  <c r="J14" i="42"/>
  <c r="K14" i="42" s="1"/>
  <c r="F205" i="30"/>
  <c r="M13" i="42"/>
  <c r="J13" i="42"/>
  <c r="K13" i="42" s="1"/>
  <c r="F204" i="30"/>
  <c r="M12" i="42"/>
  <c r="J12" i="42"/>
  <c r="K12" i="42" s="1"/>
  <c r="F203" i="30"/>
  <c r="M11" i="42"/>
  <c r="J11" i="42"/>
  <c r="K11" i="42" s="1"/>
  <c r="F202" i="30"/>
  <c r="M10" i="42"/>
  <c r="J10" i="42"/>
  <c r="K10" i="42" s="1"/>
  <c r="F201" i="30"/>
  <c r="M9" i="42"/>
  <c r="J9" i="42"/>
  <c r="K9" i="42" s="1"/>
  <c r="F200" i="30"/>
  <c r="M8" i="42"/>
  <c r="J8" i="42"/>
  <c r="K8" i="42" s="1"/>
  <c r="F199" i="30"/>
  <c r="K198" i="30"/>
  <c r="K197" i="30"/>
  <c r="K27" i="42"/>
  <c r="M7" i="42"/>
  <c r="J7" i="42"/>
  <c r="K7" i="42" s="1"/>
  <c r="F193" i="30"/>
  <c r="M21" i="41"/>
  <c r="J21" i="41"/>
  <c r="K21" i="41" s="1"/>
  <c r="F192" i="30"/>
  <c r="M20" i="41"/>
  <c r="J20" i="41"/>
  <c r="K20" i="41" s="1"/>
  <c r="F191" i="30"/>
  <c r="M19" i="41"/>
  <c r="J19" i="41"/>
  <c r="K19" i="41" s="1"/>
  <c r="F190" i="30"/>
  <c r="M18" i="41"/>
  <c r="J18" i="41"/>
  <c r="K18" i="41" s="1"/>
  <c r="F189" i="30"/>
  <c r="M17" i="41"/>
  <c r="J17" i="41"/>
  <c r="K17" i="41" s="1"/>
  <c r="F188" i="30"/>
  <c r="M16" i="41"/>
  <c r="J16" i="41"/>
  <c r="K16" i="41" s="1"/>
  <c r="F187" i="30"/>
  <c r="M15" i="41"/>
  <c r="J15" i="41"/>
  <c r="K15" i="41" s="1"/>
  <c r="F186" i="30"/>
  <c r="M14" i="41"/>
  <c r="J14" i="41"/>
  <c r="K14" i="41" s="1"/>
  <c r="F185" i="30"/>
  <c r="M13" i="41"/>
  <c r="J13" i="41"/>
  <c r="K13" i="41" s="1"/>
  <c r="F184" i="30"/>
  <c r="M12" i="41"/>
  <c r="J12" i="41"/>
  <c r="K12" i="41" s="1"/>
  <c r="F183" i="30"/>
  <c r="M11" i="41"/>
  <c r="J11" i="41"/>
  <c r="K11" i="41" s="1"/>
  <c r="F182" i="30"/>
  <c r="M10" i="41"/>
  <c r="J10" i="41"/>
  <c r="K10" i="41" s="1"/>
  <c r="F181" i="30"/>
  <c r="M9" i="41"/>
  <c r="J9" i="41"/>
  <c r="K9" i="41" s="1"/>
  <c r="F180" i="30"/>
  <c r="K179" i="30"/>
  <c r="K178" i="30"/>
  <c r="K22" i="41"/>
  <c r="M8" i="41"/>
  <c r="J8" i="41"/>
  <c r="K8" i="41" s="1"/>
  <c r="F174" i="30"/>
  <c r="M21" i="39"/>
  <c r="J21" i="39"/>
  <c r="K21" i="39" s="1"/>
  <c r="F173" i="30"/>
  <c r="F172" i="30"/>
  <c r="M20" i="39"/>
  <c r="J20" i="39"/>
  <c r="K20" i="39" s="1"/>
  <c r="M19" i="39"/>
  <c r="J19" i="39"/>
  <c r="K19" i="39" s="1"/>
  <c r="F171" i="30"/>
  <c r="F170" i="30"/>
  <c r="M18" i="39"/>
  <c r="J18" i="39"/>
  <c r="K18" i="39" s="1"/>
  <c r="M17" i="39"/>
  <c r="J17" i="39"/>
  <c r="K17" i="39" s="1"/>
  <c r="F169" i="30"/>
  <c r="M16" i="39"/>
  <c r="J16" i="39"/>
  <c r="K16" i="39" s="1"/>
  <c r="F168" i="30"/>
  <c r="M15" i="39"/>
  <c r="J15" i="39"/>
  <c r="K15" i="39" s="1"/>
  <c r="F167" i="30"/>
  <c r="F166" i="30"/>
  <c r="F165" i="30"/>
  <c r="M14" i="39"/>
  <c r="J14" i="39"/>
  <c r="K14" i="39" s="1"/>
  <c r="M13" i="39"/>
  <c r="J13" i="39"/>
  <c r="K13" i="39" s="1"/>
  <c r="M12" i="39"/>
  <c r="J12" i="39"/>
  <c r="K12" i="39" s="1"/>
  <c r="F164" i="30"/>
  <c r="M11" i="39"/>
  <c r="J11" i="39"/>
  <c r="K11" i="39" s="1"/>
  <c r="G4" i="31"/>
  <c r="G3" i="31"/>
  <c r="N14" i="41" l="1"/>
  <c r="N20" i="39"/>
  <c r="D173" i="30" s="1"/>
  <c r="G173" i="30" s="1"/>
  <c r="G360" i="30"/>
  <c r="C25" i="31"/>
  <c r="G331" i="30"/>
  <c r="G328" i="30"/>
  <c r="G325" i="30"/>
  <c r="C322" i="30"/>
  <c r="C323" i="30" s="1"/>
  <c r="C324" i="30" s="1"/>
  <c r="C325" i="30" s="1"/>
  <c r="C326" i="30" s="1"/>
  <c r="C327" i="30" s="1"/>
  <c r="C328" i="30" s="1"/>
  <c r="C329" i="30" s="1"/>
  <c r="C330" i="30" s="1"/>
  <c r="C331" i="30" s="1"/>
  <c r="C332" i="30" s="1"/>
  <c r="C333" i="30" s="1"/>
  <c r="C334" i="30" s="1"/>
  <c r="C335" i="30" s="1"/>
  <c r="C336" i="30" s="1"/>
  <c r="C337" i="30" s="1"/>
  <c r="C338" i="30" s="1"/>
  <c r="G322" i="30"/>
  <c r="G313" i="30"/>
  <c r="G309" i="30"/>
  <c r="G308" i="30"/>
  <c r="G307" i="30"/>
  <c r="G305" i="30"/>
  <c r="G303" i="30"/>
  <c r="C303" i="30"/>
  <c r="C304" i="30" s="1"/>
  <c r="C305" i="30" s="1"/>
  <c r="C306" i="30" s="1"/>
  <c r="C307" i="30" s="1"/>
  <c r="C308" i="30" s="1"/>
  <c r="C309" i="30" s="1"/>
  <c r="C310" i="30" s="1"/>
  <c r="C311" i="30" s="1"/>
  <c r="C312" i="30" s="1"/>
  <c r="C313" i="30" s="1"/>
  <c r="C314" i="30" s="1"/>
  <c r="C315" i="30" s="1"/>
  <c r="G294" i="30"/>
  <c r="G291" i="30"/>
  <c r="G290" i="30"/>
  <c r="G287" i="30"/>
  <c r="C277" i="30"/>
  <c r="C278" i="30" s="1"/>
  <c r="C279" i="30" s="1"/>
  <c r="C280" i="30" s="1"/>
  <c r="C281" i="30" s="1"/>
  <c r="C282" i="30" s="1"/>
  <c r="C283" i="30" s="1"/>
  <c r="C284" i="30" s="1"/>
  <c r="C285" i="30" s="1"/>
  <c r="C286" i="30" s="1"/>
  <c r="C287" i="30" s="1"/>
  <c r="C288" i="30" s="1"/>
  <c r="C289" i="30" s="1"/>
  <c r="C290" i="30" s="1"/>
  <c r="C291" i="30" s="1"/>
  <c r="C292" i="30" s="1"/>
  <c r="C293" i="30" s="1"/>
  <c r="C294" i="30" s="1"/>
  <c r="G277" i="30"/>
  <c r="G262" i="30"/>
  <c r="G260" i="30"/>
  <c r="G257" i="30"/>
  <c r="G255" i="30"/>
  <c r="G253" i="30"/>
  <c r="G250" i="30"/>
  <c r="C249" i="30"/>
  <c r="C250" i="30" s="1"/>
  <c r="C251" i="30" s="1"/>
  <c r="C252" i="30" s="1"/>
  <c r="C253" i="30" s="1"/>
  <c r="C254" i="30" s="1"/>
  <c r="C255" i="30" s="1"/>
  <c r="C256" i="30" s="1"/>
  <c r="C257" i="30" s="1"/>
  <c r="C258" i="30" s="1"/>
  <c r="C259" i="30" s="1"/>
  <c r="C260" i="30" s="1"/>
  <c r="C261" i="30" s="1"/>
  <c r="C262" i="30" s="1"/>
  <c r="C263" i="30" s="1"/>
  <c r="C264" i="30" s="1"/>
  <c r="C265" i="30" s="1"/>
  <c r="C266" i="30" s="1"/>
  <c r="G249" i="30"/>
  <c r="G236" i="30"/>
  <c r="G235" i="30"/>
  <c r="G234" i="30"/>
  <c r="G233" i="30"/>
  <c r="G232" i="30"/>
  <c r="G227" i="30"/>
  <c r="C20" i="31"/>
  <c r="B20" i="31" s="1"/>
  <c r="B21" i="31" s="1"/>
  <c r="B22" i="31" s="1"/>
  <c r="B23" i="31" s="1"/>
  <c r="B24" i="31" s="1"/>
  <c r="D225" i="30"/>
  <c r="N21" i="39"/>
  <c r="D174" i="30" s="1"/>
  <c r="G174" i="30" s="1"/>
  <c r="N21" i="41"/>
  <c r="N19" i="41"/>
  <c r="D191" i="30" s="1"/>
  <c r="G191" i="30" s="1"/>
  <c r="N20" i="41"/>
  <c r="D192" i="30" s="1"/>
  <c r="G192" i="30" s="1"/>
  <c r="N24" i="42"/>
  <c r="D216" i="30" s="1"/>
  <c r="N18" i="41"/>
  <c r="D190" i="30" s="1"/>
  <c r="N26" i="42"/>
  <c r="D218" i="30" s="1"/>
  <c r="G218" i="30" s="1"/>
  <c r="N23" i="42"/>
  <c r="D215" i="30" s="1"/>
  <c r="N25" i="42"/>
  <c r="N22" i="42"/>
  <c r="D214" i="30" s="1"/>
  <c r="G214" i="30" s="1"/>
  <c r="N12" i="42"/>
  <c r="D204" i="30" s="1"/>
  <c r="G204" i="30" s="1"/>
  <c r="N11" i="42"/>
  <c r="D203" i="30" s="1"/>
  <c r="N21" i="42"/>
  <c r="N20" i="42"/>
  <c r="N18" i="42"/>
  <c r="D210" i="30" s="1"/>
  <c r="N19" i="42"/>
  <c r="D211" i="30" s="1"/>
  <c r="N9" i="42"/>
  <c r="D201" i="30" s="1"/>
  <c r="N17" i="42"/>
  <c r="D209" i="30" s="1"/>
  <c r="N16" i="42"/>
  <c r="D208" i="30" s="1"/>
  <c r="G208" i="30" s="1"/>
  <c r="N15" i="42"/>
  <c r="D207" i="30" s="1"/>
  <c r="G207" i="30" s="1"/>
  <c r="N14" i="42"/>
  <c r="N13" i="42"/>
  <c r="N8" i="42"/>
  <c r="D200" i="30" s="1"/>
  <c r="G200" i="30" s="1"/>
  <c r="N10" i="42"/>
  <c r="N7" i="42"/>
  <c r="N13" i="41"/>
  <c r="D185" i="30" s="1"/>
  <c r="G185" i="30" s="1"/>
  <c r="N11" i="41"/>
  <c r="D183" i="30" s="1"/>
  <c r="G183" i="30" s="1"/>
  <c r="N16" i="41"/>
  <c r="D188" i="30" s="1"/>
  <c r="G188" i="30" s="1"/>
  <c r="N17" i="41"/>
  <c r="N15" i="41"/>
  <c r="D187" i="30" s="1"/>
  <c r="G187" i="30" s="1"/>
  <c r="N12" i="41"/>
  <c r="D184" i="30" s="1"/>
  <c r="G184" i="30" s="1"/>
  <c r="D186" i="30"/>
  <c r="N9" i="41"/>
  <c r="D181" i="30" s="1"/>
  <c r="G181" i="30" s="1"/>
  <c r="N10" i="41"/>
  <c r="N8" i="41"/>
  <c r="N18" i="39"/>
  <c r="D171" i="30" s="1"/>
  <c r="G171" i="30" s="1"/>
  <c r="N19" i="39"/>
  <c r="D172" i="30" s="1"/>
  <c r="N17" i="39"/>
  <c r="D170" i="30" s="1"/>
  <c r="N15" i="39"/>
  <c r="D168" i="30" s="1"/>
  <c r="G168" i="30" s="1"/>
  <c r="N16" i="39"/>
  <c r="D169" i="30" s="1"/>
  <c r="G169" i="30" s="1"/>
  <c r="N14" i="39"/>
  <c r="D167" i="30" s="1"/>
  <c r="G167" i="30" s="1"/>
  <c r="N13" i="39"/>
  <c r="D166" i="30" s="1"/>
  <c r="N11" i="39"/>
  <c r="D164" i="30" s="1"/>
  <c r="G164" i="30" s="1"/>
  <c r="N12" i="39"/>
  <c r="D165" i="30" s="1"/>
  <c r="G165" i="30" s="1"/>
  <c r="B25" i="31" l="1"/>
  <c r="B26" i="31" s="1"/>
  <c r="B27" i="31" s="1"/>
  <c r="B28" i="31" s="1"/>
  <c r="B29" i="31" s="1"/>
  <c r="B30" i="31" s="1"/>
  <c r="B31" i="31" s="1"/>
  <c r="G345" i="30"/>
  <c r="C345" i="30"/>
  <c r="C346" i="30" s="1"/>
  <c r="C347" i="30" s="1"/>
  <c r="C348" i="30" s="1"/>
  <c r="C349" i="30" s="1"/>
  <c r="C350" i="30" s="1"/>
  <c r="C351" i="30" s="1"/>
  <c r="C352" i="30" s="1"/>
  <c r="C353" i="30" s="1"/>
  <c r="C354" i="30" s="1"/>
  <c r="C355" i="30" s="1"/>
  <c r="C356" i="30" s="1"/>
  <c r="C357" i="30" s="1"/>
  <c r="C358" i="30" s="1"/>
  <c r="C359" i="30" s="1"/>
  <c r="C360" i="30" s="1"/>
  <c r="C361" i="30" s="1"/>
  <c r="C362" i="30" s="1"/>
  <c r="C363" i="30" s="1"/>
  <c r="C364" i="30" s="1"/>
  <c r="C365" i="30" s="1"/>
  <c r="C366" i="30" s="1"/>
  <c r="G225" i="30"/>
  <c r="C225" i="30"/>
  <c r="C226" i="30" s="1"/>
  <c r="C227" i="30" s="1"/>
  <c r="C228" i="30" s="1"/>
  <c r="C229" i="30" s="1"/>
  <c r="C230" i="30" s="1"/>
  <c r="C231" i="30" s="1"/>
  <c r="C232" i="30" s="1"/>
  <c r="C233" i="30" s="1"/>
  <c r="C234" i="30" s="1"/>
  <c r="C235" i="30" s="1"/>
  <c r="C236" i="30" s="1"/>
  <c r="C237" i="30" s="1"/>
  <c r="C238" i="30" s="1"/>
  <c r="C239" i="30" s="1"/>
  <c r="C240" i="30" s="1"/>
  <c r="N27" i="42"/>
  <c r="C14" i="31" s="1"/>
  <c r="N22" i="41"/>
  <c r="C13" i="31" s="1"/>
  <c r="D193" i="30"/>
  <c r="G193" i="30" s="1"/>
  <c r="D217" i="30"/>
  <c r="G216" i="30"/>
  <c r="G215" i="30"/>
  <c r="D213" i="30"/>
  <c r="G213" i="30" s="1"/>
  <c r="D212" i="30"/>
  <c r="G212" i="30" s="1"/>
  <c r="G211" i="30"/>
  <c r="G210" i="30"/>
  <c r="G209" i="30"/>
  <c r="D206" i="30"/>
  <c r="D205" i="30"/>
  <c r="D199" i="30"/>
  <c r="G199" i="30" s="1"/>
  <c r="G203" i="30"/>
  <c r="D202" i="30"/>
  <c r="G201" i="30"/>
  <c r="G190" i="30"/>
  <c r="D189" i="30"/>
  <c r="G186" i="30"/>
  <c r="D182" i="30"/>
  <c r="D180" i="30"/>
  <c r="G180" i="30" s="1"/>
  <c r="G172" i="30"/>
  <c r="G170" i="30"/>
  <c r="G166" i="30"/>
  <c r="F163" i="30"/>
  <c r="M10" i="39"/>
  <c r="J10" i="39"/>
  <c r="K10" i="39" s="1"/>
  <c r="F162" i="30"/>
  <c r="M9" i="39"/>
  <c r="J9" i="39"/>
  <c r="K9" i="39" s="1"/>
  <c r="F161" i="30"/>
  <c r="K160" i="30"/>
  <c r="K159" i="30"/>
  <c r="K22" i="39"/>
  <c r="M8" i="39"/>
  <c r="J8" i="39"/>
  <c r="K8" i="39" s="1"/>
  <c r="F156" i="30"/>
  <c r="M21" i="38"/>
  <c r="J21" i="38"/>
  <c r="K21" i="38" s="1"/>
  <c r="F155" i="30"/>
  <c r="M20" i="38"/>
  <c r="J20" i="38"/>
  <c r="K20" i="38" s="1"/>
  <c r="F154" i="30"/>
  <c r="N20" i="38" l="1"/>
  <c r="D155" i="30" s="1"/>
  <c r="G155" i="30" s="1"/>
  <c r="N21" i="38"/>
  <c r="G217" i="30"/>
  <c r="C199" i="30"/>
  <c r="C200" i="30" s="1"/>
  <c r="C201" i="30" s="1"/>
  <c r="C202" i="30" s="1"/>
  <c r="C203" i="30" s="1"/>
  <c r="C204" i="30" s="1"/>
  <c r="C205" i="30" s="1"/>
  <c r="C206" i="30" s="1"/>
  <c r="C207" i="30" s="1"/>
  <c r="C208" i="30" s="1"/>
  <c r="C209" i="30" s="1"/>
  <c r="C210" i="30" s="1"/>
  <c r="C211" i="30" s="1"/>
  <c r="C212" i="30" s="1"/>
  <c r="C213" i="30" s="1"/>
  <c r="C214" i="30" s="1"/>
  <c r="C215" i="30" s="1"/>
  <c r="C216" i="30" s="1"/>
  <c r="C217" i="30" s="1"/>
  <c r="C218" i="30" s="1"/>
  <c r="G206" i="30"/>
  <c r="G205" i="30"/>
  <c r="G202" i="30"/>
  <c r="G189" i="30"/>
  <c r="C180" i="30"/>
  <c r="C181" i="30" s="1"/>
  <c r="C182" i="30" s="1"/>
  <c r="C183" i="30" s="1"/>
  <c r="C184" i="30" s="1"/>
  <c r="C185" i="30" s="1"/>
  <c r="C186" i="30" s="1"/>
  <c r="C187" i="30" s="1"/>
  <c r="C188" i="30" s="1"/>
  <c r="C189" i="30" s="1"/>
  <c r="C190" i="30" s="1"/>
  <c r="C191" i="30" s="1"/>
  <c r="C192" i="30" s="1"/>
  <c r="C193" i="30" s="1"/>
  <c r="G182" i="30"/>
  <c r="N9" i="39"/>
  <c r="D162" i="30" s="1"/>
  <c r="G162" i="30" s="1"/>
  <c r="N10" i="39"/>
  <c r="D163" i="30" s="1"/>
  <c r="G163" i="30" s="1"/>
  <c r="N8" i="39"/>
  <c r="D156" i="30"/>
  <c r="G156" i="30" s="1"/>
  <c r="M19" i="38"/>
  <c r="J19" i="38"/>
  <c r="K19" i="38" s="1"/>
  <c r="F153" i="30"/>
  <c r="M18" i="38"/>
  <c r="J18" i="38"/>
  <c r="K18" i="38" s="1"/>
  <c r="F152" i="30"/>
  <c r="M17" i="38"/>
  <c r="J17" i="38"/>
  <c r="K17" i="38" s="1"/>
  <c r="N17" i="38" s="1"/>
  <c r="F151" i="30"/>
  <c r="N22" i="39" l="1"/>
  <c r="C12" i="31" s="1"/>
  <c r="N18" i="38"/>
  <c r="D153" i="30" s="1"/>
  <c r="G153" i="30" s="1"/>
  <c r="D161" i="30"/>
  <c r="N19" i="38"/>
  <c r="D154" i="30" s="1"/>
  <c r="G154" i="30" s="1"/>
  <c r="D152" i="30"/>
  <c r="G152" i="30" s="1"/>
  <c r="F150" i="30"/>
  <c r="M16" i="38"/>
  <c r="J16" i="38"/>
  <c r="K16" i="38" s="1"/>
  <c r="M15" i="38"/>
  <c r="J15" i="38"/>
  <c r="K15" i="38" s="1"/>
  <c r="F149" i="30"/>
  <c r="M14" i="38"/>
  <c r="J14" i="38"/>
  <c r="K14" i="38" s="1"/>
  <c r="N14" i="38" s="1"/>
  <c r="D149" i="30" s="1"/>
  <c r="G149" i="30" s="1"/>
  <c r="F148" i="30"/>
  <c r="M13" i="38"/>
  <c r="J13" i="38"/>
  <c r="K13" i="38" s="1"/>
  <c r="N13" i="38" l="1"/>
  <c r="D148" i="30" s="1"/>
  <c r="G148" i="30" s="1"/>
  <c r="G161" i="30"/>
  <c r="C161" i="30"/>
  <c r="C162" i="30" s="1"/>
  <c r="C163" i="30" s="1"/>
  <c r="C164" i="30" s="1"/>
  <c r="C165" i="30" s="1"/>
  <c r="C166" i="30" s="1"/>
  <c r="C167" i="30" s="1"/>
  <c r="C168" i="30" s="1"/>
  <c r="C169" i="30" s="1"/>
  <c r="C170" i="30" s="1"/>
  <c r="C171" i="30" s="1"/>
  <c r="C172" i="30" s="1"/>
  <c r="C173" i="30" s="1"/>
  <c r="C174" i="30" s="1"/>
  <c r="N15" i="38"/>
  <c r="D150" i="30" s="1"/>
  <c r="G150" i="30" s="1"/>
  <c r="N16" i="38"/>
  <c r="D151" i="30" s="1"/>
  <c r="G151" i="30" s="1"/>
  <c r="F147" i="30"/>
  <c r="M12" i="38"/>
  <c r="J12" i="38"/>
  <c r="K12" i="38" s="1"/>
  <c r="F146" i="30"/>
  <c r="M11" i="38"/>
  <c r="J11" i="38"/>
  <c r="K11" i="38" s="1"/>
  <c r="F145" i="30"/>
  <c r="M10" i="38"/>
  <c r="J10" i="38"/>
  <c r="K10" i="38" s="1"/>
  <c r="F144" i="30"/>
  <c r="M9" i="38"/>
  <c r="J9" i="38"/>
  <c r="K9" i="38" s="1"/>
  <c r="F143" i="30"/>
  <c r="K142" i="30"/>
  <c r="K141" i="30"/>
  <c r="K22" i="38"/>
  <c r="M8" i="38"/>
  <c r="J8" i="38"/>
  <c r="K8" i="38" s="1"/>
  <c r="M22" i="38" l="1"/>
  <c r="N12" i="38"/>
  <c r="D147" i="30" s="1"/>
  <c r="G147" i="30" s="1"/>
  <c r="N10" i="38"/>
  <c r="D145" i="30" s="1"/>
  <c r="G145" i="30" s="1"/>
  <c r="N11" i="38"/>
  <c r="D146" i="30" s="1"/>
  <c r="G146" i="30" s="1"/>
  <c r="N9" i="38"/>
  <c r="D144" i="30" s="1"/>
  <c r="N8" i="38"/>
  <c r="F137" i="30"/>
  <c r="M22" i="37"/>
  <c r="J22" i="37"/>
  <c r="K22" i="37" s="1"/>
  <c r="F136" i="30"/>
  <c r="M21" i="37"/>
  <c r="J21" i="37"/>
  <c r="K21" i="37" s="1"/>
  <c r="F135" i="30"/>
  <c r="M20" i="37"/>
  <c r="J20" i="37"/>
  <c r="K20" i="37" s="1"/>
  <c r="N20" i="37" s="1"/>
  <c r="F134" i="30"/>
  <c r="M19" i="37"/>
  <c r="J19" i="37"/>
  <c r="K19" i="37" s="1"/>
  <c r="N22" i="38" l="1"/>
  <c r="C11" i="31" s="1"/>
  <c r="N21" i="37"/>
  <c r="D136" i="30" s="1"/>
  <c r="G136" i="30" s="1"/>
  <c r="N22" i="37"/>
  <c r="D137" i="30" s="1"/>
  <c r="G137" i="30" s="1"/>
  <c r="D143" i="30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C155" i="30" s="1"/>
  <c r="C156" i="30" s="1"/>
  <c r="G144" i="30"/>
  <c r="N19" i="37"/>
  <c r="D134" i="30" s="1"/>
  <c r="G134" i="30" s="1"/>
  <c r="D135" i="30"/>
  <c r="G135" i="30" s="1"/>
  <c r="F133" i="30"/>
  <c r="M18" i="37"/>
  <c r="J18" i="37"/>
  <c r="K18" i="37" s="1"/>
  <c r="F132" i="30"/>
  <c r="M17" i="37"/>
  <c r="J17" i="37"/>
  <c r="K17" i="37" s="1"/>
  <c r="F130" i="30"/>
  <c r="F131" i="30"/>
  <c r="M16" i="37"/>
  <c r="J16" i="37"/>
  <c r="K16" i="37" s="1"/>
  <c r="M15" i="37"/>
  <c r="J15" i="37"/>
  <c r="K15" i="37" s="1"/>
  <c r="F129" i="30"/>
  <c r="M14" i="37"/>
  <c r="J14" i="37"/>
  <c r="K14" i="37" s="1"/>
  <c r="F128" i="30"/>
  <c r="M13" i="37"/>
  <c r="J13" i="37"/>
  <c r="K13" i="37" s="1"/>
  <c r="F127" i="30"/>
  <c r="M12" i="37"/>
  <c r="J12" i="37"/>
  <c r="K12" i="37" s="1"/>
  <c r="N18" i="37" l="1"/>
  <c r="D133" i="30" s="1"/>
  <c r="G133" i="30" s="1"/>
  <c r="N16" i="37"/>
  <c r="D131" i="30" s="1"/>
  <c r="G131" i="30" s="1"/>
  <c r="G143" i="30"/>
  <c r="N15" i="37"/>
  <c r="D130" i="30" s="1"/>
  <c r="G130" i="30" s="1"/>
  <c r="N14" i="37"/>
  <c r="D129" i="30" s="1"/>
  <c r="G129" i="30" s="1"/>
  <c r="N17" i="37"/>
  <c r="D132" i="30" s="1"/>
  <c r="G132" i="30" s="1"/>
  <c r="N13" i="37"/>
  <c r="N12" i="37"/>
  <c r="D127" i="30" s="1"/>
  <c r="G127" i="30" s="1"/>
  <c r="F126" i="30"/>
  <c r="M11" i="37"/>
  <c r="J11" i="37"/>
  <c r="K11" i="37" s="1"/>
  <c r="F125" i="30"/>
  <c r="M10" i="37"/>
  <c r="J10" i="37"/>
  <c r="K10" i="37" s="1"/>
  <c r="F124" i="30"/>
  <c r="M9" i="37"/>
  <c r="J9" i="37"/>
  <c r="K9" i="37" s="1"/>
  <c r="F123" i="30"/>
  <c r="K122" i="30"/>
  <c r="K121" i="30"/>
  <c r="K23" i="37"/>
  <c r="M8" i="37"/>
  <c r="J8" i="37"/>
  <c r="K8" i="37" s="1"/>
  <c r="F116" i="30"/>
  <c r="M23" i="36"/>
  <c r="J23" i="36"/>
  <c r="K23" i="36" s="1"/>
  <c r="F115" i="30"/>
  <c r="M22" i="36"/>
  <c r="J22" i="36"/>
  <c r="K22" i="36" s="1"/>
  <c r="F114" i="30"/>
  <c r="M21" i="36"/>
  <c r="J21" i="36"/>
  <c r="K21" i="36" s="1"/>
  <c r="F113" i="30"/>
  <c r="M20" i="36"/>
  <c r="J20" i="36"/>
  <c r="K20" i="36" s="1"/>
  <c r="F112" i="30"/>
  <c r="M19" i="36"/>
  <c r="J19" i="36"/>
  <c r="K19" i="36" s="1"/>
  <c r="F111" i="30"/>
  <c r="M18" i="36"/>
  <c r="J18" i="36"/>
  <c r="K18" i="36" s="1"/>
  <c r="M23" i="37" l="1"/>
  <c r="N21" i="36"/>
  <c r="D114" i="30" s="1"/>
  <c r="G114" i="30" s="1"/>
  <c r="N11" i="37"/>
  <c r="D126" i="30" s="1"/>
  <c r="G126" i="30" s="1"/>
  <c r="N10" i="37"/>
  <c r="D128" i="30"/>
  <c r="N9" i="37"/>
  <c r="D125" i="30" s="1"/>
  <c r="G125" i="30" s="1"/>
  <c r="N8" i="37"/>
  <c r="N23" i="36"/>
  <c r="N22" i="36"/>
  <c r="D115" i="30" s="1"/>
  <c r="G115" i="30" s="1"/>
  <c r="N20" i="36"/>
  <c r="D113" i="30" s="1"/>
  <c r="G113" i="30" s="1"/>
  <c r="N18" i="36"/>
  <c r="D111" i="30" s="1"/>
  <c r="G111" i="30" s="1"/>
  <c r="N19" i="36"/>
  <c r="D112" i="30" s="1"/>
  <c r="G112" i="30" s="1"/>
  <c r="F110" i="30"/>
  <c r="M17" i="36"/>
  <c r="J17" i="36"/>
  <c r="K17" i="36" s="1"/>
  <c r="F109" i="30"/>
  <c r="M16" i="36"/>
  <c r="J16" i="36"/>
  <c r="K16" i="36" s="1"/>
  <c r="F108" i="30"/>
  <c r="M15" i="36"/>
  <c r="J15" i="36"/>
  <c r="K15" i="36" s="1"/>
  <c r="F106" i="30"/>
  <c r="F107" i="30"/>
  <c r="M14" i="36"/>
  <c r="J14" i="36"/>
  <c r="K14" i="36" s="1"/>
  <c r="M13" i="36"/>
  <c r="J13" i="36"/>
  <c r="K13" i="36" s="1"/>
  <c r="F105" i="30"/>
  <c r="F104" i="30"/>
  <c r="M12" i="36"/>
  <c r="J12" i="36"/>
  <c r="K12" i="36" s="1"/>
  <c r="M11" i="36"/>
  <c r="J11" i="36"/>
  <c r="K11" i="36" s="1"/>
  <c r="F103" i="30"/>
  <c r="M10" i="36"/>
  <c r="J10" i="36"/>
  <c r="K10" i="36" s="1"/>
  <c r="F102" i="30"/>
  <c r="F101" i="30"/>
  <c r="K100" i="30"/>
  <c r="K99" i="30"/>
  <c r="K24" i="36"/>
  <c r="M9" i="36"/>
  <c r="J9" i="36"/>
  <c r="K9" i="36" s="1"/>
  <c r="M8" i="36"/>
  <c r="J8" i="36"/>
  <c r="K8" i="36" s="1"/>
  <c r="F94" i="30"/>
  <c r="M19" i="35"/>
  <c r="J19" i="35"/>
  <c r="K19" i="35" s="1"/>
  <c r="F93" i="30"/>
  <c r="M18" i="35"/>
  <c r="J18" i="35"/>
  <c r="K18" i="35" s="1"/>
  <c r="F92" i="30"/>
  <c r="M17" i="35"/>
  <c r="J17" i="35"/>
  <c r="K17" i="35" s="1"/>
  <c r="F91" i="30"/>
  <c r="M16" i="35"/>
  <c r="J16" i="35"/>
  <c r="K16" i="35" s="1"/>
  <c r="F90" i="30"/>
  <c r="M15" i="35"/>
  <c r="J15" i="35"/>
  <c r="K15" i="35" s="1"/>
  <c r="F89" i="30"/>
  <c r="M14" i="35"/>
  <c r="J14" i="35"/>
  <c r="K14" i="35" s="1"/>
  <c r="F88" i="30"/>
  <c r="M13" i="35"/>
  <c r="J13" i="35"/>
  <c r="K13" i="35" s="1"/>
  <c r="F87" i="30"/>
  <c r="M12" i="35"/>
  <c r="J12" i="35"/>
  <c r="K12" i="35" s="1"/>
  <c r="F86" i="30"/>
  <c r="M11" i="35"/>
  <c r="J11" i="35"/>
  <c r="K11" i="35" s="1"/>
  <c r="F85" i="30"/>
  <c r="M10" i="35"/>
  <c r="J10" i="35"/>
  <c r="K10" i="35" s="1"/>
  <c r="F84" i="30"/>
  <c r="M9" i="35"/>
  <c r="J9" i="35"/>
  <c r="K9" i="35" s="1"/>
  <c r="F83" i="30"/>
  <c r="K82" i="30"/>
  <c r="K81" i="30"/>
  <c r="K20" i="35"/>
  <c r="M8" i="35"/>
  <c r="J8" i="35"/>
  <c r="K8" i="35" s="1"/>
  <c r="F77" i="30"/>
  <c r="M22" i="34"/>
  <c r="J22" i="34"/>
  <c r="K22" i="34" s="1"/>
  <c r="F76" i="30"/>
  <c r="M21" i="34"/>
  <c r="J21" i="34"/>
  <c r="K21" i="34" s="1"/>
  <c r="F75" i="30"/>
  <c r="M20" i="34"/>
  <c r="J20" i="34"/>
  <c r="K20" i="34" s="1"/>
  <c r="F74" i="30"/>
  <c r="M19" i="34"/>
  <c r="J19" i="34"/>
  <c r="K19" i="34" s="1"/>
  <c r="F73" i="30"/>
  <c r="N23" i="37" l="1"/>
  <c r="C10" i="31" s="1"/>
  <c r="N21" i="34"/>
  <c r="M20" i="35"/>
  <c r="N18" i="35"/>
  <c r="D93" i="30" s="1"/>
  <c r="G93" i="30" s="1"/>
  <c r="N19" i="34"/>
  <c r="D74" i="30" s="1"/>
  <c r="G74" i="30" s="1"/>
  <c r="M24" i="36"/>
  <c r="N22" i="34"/>
  <c r="D77" i="30" s="1"/>
  <c r="G77" i="30" s="1"/>
  <c r="G128" i="30"/>
  <c r="D124" i="30"/>
  <c r="G124" i="30" s="1"/>
  <c r="D123" i="30"/>
  <c r="G123" i="30" s="1"/>
  <c r="D116" i="30"/>
  <c r="N17" i="36"/>
  <c r="D110" i="30" s="1"/>
  <c r="G110" i="30" s="1"/>
  <c r="N9" i="36"/>
  <c r="D102" i="30" s="1"/>
  <c r="G102" i="30" s="1"/>
  <c r="N15" i="36"/>
  <c r="D108" i="30" s="1"/>
  <c r="G108" i="30" s="1"/>
  <c r="N16" i="36"/>
  <c r="D109" i="30" s="1"/>
  <c r="G109" i="30" s="1"/>
  <c r="N14" i="36"/>
  <c r="D107" i="30" s="1"/>
  <c r="G107" i="30" s="1"/>
  <c r="N12" i="36"/>
  <c r="D105" i="30" s="1"/>
  <c r="G105" i="30" s="1"/>
  <c r="N16" i="35"/>
  <c r="D91" i="30" s="1"/>
  <c r="G91" i="30" s="1"/>
  <c r="N19" i="35"/>
  <c r="D94" i="30" s="1"/>
  <c r="N17" i="35"/>
  <c r="D92" i="30" s="1"/>
  <c r="G92" i="30" s="1"/>
  <c r="N13" i="36"/>
  <c r="D106" i="30" s="1"/>
  <c r="N11" i="36"/>
  <c r="D104" i="30" s="1"/>
  <c r="N10" i="36"/>
  <c r="D103" i="30" s="1"/>
  <c r="G103" i="30" s="1"/>
  <c r="N8" i="36"/>
  <c r="N15" i="35"/>
  <c r="D90" i="30" s="1"/>
  <c r="G90" i="30" s="1"/>
  <c r="N14" i="35"/>
  <c r="D89" i="30" s="1"/>
  <c r="G89" i="30" s="1"/>
  <c r="N13" i="35"/>
  <c r="D88" i="30" s="1"/>
  <c r="G88" i="30" s="1"/>
  <c r="N12" i="35"/>
  <c r="D87" i="30" s="1"/>
  <c r="G87" i="30" s="1"/>
  <c r="N8" i="35"/>
  <c r="N10" i="35"/>
  <c r="D85" i="30" s="1"/>
  <c r="G85" i="30" s="1"/>
  <c r="N9" i="35"/>
  <c r="D84" i="30" s="1"/>
  <c r="N11" i="35"/>
  <c r="D76" i="30"/>
  <c r="N20" i="34"/>
  <c r="M18" i="34"/>
  <c r="J18" i="34"/>
  <c r="K18" i="34" s="1"/>
  <c r="F72" i="30"/>
  <c r="M17" i="34"/>
  <c r="J17" i="34"/>
  <c r="K17" i="34" s="1"/>
  <c r="F71" i="30"/>
  <c r="M16" i="34"/>
  <c r="J16" i="34"/>
  <c r="K16" i="34" s="1"/>
  <c r="F70" i="30"/>
  <c r="M15" i="34"/>
  <c r="J15" i="34"/>
  <c r="K15" i="34" s="1"/>
  <c r="F69" i="30"/>
  <c r="M14" i="34"/>
  <c r="J14" i="34"/>
  <c r="K14" i="34" s="1"/>
  <c r="N14" i="34" s="1"/>
  <c r="D69" i="30" s="1"/>
  <c r="G69" i="30" s="1"/>
  <c r="F68" i="30"/>
  <c r="M13" i="34"/>
  <c r="J13" i="34"/>
  <c r="K13" i="34" s="1"/>
  <c r="F67" i="30"/>
  <c r="M12" i="34"/>
  <c r="J12" i="34"/>
  <c r="K12" i="34" s="1"/>
  <c r="N24" i="36" l="1"/>
  <c r="C9" i="31" s="1"/>
  <c r="C123" i="30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G116" i="30"/>
  <c r="G106" i="30"/>
  <c r="N20" i="35"/>
  <c r="C8" i="31" s="1"/>
  <c r="G94" i="30"/>
  <c r="D101" i="30"/>
  <c r="G101" i="30" s="1"/>
  <c r="G104" i="30"/>
  <c r="D83" i="30"/>
  <c r="G83" i="30" s="1"/>
  <c r="D86" i="30"/>
  <c r="G84" i="30"/>
  <c r="G76" i="30"/>
  <c r="N17" i="34"/>
  <c r="D72" i="30" s="1"/>
  <c r="G72" i="30" s="1"/>
  <c r="N16" i="34"/>
  <c r="D71" i="30" s="1"/>
  <c r="G71" i="30" s="1"/>
  <c r="D75" i="30"/>
  <c r="N18" i="34"/>
  <c r="D73" i="30" s="1"/>
  <c r="G73" i="30" s="1"/>
  <c r="N15" i="34"/>
  <c r="D70" i="30" s="1"/>
  <c r="G70" i="30" s="1"/>
  <c r="N13" i="34"/>
  <c r="D68" i="30" s="1"/>
  <c r="G68" i="30" s="1"/>
  <c r="N12" i="34"/>
  <c r="D67" i="30" s="1"/>
  <c r="F66" i="30"/>
  <c r="M11" i="34"/>
  <c r="J11" i="34"/>
  <c r="K11" i="34" s="1"/>
  <c r="F65" i="30"/>
  <c r="M10" i="34"/>
  <c r="J10" i="34"/>
  <c r="K10" i="34" s="1"/>
  <c r="F64" i="30"/>
  <c r="M9" i="34"/>
  <c r="J9" i="34"/>
  <c r="K9" i="34" s="1"/>
  <c r="F63" i="30"/>
  <c r="K62" i="30"/>
  <c r="K61" i="30"/>
  <c r="K23" i="34"/>
  <c r="M8" i="34"/>
  <c r="J8" i="34"/>
  <c r="K8" i="34" s="1"/>
  <c r="F55" i="30"/>
  <c r="M18" i="33"/>
  <c r="J18" i="33"/>
  <c r="K18" i="33" s="1"/>
  <c r="N18" i="33" l="1"/>
  <c r="D55" i="30" s="1"/>
  <c r="C101" i="30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83" i="30"/>
  <c r="C84" i="30" s="1"/>
  <c r="C85" i="30" s="1"/>
  <c r="C86" i="30" s="1"/>
  <c r="C87" i="30" s="1"/>
  <c r="C88" i="30" s="1"/>
  <c r="C89" i="30" s="1"/>
  <c r="C90" i="30" s="1"/>
  <c r="C91" i="30" s="1"/>
  <c r="C92" i="30" s="1"/>
  <c r="C93" i="30" s="1"/>
  <c r="C94" i="30" s="1"/>
  <c r="G86" i="30"/>
  <c r="M23" i="34"/>
  <c r="G75" i="30"/>
  <c r="N10" i="34"/>
  <c r="D65" i="30" s="1"/>
  <c r="G65" i="30" s="1"/>
  <c r="G67" i="30"/>
  <c r="N8" i="34"/>
  <c r="N9" i="34"/>
  <c r="D64" i="30" s="1"/>
  <c r="G64" i="30" s="1"/>
  <c r="N11" i="34"/>
  <c r="D66" i="30" s="1"/>
  <c r="G66" i="30" s="1"/>
  <c r="F54" i="30"/>
  <c r="M17" i="33"/>
  <c r="J17" i="33"/>
  <c r="K17" i="33" s="1"/>
  <c r="F53" i="30"/>
  <c r="M16" i="33"/>
  <c r="J16" i="33"/>
  <c r="K16" i="33" s="1"/>
  <c r="F52" i="30"/>
  <c r="M15" i="33"/>
  <c r="J15" i="33"/>
  <c r="K15" i="33" s="1"/>
  <c r="F51" i="30"/>
  <c r="M14" i="33"/>
  <c r="J14" i="33"/>
  <c r="K14" i="33" s="1"/>
  <c r="F50" i="30"/>
  <c r="M13" i="33"/>
  <c r="J13" i="33"/>
  <c r="K13" i="33" s="1"/>
  <c r="F49" i="30"/>
  <c r="M12" i="33"/>
  <c r="J12" i="33"/>
  <c r="K12" i="33" s="1"/>
  <c r="N12" i="33" s="1"/>
  <c r="N17" i="33" l="1"/>
  <c r="N15" i="33"/>
  <c r="N16" i="33"/>
  <c r="D53" i="30" s="1"/>
  <c r="G53" i="30" s="1"/>
  <c r="N23" i="34"/>
  <c r="C7" i="31" s="1"/>
  <c r="D63" i="30"/>
  <c r="G55" i="30"/>
  <c r="N14" i="33"/>
  <c r="D51" i="30" s="1"/>
  <c r="G51" i="30" s="1"/>
  <c r="D54" i="30"/>
  <c r="D52" i="30"/>
  <c r="N13" i="33"/>
  <c r="D49" i="30"/>
  <c r="G49" i="30" s="1"/>
  <c r="G63" i="30" l="1"/>
  <c r="C63" i="30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C76" i="30" s="1"/>
  <c r="C77" i="30" s="1"/>
  <c r="G54" i="30"/>
  <c r="G52" i="30"/>
  <c r="D50" i="30"/>
  <c r="F48" i="30"/>
  <c r="M11" i="33"/>
  <c r="J11" i="33"/>
  <c r="K11" i="33" s="1"/>
  <c r="F47" i="30"/>
  <c r="M10" i="33"/>
  <c r="J10" i="33"/>
  <c r="K10" i="33" s="1"/>
  <c r="N10" i="33" l="1"/>
  <c r="D47" i="30" s="1"/>
  <c r="G47" i="30" s="1"/>
  <c r="G50" i="30"/>
  <c r="N11" i="33"/>
  <c r="D48" i="30" s="1"/>
  <c r="G48" i="30" s="1"/>
  <c r="F46" i="30"/>
  <c r="M9" i="33"/>
  <c r="J9" i="33"/>
  <c r="K9" i="33" s="1"/>
  <c r="F45" i="30"/>
  <c r="K44" i="30"/>
  <c r="K43" i="30"/>
  <c r="K19" i="33"/>
  <c r="M8" i="33"/>
  <c r="J8" i="33"/>
  <c r="K8" i="33" s="1"/>
  <c r="F39" i="30"/>
  <c r="M22" i="32"/>
  <c r="J22" i="32"/>
  <c r="K22" i="32" s="1"/>
  <c r="F38" i="30"/>
  <c r="F37" i="30"/>
  <c r="M21" i="32"/>
  <c r="J21" i="32"/>
  <c r="K21" i="32" s="1"/>
  <c r="M20" i="32"/>
  <c r="J20" i="32"/>
  <c r="K20" i="32" s="1"/>
  <c r="N20" i="32" s="1"/>
  <c r="D37" i="30" s="1"/>
  <c r="G37" i="30" s="1"/>
  <c r="N21" i="32" l="1"/>
  <c r="D38" i="30" s="1"/>
  <c r="G38" i="30" s="1"/>
  <c r="M19" i="33"/>
  <c r="N9" i="33"/>
  <c r="D46" i="30" s="1"/>
  <c r="G46" i="30" s="1"/>
  <c r="N8" i="33"/>
  <c r="N22" i="32"/>
  <c r="D39" i="30" s="1"/>
  <c r="G39" i="30" s="1"/>
  <c r="F36" i="30"/>
  <c r="M19" i="32"/>
  <c r="J19" i="32"/>
  <c r="K19" i="32" s="1"/>
  <c r="F35" i="30"/>
  <c r="M18" i="32"/>
  <c r="J18" i="32"/>
  <c r="K18" i="32" s="1"/>
  <c r="F34" i="30"/>
  <c r="M17" i="32"/>
  <c r="J17" i="32"/>
  <c r="K17" i="32" s="1"/>
  <c r="N19" i="32" l="1"/>
  <c r="D36" i="30" s="1"/>
  <c r="G36" i="30" s="1"/>
  <c r="N19" i="33"/>
  <c r="C6" i="31" s="1"/>
  <c r="D45" i="30"/>
  <c r="G45" i="30" s="1"/>
  <c r="N17" i="32"/>
  <c r="D34" i="30" s="1"/>
  <c r="G34" i="30" s="1"/>
  <c r="N18" i="32"/>
  <c r="D35" i="30" s="1"/>
  <c r="G35" i="30" s="1"/>
  <c r="F32" i="30"/>
  <c r="F33" i="30"/>
  <c r="M16" i="32"/>
  <c r="J16" i="32"/>
  <c r="K16" i="32" s="1"/>
  <c r="C45" i="30" l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N16" i="32"/>
  <c r="D33" i="30" s="1"/>
  <c r="G33" i="30" s="1"/>
  <c r="M15" i="32"/>
  <c r="J15" i="32"/>
  <c r="K15" i="32" s="1"/>
  <c r="F31" i="30"/>
  <c r="M14" i="32"/>
  <c r="J14" i="32"/>
  <c r="K14" i="32" s="1"/>
  <c r="N15" i="32" l="1"/>
  <c r="D32" i="30" s="1"/>
  <c r="G32" i="30" s="1"/>
  <c r="N14" i="32"/>
  <c r="D31" i="30" s="1"/>
  <c r="G31" i="30" s="1"/>
  <c r="F30" i="30"/>
  <c r="M13" i="32"/>
  <c r="J13" i="32"/>
  <c r="K13" i="32" s="1"/>
  <c r="F29" i="30"/>
  <c r="M12" i="32"/>
  <c r="J12" i="32"/>
  <c r="K12" i="32" s="1"/>
  <c r="F28" i="30"/>
  <c r="M11" i="32"/>
  <c r="J11" i="32"/>
  <c r="K11" i="32" s="1"/>
  <c r="F27" i="30"/>
  <c r="M10" i="32"/>
  <c r="J10" i="32"/>
  <c r="K10" i="32" s="1"/>
  <c r="F26" i="30"/>
  <c r="M9" i="32"/>
  <c r="J9" i="32"/>
  <c r="K9" i="32" s="1"/>
  <c r="N9" i="32" l="1"/>
  <c r="D26" i="30" s="1"/>
  <c r="G26" i="30" s="1"/>
  <c r="N10" i="32"/>
  <c r="D27" i="30" s="1"/>
  <c r="G27" i="30" s="1"/>
  <c r="N12" i="32"/>
  <c r="D29" i="30" s="1"/>
  <c r="G29" i="30" s="1"/>
  <c r="N11" i="32"/>
  <c r="D28" i="30" s="1"/>
  <c r="G28" i="30" s="1"/>
  <c r="N13" i="32"/>
  <c r="F25" i="30"/>
  <c r="K24" i="30"/>
  <c r="K23" i="30"/>
  <c r="K23" i="32"/>
  <c r="M8" i="32"/>
  <c r="M23" i="32" s="1"/>
  <c r="J8" i="32"/>
  <c r="K8" i="32" s="1"/>
  <c r="F19" i="30"/>
  <c r="M22" i="29"/>
  <c r="J22" i="29"/>
  <c r="K22" i="29" s="1"/>
  <c r="F18" i="30"/>
  <c r="M21" i="29"/>
  <c r="J21" i="29"/>
  <c r="K21" i="29" s="1"/>
  <c r="N21" i="29" l="1"/>
  <c r="D30" i="30"/>
  <c r="G30" i="30" s="1"/>
  <c r="N8" i="32"/>
  <c r="N23" i="32" s="1"/>
  <c r="C5" i="31" s="1"/>
  <c r="N22" i="29"/>
  <c r="D18" i="30"/>
  <c r="G18" i="30" s="1"/>
  <c r="D25" i="30" l="1"/>
  <c r="D19" i="30"/>
  <c r="G19" i="30" s="1"/>
  <c r="F16" i="30"/>
  <c r="F17" i="30"/>
  <c r="M20" i="29"/>
  <c r="J20" i="29"/>
  <c r="K20" i="29" s="1"/>
  <c r="M19" i="29"/>
  <c r="J19" i="29"/>
  <c r="K19" i="29" s="1"/>
  <c r="N19" i="29" s="1"/>
  <c r="D16" i="30" s="1"/>
  <c r="G16" i="30" s="1"/>
  <c r="F15" i="30"/>
  <c r="M18" i="29"/>
  <c r="J18" i="29"/>
  <c r="K18" i="29" s="1"/>
  <c r="F14" i="30"/>
  <c r="M17" i="29"/>
  <c r="J17" i="29"/>
  <c r="K17" i="29" s="1"/>
  <c r="N17" i="29" s="1"/>
  <c r="D14" i="30" s="1"/>
  <c r="G14" i="30" s="1"/>
  <c r="G25" i="30" l="1"/>
  <c r="C25" i="30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N18" i="29"/>
  <c r="D15" i="30" s="1"/>
  <c r="G15" i="30" s="1"/>
  <c r="N20" i="29"/>
  <c r="D17" i="30" s="1"/>
  <c r="G17" i="30" s="1"/>
  <c r="F13" i="30"/>
  <c r="M16" i="29"/>
  <c r="J16" i="29"/>
  <c r="K16" i="29" s="1"/>
  <c r="N16" i="29" s="1"/>
  <c r="F12" i="30"/>
  <c r="M15" i="29"/>
  <c r="J15" i="29"/>
  <c r="K15" i="29" s="1"/>
  <c r="N15" i="29" s="1"/>
  <c r="F11" i="30"/>
  <c r="M14" i="29"/>
  <c r="J14" i="29"/>
  <c r="K14" i="29" s="1"/>
  <c r="F10" i="30"/>
  <c r="M13" i="29"/>
  <c r="J13" i="29"/>
  <c r="K13" i="29" s="1"/>
  <c r="F9" i="30"/>
  <c r="M12" i="29"/>
  <c r="J12" i="29"/>
  <c r="K12" i="29" s="1"/>
  <c r="F8" i="30"/>
  <c r="M11" i="29"/>
  <c r="J11" i="29"/>
  <c r="K11" i="29" s="1"/>
  <c r="F7" i="30"/>
  <c r="M10" i="29"/>
  <c r="J10" i="29"/>
  <c r="K10" i="29" s="1"/>
  <c r="F6" i="30"/>
  <c r="M9" i="29"/>
  <c r="J9" i="29"/>
  <c r="K9" i="29" s="1"/>
  <c r="K4" i="30"/>
  <c r="K3" i="30"/>
  <c r="F5" i="30"/>
  <c r="N13" i="29" l="1"/>
  <c r="D10" i="30" s="1"/>
  <c r="G10" i="30" s="1"/>
  <c r="N14" i="29"/>
  <c r="D11" i="30" s="1"/>
  <c r="G11" i="30" s="1"/>
  <c r="D13" i="30"/>
  <c r="G13" i="30" s="1"/>
  <c r="D12" i="30"/>
  <c r="G12" i="30" s="1"/>
  <c r="N11" i="29"/>
  <c r="D8" i="30" s="1"/>
  <c r="G8" i="30" s="1"/>
  <c r="N12" i="29"/>
  <c r="N9" i="29"/>
  <c r="D6" i="30" s="1"/>
  <c r="G6" i="30" s="1"/>
  <c r="N10" i="29"/>
  <c r="K23" i="29"/>
  <c r="M8" i="29"/>
  <c r="M23" i="29" s="1"/>
  <c r="J8" i="29"/>
  <c r="K8" i="29" s="1"/>
  <c r="N8" i="29" l="1"/>
  <c r="D5" i="30" s="1"/>
  <c r="D9" i="30"/>
  <c r="G9" i="30" s="1"/>
  <c r="D7" i="30"/>
  <c r="G7" i="30" s="1"/>
  <c r="C7" i="8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C9" i="6" s="1"/>
  <c r="N23" i="29" l="1"/>
  <c r="G5" i="30"/>
  <c r="C5" i="30"/>
  <c r="C6" i="30" s="1"/>
  <c r="C7" i="30" s="1"/>
  <c r="C8" i="30" s="1"/>
  <c r="C9" i="30" s="1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4" i="31"/>
  <c r="B4" i="31" s="1"/>
  <c r="B5" i="31" s="1"/>
  <c r="B6" i="31" s="1"/>
  <c r="B7" i="31" s="1"/>
  <c r="B8" i="31" s="1"/>
  <c r="B9" i="31" s="1"/>
  <c r="B10" i="31" s="1"/>
  <c r="B11" i="31" s="1"/>
  <c r="B12" i="31" s="1"/>
  <c r="B13" i="31" s="1"/>
  <c r="B14" i="31" s="1"/>
  <c r="C20" i="4"/>
  <c r="C16" i="4"/>
  <c r="C6" i="4"/>
  <c r="B6" i="4" s="1"/>
  <c r="G5" i="8"/>
  <c r="G4" i="8"/>
  <c r="C4" i="6"/>
  <c r="C4" i="8"/>
  <c r="B4" i="8" s="1"/>
  <c r="C6" i="8"/>
  <c r="C5" i="8"/>
  <c r="C4" i="2"/>
  <c r="C9" i="4"/>
  <c r="C8" i="4"/>
  <c r="C7" i="4"/>
  <c r="C14" i="4"/>
  <c r="C12" i="4"/>
  <c r="C18" i="4"/>
  <c r="C21" i="4"/>
  <c r="C11" i="4"/>
  <c r="C13" i="4"/>
  <c r="C19" i="4"/>
  <c r="C10" i="4"/>
  <c r="C15" i="4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17" i="4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5" i="8"/>
  <c r="B6" i="8" s="1"/>
  <c r="B7" i="8" s="1"/>
  <c r="B5" i="2"/>
  <c r="D4" i="2"/>
  <c r="C5" i="2" l="1"/>
  <c r="B6" i="2" s="1"/>
  <c r="C6" i="2" l="1"/>
  <c r="B7" i="2" s="1"/>
  <c r="D5" i="2"/>
  <c r="D6" i="2" l="1"/>
  <c r="C7" i="2"/>
  <c r="B8" i="2" s="1"/>
  <c r="C8" i="2" l="1"/>
  <c r="B9" i="2" s="1"/>
  <c r="D7" i="2"/>
  <c r="C9" i="2" l="1"/>
  <c r="B10" i="2" s="1"/>
  <c r="D8" i="2"/>
  <c r="D9" i="2" l="1"/>
  <c r="C10" i="2"/>
  <c r="B11" i="2" s="1"/>
  <c r="D10" i="2" l="1"/>
  <c r="C11" i="2"/>
  <c r="B12" i="2" s="1"/>
  <c r="C12" i="2" l="1"/>
  <c r="B13" i="2" s="1"/>
  <c r="D11" i="2"/>
  <c r="C13" i="2" l="1"/>
  <c r="B14" i="2" s="1"/>
  <c r="D12" i="2"/>
  <c r="D13" i="2" l="1"/>
</calcChain>
</file>

<file path=xl/sharedStrings.xml><?xml version="1.0" encoding="utf-8"?>
<sst xmlns="http://schemas.openxmlformats.org/spreadsheetml/2006/main" count="3502" uniqueCount="351">
  <si>
    <t>Sr. No</t>
  </si>
  <si>
    <t>Stocks</t>
  </si>
  <si>
    <t>Date</t>
  </si>
  <si>
    <t>Time</t>
  </si>
  <si>
    <t>Buy / Sell</t>
  </si>
  <si>
    <t>Entry Rate (Rs.)</t>
  </si>
  <si>
    <t>Stoploss (Rs.)</t>
  </si>
  <si>
    <t>Squareoff Price (Rs.)</t>
  </si>
  <si>
    <t>Profit / Loss</t>
  </si>
  <si>
    <t>Total Profit / Loss   (Rs.)</t>
  </si>
  <si>
    <t>Lot size</t>
  </si>
  <si>
    <t>11th June</t>
  </si>
  <si>
    <t>Buy</t>
  </si>
  <si>
    <t>12th June</t>
  </si>
  <si>
    <t>13th June</t>
  </si>
  <si>
    <t>14th June</t>
  </si>
  <si>
    <t>17th June</t>
  </si>
  <si>
    <t>18th June</t>
  </si>
  <si>
    <t>19th June</t>
  </si>
  <si>
    <t>20th June</t>
  </si>
  <si>
    <t>24th June</t>
  </si>
  <si>
    <t>25th June</t>
  </si>
  <si>
    <t>26th June</t>
  </si>
  <si>
    <t>27th June</t>
  </si>
  <si>
    <t>28th June</t>
  </si>
  <si>
    <t>Months</t>
  </si>
  <si>
    <t>JUNE</t>
  </si>
  <si>
    <t>STRIKE RATE</t>
  </si>
  <si>
    <t>Total</t>
  </si>
  <si>
    <t>TOTAL CALLS</t>
  </si>
  <si>
    <t>June Capital Appreciation</t>
  </si>
  <si>
    <t>POSITIVE CALLS</t>
  </si>
  <si>
    <t>Capital</t>
  </si>
  <si>
    <t>NEGATIVE CALLS</t>
  </si>
  <si>
    <t>Profit/Loss (Rs.)</t>
  </si>
  <si>
    <t>21th June</t>
  </si>
  <si>
    <t>Capital Balance</t>
  </si>
  <si>
    <t>Day Profit</t>
  </si>
  <si>
    <t xml:space="preserve">NEGATIVE CALLS </t>
  </si>
  <si>
    <t>Total Net Profit / Loss   (Rs.)</t>
  </si>
  <si>
    <t>Brokerage* ( Rs.)</t>
  </si>
  <si>
    <t xml:space="preserve">* Note - </t>
  </si>
  <si>
    <t>Total Brokerage is considered @ 0.3 paise - (0.15 paise brokerage + 0.15 paise other charges)</t>
  </si>
  <si>
    <t>3.15 p.m.</t>
  </si>
  <si>
    <t>DLF</t>
  </si>
  <si>
    <t>Qnty</t>
  </si>
  <si>
    <t>The profit / loss figures displayed are based on qnty traded</t>
  </si>
  <si>
    <t>BANKBARODA</t>
  </si>
  <si>
    <t>2.49 p.m.</t>
  </si>
  <si>
    <t>TATASTEEL</t>
  </si>
  <si>
    <t>3.17 p.m.</t>
  </si>
  <si>
    <t>VOLTAS</t>
  </si>
  <si>
    <t>3.09 p.m.</t>
  </si>
  <si>
    <t>HINDUNLVR</t>
  </si>
  <si>
    <t>Sell</t>
  </si>
  <si>
    <t>3.07 p.m.</t>
  </si>
  <si>
    <t>IBULHSGFIN</t>
  </si>
  <si>
    <t>3.16 p.m.</t>
  </si>
  <si>
    <t>3.20 p.m.</t>
  </si>
  <si>
    <t>TATACONSUMER</t>
  </si>
  <si>
    <t>TATAPOWER</t>
  </si>
  <si>
    <t>2.35 p.m.</t>
  </si>
  <si>
    <t>HINDPETRO</t>
  </si>
  <si>
    <t>2.15 p.m.</t>
  </si>
  <si>
    <t>INDUSTOWER</t>
  </si>
  <si>
    <t>INDUSBANK</t>
  </si>
  <si>
    <t>3.14 p.m.</t>
  </si>
  <si>
    <t>ICICIPRU</t>
  </si>
  <si>
    <t>3.18 p.m.</t>
  </si>
  <si>
    <t>3.19 p.m.</t>
  </si>
  <si>
    <t>CUMMINSIND</t>
  </si>
  <si>
    <t>GRASIM</t>
  </si>
  <si>
    <t>4.48 p.m.</t>
  </si>
  <si>
    <t>TATAMOTORS</t>
  </si>
  <si>
    <t>2.45 p.m.</t>
  </si>
  <si>
    <t>UPL</t>
  </si>
  <si>
    <t>INFY</t>
  </si>
  <si>
    <t>RELIANCE</t>
  </si>
  <si>
    <t>APOLLOTYRES</t>
  </si>
  <si>
    <t>HCLTECH</t>
  </si>
  <si>
    <t>3.12 p.m.</t>
  </si>
  <si>
    <t>3.01 p.m.</t>
  </si>
  <si>
    <t>JSWSTEEL</t>
  </si>
  <si>
    <t>HDFCBANK</t>
  </si>
  <si>
    <t>3.11 p.m.</t>
  </si>
  <si>
    <t>ITC</t>
  </si>
  <si>
    <t>CHOLAFIN</t>
  </si>
  <si>
    <t>2.44 p.m.</t>
  </si>
  <si>
    <t>AMBUJACEM</t>
  </si>
  <si>
    <t>BAJAJ-AUTO</t>
  </si>
  <si>
    <t>3.06 p.m.</t>
  </si>
  <si>
    <t>TECHM</t>
  </si>
  <si>
    <t>BIOCON</t>
  </si>
  <si>
    <t>3.24 p.m.</t>
  </si>
  <si>
    <t>LTI</t>
  </si>
  <si>
    <t>CADILAHC</t>
  </si>
  <si>
    <t>2.57 p.m.</t>
  </si>
  <si>
    <t>NAVINFLUOR</t>
  </si>
  <si>
    <t>3.00 p.m.</t>
  </si>
  <si>
    <t>DABUR</t>
  </si>
  <si>
    <t>2.46 p.m.</t>
  </si>
  <si>
    <t>SUNPHARMA</t>
  </si>
  <si>
    <t>3.10 p.m.</t>
  </si>
  <si>
    <t>DIVISLAB</t>
  </si>
  <si>
    <t>3.05 p.m.</t>
  </si>
  <si>
    <t>SRTRANSFIN</t>
  </si>
  <si>
    <t>2.56 p.m.</t>
  </si>
  <si>
    <t>ADANIENT</t>
  </si>
  <si>
    <t>2.23 p.m.</t>
  </si>
  <si>
    <t>M&amp;M</t>
  </si>
  <si>
    <t>VEDL</t>
  </si>
  <si>
    <t>JINDALSTEL</t>
  </si>
  <si>
    <t>3.08 p.m.</t>
  </si>
  <si>
    <t>BAJAJFINSRV</t>
  </si>
  <si>
    <t>LT</t>
  </si>
  <si>
    <t>ASHOKLEY</t>
  </si>
  <si>
    <t>3.23 p.m.</t>
  </si>
  <si>
    <t>BERGERPAINT</t>
  </si>
  <si>
    <t>EICHERMOTO</t>
  </si>
  <si>
    <t>3.25 p.m.</t>
  </si>
  <si>
    <t>BAJFINANCE</t>
  </si>
  <si>
    <t>AXISBANK</t>
  </si>
  <si>
    <t>CIPLA</t>
  </si>
  <si>
    <t>ADANIPORTS</t>
  </si>
  <si>
    <t>BHARATFORG</t>
  </si>
  <si>
    <t>3.03 p.m.</t>
  </si>
  <si>
    <t>GODREJPROP</t>
  </si>
  <si>
    <t>BRITANNIA</t>
  </si>
  <si>
    <t>TCS</t>
  </si>
  <si>
    <t>PEL</t>
  </si>
  <si>
    <t>COFORGE</t>
  </si>
  <si>
    <t>DRREDDY</t>
  </si>
  <si>
    <t>2.53 p.m.</t>
  </si>
  <si>
    <t>PIIND</t>
  </si>
  <si>
    <t>SBIN</t>
  </si>
  <si>
    <t>BANDHANBNK</t>
  </si>
  <si>
    <t>3.21 p.m.</t>
  </si>
  <si>
    <t>GLENMARK</t>
  </si>
  <si>
    <t>MANAPURRAM</t>
  </si>
  <si>
    <t>JUBLFOOD</t>
  </si>
  <si>
    <t>MCDOWELLS</t>
  </si>
  <si>
    <t>2.58 p.m.</t>
  </si>
  <si>
    <t>MUTHOOTHFIN</t>
  </si>
  <si>
    <t>3.02 p.m.</t>
  </si>
  <si>
    <t>RBLBANK</t>
  </si>
  <si>
    <t>HINDALCO</t>
  </si>
  <si>
    <t>BATAINDIA</t>
  </si>
  <si>
    <t>BPCL</t>
  </si>
  <si>
    <t>ESCORTS</t>
  </si>
  <si>
    <t>NAUKRI</t>
  </si>
  <si>
    <t>MARUTI</t>
  </si>
  <si>
    <t>SRF</t>
  </si>
  <si>
    <t>3.13 p.m.</t>
  </si>
  <si>
    <t>2.55 p.m.</t>
  </si>
  <si>
    <t>DEEPAK NITRATE</t>
  </si>
  <si>
    <t>ICICIBANK</t>
  </si>
  <si>
    <t>ASIANPAINT</t>
  </si>
  <si>
    <t>BALKRISHNA</t>
  </si>
  <si>
    <t>HDFCAMC</t>
  </si>
  <si>
    <t>3.04 p.m.</t>
  </si>
  <si>
    <t>LICHSGFIN</t>
  </si>
  <si>
    <t>NAM INDIA</t>
  </si>
  <si>
    <t>MOTHERSUMI</t>
  </si>
  <si>
    <t>TATACHEM</t>
  </si>
  <si>
    <t>IRCTC</t>
  </si>
  <si>
    <t>TITAN</t>
  </si>
  <si>
    <t>Month</t>
  </si>
  <si>
    <t>Capital Appreciation</t>
  </si>
  <si>
    <t>Monthly Profit</t>
  </si>
  <si>
    <t>YTD Strike rate</t>
  </si>
  <si>
    <t>-</t>
  </si>
  <si>
    <t>COROMANDAL</t>
  </si>
  <si>
    <t>NMDC</t>
  </si>
  <si>
    <t>BHARTIARTL</t>
  </si>
  <si>
    <t>AUBANK</t>
  </si>
  <si>
    <t>TVSMOTOR</t>
  </si>
  <si>
    <t>SUNTV</t>
  </si>
  <si>
    <t>2.54 p.m.</t>
  </si>
  <si>
    <t>CANBK</t>
  </si>
  <si>
    <t>HDFCLIFE</t>
  </si>
  <si>
    <t>RECLTD</t>
  </si>
  <si>
    <t>BSOFT</t>
  </si>
  <si>
    <t>2.47 p.m.</t>
  </si>
  <si>
    <t>ZEEL</t>
  </si>
  <si>
    <t>NATIONALUM</t>
  </si>
  <si>
    <t>2.59 p.m.</t>
  </si>
  <si>
    <t>DIXON</t>
  </si>
  <si>
    <t>METROPOLIS</t>
  </si>
  <si>
    <t>EICHERMOT</t>
  </si>
  <si>
    <t>Entry Rate</t>
  </si>
  <si>
    <t>Stoploss</t>
  </si>
  <si>
    <t xml:space="preserve">Squareoff Price </t>
  </si>
  <si>
    <t xml:space="preserve">Total Net Profit / Loss </t>
  </si>
  <si>
    <t xml:space="preserve">Brokerage </t>
  </si>
  <si>
    <t>POSITIVE Months</t>
  </si>
  <si>
    <t>NEGATIVE Months</t>
  </si>
  <si>
    <t>Total Profit / Loss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</si>
  <si>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Jan - 2022</t>
    </r>
  </si>
  <si>
    <t>GNFC</t>
  </si>
  <si>
    <t>INDUSINDBK</t>
  </si>
  <si>
    <t>CHAMBLFERT</t>
  </si>
  <si>
    <t>2.51 p.m.</t>
  </si>
  <si>
    <t>POWERGRID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</si>
  <si>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Feb - 2022</t>
    </r>
  </si>
  <si>
    <t>DELTACORP</t>
  </si>
  <si>
    <t>2.52 p.m.</t>
  </si>
  <si>
    <t>2.28 p.m.</t>
  </si>
  <si>
    <t>ONGC</t>
  </si>
  <si>
    <t>2.42 p.m.</t>
  </si>
  <si>
    <t>PIDILITE</t>
  </si>
  <si>
    <t>2.43 p.m.</t>
  </si>
  <si>
    <t>AMARAJABAT</t>
  </si>
  <si>
    <t>2.50 p.m.</t>
  </si>
  <si>
    <t>BALKRISIND</t>
  </si>
  <si>
    <t>APOLLOHOSP</t>
  </si>
  <si>
    <t>NAM-INDIA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</si>
  <si>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Mar - 2022</t>
    </r>
  </si>
  <si>
    <t>IGL</t>
  </si>
  <si>
    <t>POLYCAB</t>
  </si>
  <si>
    <t>ULTRACEMCO</t>
  </si>
  <si>
    <t>TATACOMM</t>
  </si>
  <si>
    <t>HAL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</si>
  <si>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Apr - 2022</t>
    </r>
  </si>
  <si>
    <t>M&amp;MFIN</t>
  </si>
  <si>
    <t>2.48 p.m.</t>
  </si>
  <si>
    <t>TATACONSUM</t>
  </si>
  <si>
    <t>HAVELLS</t>
  </si>
  <si>
    <t>APOLLOTYRE</t>
  </si>
  <si>
    <t>HEROMOTOCO</t>
  </si>
  <si>
    <t>BALRAMCHIN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</si>
  <si>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May - 2022</t>
    </r>
  </si>
  <si>
    <t>UBL</t>
  </si>
  <si>
    <t>PETRONET</t>
  </si>
  <si>
    <t>MCDOWELL-N</t>
  </si>
  <si>
    <t>ABB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</si>
  <si>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JUNE - 2022</t>
    </r>
  </si>
  <si>
    <t>BEL</t>
  </si>
  <si>
    <t>BERGEPAINT</t>
  </si>
  <si>
    <t>EXIDEIND</t>
  </si>
  <si>
    <t>SBILIFE</t>
  </si>
  <si>
    <t>2.37 p.m.</t>
  </si>
  <si>
    <t>MINDTREE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</si>
  <si>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JULY - 2022</t>
    </r>
  </si>
  <si>
    <t>SYNGENE</t>
  </si>
  <si>
    <t>2.33 p.m.</t>
  </si>
  <si>
    <t>DEEPAKNTR</t>
  </si>
  <si>
    <t>AUROPHARMA</t>
  </si>
  <si>
    <t>BSOFt</t>
  </si>
  <si>
    <t>3.22 p.m.</t>
  </si>
  <si>
    <t>2.39 p.m.</t>
  </si>
  <si>
    <t>BHEL</t>
  </si>
  <si>
    <t>GSPL</t>
  </si>
  <si>
    <t>2.38 p.m.</t>
  </si>
  <si>
    <t>INDUSINDBNK</t>
  </si>
  <si>
    <t>BAJAJFINSV</t>
  </si>
  <si>
    <t>2.36 p.m.</t>
  </si>
  <si>
    <t>COALINDIA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</si>
  <si>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Aug - 2022</t>
    </r>
  </si>
  <si>
    <t>INDHOTEL</t>
  </si>
  <si>
    <t>ABFRL</t>
  </si>
  <si>
    <t>RAMCOCEM</t>
  </si>
  <si>
    <t>COROMANDEL</t>
  </si>
  <si>
    <t>FEDERALBNK</t>
  </si>
  <si>
    <t>INDIACEM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</si>
  <si>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Sep - 2022</t>
    </r>
  </si>
  <si>
    <t>Total Calls</t>
  </si>
  <si>
    <t>NTPC</t>
  </si>
  <si>
    <t>WIPRO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</si>
  <si>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Oct - 2022</t>
    </r>
  </si>
  <si>
    <t>PERSISTENT</t>
  </si>
  <si>
    <t>IDFC</t>
  </si>
  <si>
    <t>2.18 p.m.</t>
  </si>
  <si>
    <t>MANAPPURAM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</si>
  <si>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Nov - 2022</t>
    </r>
  </si>
  <si>
    <t>ABCAPITAL</t>
  </si>
  <si>
    <t>HINDCOPPER</t>
  </si>
  <si>
    <t>2.20 p.m.</t>
  </si>
  <si>
    <t>MOTHERSON</t>
  </si>
  <si>
    <t>PFC</t>
  </si>
  <si>
    <t>IEX</t>
  </si>
  <si>
    <t>TEHCM</t>
  </si>
  <si>
    <t>ACC</t>
  </si>
  <si>
    <t>2.31 p.m.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</si>
  <si>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Dec - 2022</t>
    </r>
  </si>
  <si>
    <t>HINDUNILVR</t>
  </si>
  <si>
    <t>2.34 p.m.</t>
  </si>
  <si>
    <t>2.41 p.m.</t>
  </si>
  <si>
    <t>2.27 p.m.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</si>
  <si>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Jan - 2023</t>
    </r>
  </si>
  <si>
    <t>SAIL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</si>
  <si>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Feb - 2023</t>
    </r>
  </si>
  <si>
    <t>TATACHWM</t>
  </si>
  <si>
    <t>GODREJCP</t>
  </si>
  <si>
    <t>RAIN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</si>
  <si>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Mar - 2023</t>
    </r>
  </si>
  <si>
    <t>FSL</t>
  </si>
  <si>
    <t>LTIM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</si>
  <si>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Apr - 2023</t>
    </r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</si>
  <si>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May - 2023</t>
    </r>
  </si>
  <si>
    <t>GRANULES</t>
  </si>
  <si>
    <t>LAURUSLABS</t>
  </si>
  <si>
    <t>ICICIPRULI</t>
  </si>
  <si>
    <t>CANFINHOME</t>
  </si>
  <si>
    <t>SIEMENS</t>
  </si>
  <si>
    <t>**Warning - Investment in securities market are subject to market risks. Read all the related documents carefully before investing.</t>
  </si>
  <si>
    <t xml:space="preserve">Statutory Information - </t>
  </si>
  <si>
    <t>Name of the RA - Sandeep Wagle</t>
  </si>
  <si>
    <t>Contact No - 9140647023</t>
  </si>
  <si>
    <t>SEBI Reg No - INH000005050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</si>
  <si>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June - 2023</t>
    </r>
  </si>
  <si>
    <t>2.30 p.m.</t>
  </si>
  <si>
    <t>KOTAKBANK</t>
  </si>
  <si>
    <t>PNB</t>
  </si>
  <si>
    <t>LTTS</t>
  </si>
  <si>
    <t>GAIL</t>
  </si>
  <si>
    <t>IOC</t>
  </si>
  <si>
    <r>
      <t xml:space="preserve">                                 </t>
    </r>
    <r>
      <rPr>
        <b/>
        <sz val="24"/>
        <color theme="0"/>
        <rFont val="Calibri"/>
        <family val="2"/>
        <scheme val="minor"/>
      </rPr>
      <t>BTST - STBT  July - 2023</t>
    </r>
  </si>
  <si>
    <t>AARTIIND</t>
  </si>
  <si>
    <r>
      <t xml:space="preserve">                            </t>
    </r>
    <r>
      <rPr>
        <b/>
        <sz val="24"/>
        <color theme="0"/>
        <rFont val="Calibri"/>
        <family val="2"/>
        <scheme val="minor"/>
      </rPr>
      <t>BTST - STBT  August - 2023</t>
    </r>
  </si>
  <si>
    <t>2.24 p.m.</t>
  </si>
  <si>
    <t>MFSL</t>
  </si>
  <si>
    <t>2.32 p.m.</t>
  </si>
  <si>
    <t>LUPIN</t>
  </si>
  <si>
    <t>SHRIRAMFIN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</si>
  <si>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September - 2023</t>
    </r>
  </si>
  <si>
    <t>3.28 p.m.</t>
  </si>
  <si>
    <t>L&amp;TFH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</si>
  <si>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October - 2023</t>
    </r>
  </si>
  <si>
    <t>INDIGO</t>
  </si>
  <si>
    <t>CUB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</si>
  <si>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November - 2023</t>
    </r>
  </si>
  <si>
    <t>3.26 p.m.</t>
  </si>
  <si>
    <t>Office Address - A - 3601, Sambhaji Nagar, Mulund West, Mumbai 400 080</t>
  </si>
  <si>
    <t xml:space="preserve">Trading in Futures &amp; Options involves a high risk, we do not guarantee any fixed returns or profits on any of our products &amp; services we provide. </t>
  </si>
  <si>
    <t>We provide a limited period free trial for all our F &amp; O products. Clients are advised to do due diligence about the suitability of the products.</t>
  </si>
  <si>
    <t>Also, prior track record is not a guarantee of future returns. The figures displayed above are based on the stock prices when the call was given. The actual rates / figures may vary from individual to individual. **</t>
  </si>
  <si>
    <t>**Disclaimer - Registration granted by SEBI and certification from NISM in no way guarantee performance of the intermediary or provide any assurance of returns to investors. **</t>
  </si>
  <si>
    <t>MUTHOOTFIN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</si>
  <si>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December - 2023</t>
    </r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</si>
  <si>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January - 2024</t>
    </r>
  </si>
  <si>
    <t>SBICARD</t>
  </si>
  <si>
    <t>3.27 p.m.</t>
  </si>
  <si>
    <t>ICICIGI</t>
  </si>
  <si>
    <t>CROMPTON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</si>
  <si>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February - 2024</t>
    </r>
  </si>
  <si>
    <t>MPHASIS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</si>
  <si>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March - 2024</t>
    </r>
  </si>
  <si>
    <t>NALTIONALUM</t>
  </si>
  <si>
    <r>
      <t xml:space="preserve">                    </t>
    </r>
    <r>
      <rPr>
        <b/>
        <sz val="24"/>
        <color theme="0"/>
        <rFont val="Calibri"/>
        <family val="2"/>
        <scheme val="minor"/>
      </rPr>
      <t>BTST - STBT  April - 2024</t>
    </r>
  </si>
  <si>
    <t>IPCALAB</t>
  </si>
  <si>
    <t>Office Address - A - 3601, Oberoi Eternia, Sambhaji Nagar, LBS Rd. Mulund West, MUMBAI 400080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</si>
</sst>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0;[Red]0"/>
    <numFmt numFmtId="166" formatCode="0_ "/>
    <numFmt numFmtId="167" formatCode="[$-14009]hh:mm;@"/>
    <numFmt numFmtId="168" formatCode="[$-14009]dd/mm/yy;@"/>
    <numFmt numFmtId="169" formatCode="0_);[Red]\(0\)"/>
  </numFmts>
  <fonts count="29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 Black"/>
      <family val="2"/>
    </font>
    <font>
      <b/>
      <u/>
      <sz val="12"/>
      <color rgb="FF000000"/>
      <name val="Arial Black"/>
      <family val="2"/>
    </font>
    <font>
      <b/>
      <sz val="12"/>
      <color rgb="FFFFFFFF"/>
      <name val="Arial Black"/>
      <family val="2"/>
    </font>
    <font>
      <b/>
      <sz val="11"/>
      <color rgb="FF000000"/>
      <name val="Arial Black"/>
      <family val="2"/>
    </font>
    <font>
      <b/>
      <sz val="11"/>
      <color rgb="FFFFFFFF"/>
      <name val="Arial Black"/>
      <family val="2"/>
    </font>
    <font>
      <b/>
      <sz val="14"/>
      <color rgb="FFFFFFFF"/>
      <name val="Arial Black"/>
      <family val="2"/>
    </font>
    <font>
      <b/>
      <sz val="11"/>
      <color rgb="FF008000"/>
      <name val="Arial Black"/>
      <family val="2"/>
    </font>
    <font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4" tint="-0.249977111117893"/>
      <name val="Arial Black"/>
      <family val="2"/>
    </font>
    <font>
      <b/>
      <i/>
      <sz val="10"/>
      <color theme="4" tint="-0.249977111117893"/>
      <name val="Arial Black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20"/>
      <color rgb="FF000000"/>
      <name val="Arial Black"/>
      <family val="2"/>
    </font>
    <font>
      <b/>
      <sz val="24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0000"/>
        <bgColor rgb="FF262626"/>
      </patternFill>
    </fill>
    <fill>
      <patternFill patternType="solid">
        <fgColor rgb="FFD9D9D9"/>
        <bgColor rgb="FFC0C0C0"/>
      </patternFill>
    </fill>
    <fill>
      <patternFill patternType="solid">
        <fgColor rgb="FF2E6EBC"/>
        <bgColor rgb="FF2E75B6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966"/>
        <bgColor rgb="FFFFE699"/>
      </patternFill>
    </fill>
    <fill>
      <patternFill patternType="solid">
        <fgColor rgb="FFFFF2CC"/>
        <bgColor rgb="FFF2F2F2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rgb="FFF2F2F2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4" fillId="10" borderId="0" applyBorder="0" applyProtection="0"/>
    <xf numFmtId="0" fontId="4" fillId="11" borderId="0" applyBorder="0" applyProtection="0"/>
    <xf numFmtId="0" fontId="15" fillId="0" borderId="0"/>
    <xf numFmtId="0" fontId="4" fillId="14" borderId="0" applyBorder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4" fillId="16" borderId="0" applyBorder="0" applyProtection="0"/>
    <xf numFmtId="43" fontId="15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0" xfId="0" applyFont="1"/>
    <xf numFmtId="168" fontId="0" fillId="0" borderId="0" xfId="0" applyNumberFormat="1"/>
    <xf numFmtId="166" fontId="0" fillId="0" borderId="0" xfId="0" applyNumberFormat="1"/>
    <xf numFmtId="0" fontId="5" fillId="0" borderId="0" xfId="0" applyFont="1" applyAlignment="1">
      <alignment wrapText="1"/>
    </xf>
    <xf numFmtId="0" fontId="6" fillId="0" borderId="0" xfId="0" applyFont="1"/>
    <xf numFmtId="164" fontId="0" fillId="0" borderId="0" xfId="0" applyNumberFormat="1"/>
    <xf numFmtId="165" fontId="9" fillId="3" borderId="4" xfId="1" applyNumberFormat="1" applyFont="1" applyFill="1" applyBorder="1" applyAlignment="1" applyProtection="1">
      <alignment horizontal="center" vertical="center" wrapText="1"/>
    </xf>
    <xf numFmtId="165" fontId="9" fillId="3" borderId="5" xfId="1" applyNumberFormat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center" vertical="center" wrapText="1"/>
    </xf>
    <xf numFmtId="165" fontId="9" fillId="3" borderId="3" xfId="1" applyNumberFormat="1" applyFont="1" applyFill="1" applyBorder="1" applyAlignment="1" applyProtection="1">
      <alignment horizontal="center" vertical="center" wrapText="1"/>
    </xf>
    <xf numFmtId="165" fontId="9" fillId="3" borderId="0" xfId="1" applyNumberFormat="1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1" fillId="5" borderId="7" xfId="4" applyFont="1" applyFill="1" applyBorder="1" applyAlignment="1" applyProtection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 wrapText="1"/>
    </xf>
    <xf numFmtId="169" fontId="9" fillId="3" borderId="5" xfId="1" applyNumberFormat="1" applyFont="1" applyFill="1" applyBorder="1" applyAlignment="1" applyProtection="1">
      <alignment horizontal="center" vertical="center" wrapText="1"/>
    </xf>
    <xf numFmtId="164" fontId="9" fillId="3" borderId="0" xfId="1" applyNumberFormat="1" applyFont="1" applyFill="1" applyBorder="1" applyAlignment="1" applyProtection="1">
      <alignment horizontal="center" vertical="center" wrapText="1"/>
    </xf>
    <xf numFmtId="169" fontId="9" fillId="3" borderId="0" xfId="1" applyNumberFormat="1" applyFont="1" applyFill="1" applyBorder="1" applyAlignment="1" applyProtection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169" fontId="13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9" fontId="7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0" fillId="2" borderId="0" xfId="0" applyFill="1"/>
    <xf numFmtId="164" fontId="14" fillId="2" borderId="0" xfId="0" applyNumberFormat="1" applyFont="1" applyFill="1"/>
    <xf numFmtId="164" fontId="0" fillId="2" borderId="0" xfId="0" applyNumberFormat="1" applyFill="1"/>
    <xf numFmtId="14" fontId="0" fillId="0" borderId="0" xfId="0" applyNumberFormat="1"/>
    <xf numFmtId="0" fontId="15" fillId="0" borderId="0" xfId="3"/>
    <xf numFmtId="0" fontId="16" fillId="6" borderId="11" xfId="3" applyFont="1" applyFill="1" applyBorder="1"/>
    <xf numFmtId="0" fontId="15" fillId="0" borderId="11" xfId="3" applyBorder="1" applyAlignment="1">
      <alignment horizontal="center"/>
    </xf>
    <xf numFmtId="166" fontId="15" fillId="0" borderId="11" xfId="3" applyNumberFormat="1" applyBorder="1" applyAlignment="1">
      <alignment horizontal="center"/>
    </xf>
    <xf numFmtId="0" fontId="15" fillId="0" borderId="11" xfId="3" applyBorder="1"/>
    <xf numFmtId="43" fontId="15" fillId="0" borderId="11" xfId="10" applyBorder="1" applyAlignment="1"/>
    <xf numFmtId="14" fontId="17" fillId="8" borderId="11" xfId="3" applyNumberFormat="1" applyFont="1" applyFill="1" applyBorder="1" applyAlignment="1">
      <alignment horizontal="center" vertical="center"/>
    </xf>
    <xf numFmtId="166" fontId="15" fillId="0" borderId="11" xfId="3" applyNumberFormat="1" applyBorder="1"/>
    <xf numFmtId="1" fontId="10" fillId="2" borderId="7" xfId="0" applyNumberFormat="1" applyFont="1" applyFill="1" applyBorder="1" applyAlignment="1">
      <alignment horizontal="center" vertical="center"/>
    </xf>
    <xf numFmtId="0" fontId="12" fillId="3" borderId="8" xfId="2" applyFont="1" applyFill="1" applyBorder="1" applyAlignment="1" applyProtection="1">
      <alignment horizontal="center" vertical="center"/>
    </xf>
    <xf numFmtId="0" fontId="12" fillId="3" borderId="9" xfId="2" applyFont="1" applyFill="1" applyBorder="1" applyAlignment="1" applyProtection="1">
      <alignment horizontal="center" vertical="center"/>
    </xf>
    <xf numFmtId="164" fontId="12" fillId="3" borderId="9" xfId="2" applyNumberFormat="1" applyFont="1" applyFill="1" applyBorder="1" applyAlignment="1" applyProtection="1">
      <alignment horizontal="center" vertical="center"/>
    </xf>
    <xf numFmtId="169" fontId="12" fillId="3" borderId="9" xfId="2" applyNumberFormat="1" applyFont="1" applyFill="1" applyBorder="1" applyAlignment="1" applyProtection="1">
      <alignment horizontal="center" vertical="center"/>
    </xf>
    <xf numFmtId="1" fontId="12" fillId="3" borderId="9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0" fillId="8" borderId="0" xfId="0" applyFill="1"/>
    <xf numFmtId="0" fontId="5" fillId="8" borderId="0" xfId="0" applyFont="1" applyFill="1" applyAlignment="1">
      <alignment wrapText="1"/>
    </xf>
    <xf numFmtId="0" fontId="4" fillId="8" borderId="0" xfId="0" applyFont="1" applyFill="1"/>
    <xf numFmtId="0" fontId="6" fillId="8" borderId="0" xfId="0" applyFont="1" applyFill="1"/>
    <xf numFmtId="0" fontId="19" fillId="17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9" fontId="7" fillId="2" borderId="2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69" fontId="9" fillId="3" borderId="17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9" fontId="0" fillId="6" borderId="11" xfId="2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8" fontId="0" fillId="6" borderId="11" xfId="0" applyNumberFormat="1" applyFill="1" applyBorder="1" applyAlignment="1">
      <alignment horizontal="center" vertical="center"/>
    </xf>
    <xf numFmtId="166" fontId="0" fillId="6" borderId="11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4" fillId="6" borderId="11" xfId="0" applyNumberFormat="1" applyFont="1" applyFill="1" applyBorder="1" applyAlignment="1">
      <alignment horizontal="center" vertical="center"/>
    </xf>
    <xf numFmtId="166" fontId="4" fillId="6" borderId="11" xfId="0" applyNumberFormat="1" applyFont="1" applyFill="1" applyBorder="1" applyAlignment="1">
      <alignment horizontal="center" vertical="center"/>
    </xf>
    <xf numFmtId="0" fontId="15" fillId="7" borderId="8" xfId="3" applyFill="1" applyBorder="1" applyAlignment="1">
      <alignment horizontal="center"/>
    </xf>
    <xf numFmtId="0" fontId="15" fillId="7" borderId="9" xfId="3" applyFill="1" applyBorder="1" applyAlignment="1">
      <alignment horizontal="center"/>
    </xf>
    <xf numFmtId="0" fontId="15" fillId="7" borderId="10" xfId="3" applyFill="1" applyBorder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24" fillId="18" borderId="18" xfId="0" applyFont="1" applyFill="1" applyBorder="1" applyAlignment="1">
      <alignment horizontal="left" vertical="center"/>
    </xf>
    <xf numFmtId="17" fontId="0" fillId="6" borderId="12" xfId="0" applyNumberFormat="1" applyFill="1" applyBorder="1" applyAlignment="1">
      <alignment horizontal="center" vertical="center"/>
    </xf>
    <xf numFmtId="17" fontId="0" fillId="6" borderId="13" xfId="0" applyNumberFormat="1" applyFill="1" applyBorder="1" applyAlignment="1">
      <alignment horizontal="center" vertical="center"/>
    </xf>
    <xf numFmtId="17" fontId="0" fillId="6" borderId="14" xfId="0" applyNumberFormat="1" applyFill="1" applyBorder="1" applyAlignment="1">
      <alignment horizontal="center" vertical="center"/>
    </xf>
  </cellXfs>
  <cellStyles count="23">
    <cellStyle name="20% - Accent4 2" xfId="6" xr:uid="{00000000-0005-0000-0000-000000000000}"/>
    <cellStyle name="20% - Accent4 2 2" xfId="14" xr:uid="{00000000-0005-0000-0000-000001000000}"/>
    <cellStyle name="20% - Accent4 2 3" xfId="19" xr:uid="{00000000-0005-0000-0000-000002000000}"/>
    <cellStyle name="40% - Accent4 2" xfId="5" xr:uid="{00000000-0005-0000-0000-000003000000}"/>
    <cellStyle name="40% - Accent4 2 2" xfId="13" xr:uid="{00000000-0005-0000-0000-000004000000}"/>
    <cellStyle name="40% - Accent4 2 3" xfId="18" xr:uid="{00000000-0005-0000-0000-000005000000}"/>
    <cellStyle name="60% - Accent4 2" xfId="8" xr:uid="{00000000-0005-0000-0000-000006000000}"/>
    <cellStyle name="Accent4 2" xfId="7" xr:uid="{00000000-0005-0000-0000-000007000000}"/>
    <cellStyle name="Comma 2" xfId="10" xr:uid="{00000000-0005-0000-0000-000008000000}"/>
    <cellStyle name="Comma 2 2" xfId="15" xr:uid="{00000000-0005-0000-0000-000009000000}"/>
    <cellStyle name="Comma 2 3" xfId="20" xr:uid="{00000000-0005-0000-0000-00000A000000}"/>
    <cellStyle name="Excel Built-in 20% - Accent4" xfId="2" xr:uid="{00000000-0005-0000-0000-00000B000000}"/>
    <cellStyle name="Excel Built-in 40% - Accent4" xfId="4" xr:uid="{00000000-0005-0000-0000-00000C000000}"/>
    <cellStyle name="Excel Built-in 60% - Accent4" xfId="1" xr:uid="{00000000-0005-0000-0000-00000D000000}"/>
    <cellStyle name="Excel Built-in Accent4" xfId="9" xr:uid="{00000000-0005-0000-0000-00000E000000}"/>
    <cellStyle name="Normal" xfId="0" builtinId="0"/>
    <cellStyle name="Normal 2" xfId="3" xr:uid="{00000000-0005-0000-0000-000010000000}"/>
    <cellStyle name="Normal 2 2" xfId="12" xr:uid="{00000000-0005-0000-0000-000011000000}"/>
    <cellStyle name="Normal 2 3" xfId="17" xr:uid="{00000000-0005-0000-0000-000012000000}"/>
    <cellStyle name="Normal 3" xfId="11" xr:uid="{00000000-0005-0000-0000-000013000000}"/>
    <cellStyle name="Normal 3 2" xfId="16" xr:uid="{00000000-0005-0000-0000-000014000000}"/>
    <cellStyle name="Normal 3 3" xfId="22" xr:uid="{00000000-0005-0000-0000-000015000000}"/>
    <cellStyle name="Percent 2" xfId="21" xr:uid="{00000000-0005-0000-0000-00001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2CC"/>
      <rgbColor rgb="00F2F2F2"/>
      <rgbColor rgb="00660066"/>
      <rgbColor rgb="00FF8080"/>
      <rgbColor rgb="002E75B6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2E6EBC"/>
      <rgbColor rgb="0033CCCC"/>
      <rgbColor rgb="0099CC00"/>
      <rgbColor rgb="00FFC000"/>
      <rgbColor rgb="00FF9900"/>
      <rgbColor rgb="00FF6600"/>
      <rgbColor rgb="0059595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E4B-4F0D-A4CC-70D086DBEFE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0E4B-4F0D-A4CC-70D086DBEFE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0E4B-4F0D-A4CC-70D086DBEFE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0E4B-4F0D-A4CC-70D086DBEFEE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0E4B-4F0D-A4CC-70D086DBEFEE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0DD2-4BE7-B137-B70516AADBB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0E4B-4F0D-A4CC-70D086DBEF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0E4B-4F0D-A4CC-70D086DBEF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0E4B-4F0D-A4CC-70D086DBEF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Calculations'!$F$5:$F$19</c:f>
              <c:numCache>
                <c:formatCode>[$-14009]dd/mm/yy;@</c:formatCode>
                <c:ptCount val="15"/>
                <c:pt idx="0">
                  <c:v>44229</c:v>
                </c:pt>
                <c:pt idx="1">
                  <c:v>44231</c:v>
                </c:pt>
                <c:pt idx="2">
                  <c:v>44232</c:v>
                </c:pt>
                <c:pt idx="3">
                  <c:v>44235</c:v>
                </c:pt>
                <c:pt idx="4">
                  <c:v>44236</c:v>
                </c:pt>
                <c:pt idx="5">
                  <c:v>44237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44249</c:v>
                </c:pt>
                <c:pt idx="12">
                  <c:v>44250</c:v>
                </c:pt>
                <c:pt idx="13">
                  <c:v>44251</c:v>
                </c:pt>
                <c:pt idx="14">
                  <c:v>44252</c:v>
                </c:pt>
              </c:numCache>
            </c:numRef>
          </c:cat>
          <c:val>
            <c:numRef>
              <c:f>'Monthly Calculations'!$G$5:$G$19</c:f>
              <c:numCache>
                <c:formatCode>0_ </c:formatCode>
                <c:ptCount val="15"/>
                <c:pt idx="0">
                  <c:v>-16431.02999999985</c:v>
                </c:pt>
                <c:pt idx="1">
                  <c:v>31301.127000000033</c:v>
                </c:pt>
                <c:pt idx="2">
                  <c:v>38398.239999999998</c:v>
                </c:pt>
                <c:pt idx="3">
                  <c:v>6386.0500000000457</c:v>
                </c:pt>
                <c:pt idx="4">
                  <c:v>-9580.1760000001086</c:v>
                </c:pt>
                <c:pt idx="5">
                  <c:v>20028.015000000069</c:v>
                </c:pt>
                <c:pt idx="6">
                  <c:v>11644.155000000001</c:v>
                </c:pt>
                <c:pt idx="7">
                  <c:v>34370.99999999992</c:v>
                </c:pt>
                <c:pt idx="8">
                  <c:v>22028.976000000028</c:v>
                </c:pt>
                <c:pt idx="9">
                  <c:v>-11701.340000000064</c:v>
                </c:pt>
                <c:pt idx="10">
                  <c:v>-19300.661999999753</c:v>
                </c:pt>
                <c:pt idx="11">
                  <c:v>-9419.4</c:v>
                </c:pt>
                <c:pt idx="12">
                  <c:v>15018.6</c:v>
                </c:pt>
                <c:pt idx="13">
                  <c:v>7736.3440000000874</c:v>
                </c:pt>
                <c:pt idx="14">
                  <c:v>-45603.818999999741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E4B-4F0D-A4CC-70D086DBE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384320"/>
        <c:axId val="99390208"/>
      </c:barChart>
      <c:catAx>
        <c:axId val="99384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90208"/>
        <c:crosses val="autoZero"/>
        <c:auto val="0"/>
        <c:lblAlgn val="ctr"/>
        <c:lblOffset val="100"/>
        <c:noMultiLvlLbl val="0"/>
      </c:catAx>
      <c:valAx>
        <c:axId val="993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248-4941-BCF4-780197778E7E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248-4941-BCF4-780197778E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Calculations'!$K$81:$K$82</c:f>
              <c:numCache>
                <c:formatCode>0%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48-4941-BCF4-780197778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D226-4519-B9E1-DF3F30E6B2E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D226-4519-B9E1-DF3F30E6B2E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D226-4519-B9E1-DF3F30E6B2EC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D226-4519-B9E1-DF3F30E6B2E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D226-4519-B9E1-DF3F30E6B2EC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D226-4519-B9E1-DF3F30E6B2EC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D226-4519-B9E1-DF3F30E6B2EC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D226-4519-B9E1-DF3F30E6B2E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D226-4519-B9E1-DF3F30E6B2EC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D226-4519-B9E1-DF3F30E6B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Calculations'!$F$101:$F$116</c:f>
              <c:numCache>
                <c:formatCode>[$-14009]dd/mm/yy;@</c:formatCode>
                <c:ptCount val="16"/>
                <c:pt idx="0">
                  <c:v>44378</c:v>
                </c:pt>
                <c:pt idx="1">
                  <c:v>44379</c:v>
                </c:pt>
                <c:pt idx="2">
                  <c:v>44382</c:v>
                </c:pt>
                <c:pt idx="3">
                  <c:v>44384</c:v>
                </c:pt>
                <c:pt idx="4">
                  <c:v>44385</c:v>
                </c:pt>
                <c:pt idx="5">
                  <c:v>44386</c:v>
                </c:pt>
                <c:pt idx="6">
                  <c:v>44389</c:v>
                </c:pt>
                <c:pt idx="7">
                  <c:v>44391</c:v>
                </c:pt>
                <c:pt idx="8">
                  <c:v>44392</c:v>
                </c:pt>
                <c:pt idx="9">
                  <c:v>44393</c:v>
                </c:pt>
                <c:pt idx="10">
                  <c:v>44397</c:v>
                </c:pt>
                <c:pt idx="11">
                  <c:v>44399</c:v>
                </c:pt>
                <c:pt idx="12">
                  <c:v>44400</c:v>
                </c:pt>
                <c:pt idx="13">
                  <c:v>44403</c:v>
                </c:pt>
                <c:pt idx="14">
                  <c:v>44404</c:v>
                </c:pt>
                <c:pt idx="15">
                  <c:v>44406</c:v>
                </c:pt>
              </c:numCache>
            </c:numRef>
          </c:cat>
          <c:val>
            <c:numRef>
              <c:f>'Monthly Calculations'!$G$101:$G$116</c:f>
              <c:numCache>
                <c:formatCode>0_ </c:formatCode>
                <c:ptCount val="16"/>
                <c:pt idx="0">
                  <c:v>13836</c:v>
                </c:pt>
                <c:pt idx="1">
                  <c:v>-11955.7</c:v>
                </c:pt>
                <c:pt idx="2">
                  <c:v>5310.4799999999323</c:v>
                </c:pt>
                <c:pt idx="3">
                  <c:v>-8348</c:v>
                </c:pt>
                <c:pt idx="4">
                  <c:v>16580.663999999961</c:v>
                </c:pt>
                <c:pt idx="5">
                  <c:v>2297.630999999843</c:v>
                </c:pt>
                <c:pt idx="6">
                  <c:v>13166.82</c:v>
                </c:pt>
                <c:pt idx="7">
                  <c:v>-10974.885</c:v>
                </c:pt>
                <c:pt idx="8">
                  <c:v>-10539.936</c:v>
                </c:pt>
                <c:pt idx="9">
                  <c:v>-8000.25</c:v>
                </c:pt>
                <c:pt idx="10">
                  <c:v>528.11</c:v>
                </c:pt>
                <c:pt idx="11">
                  <c:v>-15721.125</c:v>
                </c:pt>
                <c:pt idx="12">
                  <c:v>-8487.5400000001355</c:v>
                </c:pt>
                <c:pt idx="13">
                  <c:v>-9623.6499999999669</c:v>
                </c:pt>
                <c:pt idx="14">
                  <c:v>-11500.67250000005</c:v>
                </c:pt>
                <c:pt idx="15">
                  <c:v>-10448.295000000069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226-4519-B9E1-DF3F30E6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251968"/>
        <c:axId val="127253504"/>
      </c:barChart>
      <c:catAx>
        <c:axId val="12725196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53504"/>
        <c:crosses val="autoZero"/>
        <c:auto val="0"/>
        <c:lblAlgn val="ctr"/>
        <c:lblOffset val="100"/>
        <c:noMultiLvlLbl val="0"/>
      </c:catAx>
      <c:valAx>
        <c:axId val="1272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065A-4988-8D74-EDF60E290E3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65A-4988-8D74-EDF60E290E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Calculations'!$K$99:$K$100</c:f>
              <c:numCache>
                <c:formatCode>0%</c:formatCode>
                <c:ptCount val="2"/>
                <c:pt idx="0">
                  <c:v>0.4375</c:v>
                </c:pt>
                <c:pt idx="1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5A-4988-8D74-EDF60E290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6EE5-4772-8D26-77B29FE1A9F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6EE5-4772-8D26-77B29FE1A9F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6EE5-4772-8D26-77B29FE1A9F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6EE5-4772-8D26-77B29FE1A9F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6EE5-4772-8D26-77B29FE1A9F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6EE5-4772-8D26-77B29FE1A9F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6EE5-4772-8D26-77B29FE1A9F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6EE5-4772-8D26-77B29FE1A9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Calculations'!$F$123:$F$137</c:f>
              <c:numCache>
                <c:formatCode>[$-14009]dd/mm/yy;@</c:formatCode>
                <c:ptCount val="15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44418</c:v>
                </c:pt>
                <c:pt idx="5">
                  <c:v>44419</c:v>
                </c:pt>
                <c:pt idx="6">
                  <c:v>44420</c:v>
                </c:pt>
                <c:pt idx="7">
                  <c:v>44424</c:v>
                </c:pt>
                <c:pt idx="8">
                  <c:v>44425</c:v>
                </c:pt>
                <c:pt idx="9">
                  <c:v>44426</c:v>
                </c:pt>
                <c:pt idx="10">
                  <c:v>44428</c:v>
                </c:pt>
                <c:pt idx="11">
                  <c:v>44431</c:v>
                </c:pt>
                <c:pt idx="12">
                  <c:v>44435</c:v>
                </c:pt>
                <c:pt idx="13">
                  <c:v>44438</c:v>
                </c:pt>
                <c:pt idx="14">
                  <c:v>44439</c:v>
                </c:pt>
              </c:numCache>
            </c:numRef>
          </c:cat>
          <c:val>
            <c:numRef>
              <c:f>'Monthly Calculations'!$G$123:$G$137</c:f>
              <c:numCache>
                <c:formatCode>0_ </c:formatCode>
                <c:ptCount val="15"/>
                <c:pt idx="0">
                  <c:v>15395.105</c:v>
                </c:pt>
                <c:pt idx="1">
                  <c:v>-10583.604000000039</c:v>
                </c:pt>
                <c:pt idx="2">
                  <c:v>-10583.604000000039</c:v>
                </c:pt>
                <c:pt idx="3">
                  <c:v>-14404.625000000056</c:v>
                </c:pt>
                <c:pt idx="4">
                  <c:v>4340.875</c:v>
                </c:pt>
                <c:pt idx="5">
                  <c:v>-16105.987999999999</c:v>
                </c:pt>
                <c:pt idx="6">
                  <c:v>15150.2865</c:v>
                </c:pt>
                <c:pt idx="7">
                  <c:v>12589.48</c:v>
                </c:pt>
                <c:pt idx="8">
                  <c:v>24816</c:v>
                </c:pt>
                <c:pt idx="9">
                  <c:v>-17539.260000000068</c:v>
                </c:pt>
                <c:pt idx="10">
                  <c:v>-19579.272000000132</c:v>
                </c:pt>
                <c:pt idx="11">
                  <c:v>-4522.3500000000004</c:v>
                </c:pt>
                <c:pt idx="12">
                  <c:v>14357.4</c:v>
                </c:pt>
                <c:pt idx="13">
                  <c:v>-3514.7399999999543</c:v>
                </c:pt>
                <c:pt idx="14">
                  <c:v>15923.91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EE5-4772-8D26-77B29FE1A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505152"/>
        <c:axId val="127506688"/>
      </c:barChart>
      <c:catAx>
        <c:axId val="12750515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6688"/>
        <c:crosses val="autoZero"/>
        <c:auto val="0"/>
        <c:lblAlgn val="ctr"/>
        <c:lblOffset val="100"/>
        <c:noMultiLvlLbl val="0"/>
      </c:catAx>
      <c:valAx>
        <c:axId val="1275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0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E2AA-4CD7-85B9-0D2E3526EA7C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E2AA-4CD7-85B9-0D2E3526EA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Calculations'!$K$121:$K$122</c:f>
              <c:numCache>
                <c:formatCode>0%</c:formatCode>
                <c:ptCount val="2"/>
                <c:pt idx="0">
                  <c:v>0.53333333333333333</c:v>
                </c:pt>
                <c:pt idx="1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A-4CD7-85B9-0D2E3526E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5074-4D1A-8B63-7E47D353A65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5074-4D1A-8B63-7E47D353A65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5074-4D1A-8B63-7E47D353A65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5074-4D1A-8B63-7E47D353A65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5074-4D1A-8B63-7E47D353A65E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5074-4D1A-8B63-7E47D353A65E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5074-4D1A-8B63-7E47D353A65E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5074-4D1A-8B63-7E47D353A65E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5074-4D1A-8B63-7E47D353A65E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5074-4D1A-8B63-7E47D353A6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Calculations'!$F$143:$F$156</c:f>
              <c:numCache>
                <c:formatCode>[$-14009]dd/mm/yy;@</c:formatCode>
                <c:ptCount val="14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44445</c:v>
                </c:pt>
                <c:pt idx="4">
                  <c:v>44446</c:v>
                </c:pt>
                <c:pt idx="5">
                  <c:v>44447</c:v>
                </c:pt>
                <c:pt idx="6">
                  <c:v>44452</c:v>
                </c:pt>
                <c:pt idx="7">
                  <c:v>44453</c:v>
                </c:pt>
                <c:pt idx="8">
                  <c:v>44454</c:v>
                </c:pt>
                <c:pt idx="9">
                  <c:v>44459</c:v>
                </c:pt>
                <c:pt idx="10">
                  <c:v>44460</c:v>
                </c:pt>
                <c:pt idx="11">
                  <c:v>44462</c:v>
                </c:pt>
                <c:pt idx="12">
                  <c:v>44466</c:v>
                </c:pt>
                <c:pt idx="13">
                  <c:v>44468</c:v>
                </c:pt>
              </c:numCache>
            </c:numRef>
          </c:cat>
          <c:val>
            <c:numRef>
              <c:f>'Monthly Calculations'!$G$143:$G$156</c:f>
              <c:numCache>
                <c:formatCode>0_ </c:formatCode>
                <c:ptCount val="14"/>
                <c:pt idx="0">
                  <c:v>-11362.08</c:v>
                </c:pt>
                <c:pt idx="1">
                  <c:v>33137.1</c:v>
                </c:pt>
                <c:pt idx="2">
                  <c:v>39027.06</c:v>
                </c:pt>
                <c:pt idx="3">
                  <c:v>10695.58</c:v>
                </c:pt>
                <c:pt idx="4">
                  <c:v>7699.9000000000451</c:v>
                </c:pt>
                <c:pt idx="5">
                  <c:v>24385.279999999999</c:v>
                </c:pt>
                <c:pt idx="6">
                  <c:v>3962.16</c:v>
                </c:pt>
                <c:pt idx="7">
                  <c:v>7583.0650000000405</c:v>
                </c:pt>
                <c:pt idx="8">
                  <c:v>-3099.9735000002593</c:v>
                </c:pt>
                <c:pt idx="9">
                  <c:v>-3108.7</c:v>
                </c:pt>
                <c:pt idx="10">
                  <c:v>-1409.12</c:v>
                </c:pt>
                <c:pt idx="11">
                  <c:v>3174.32</c:v>
                </c:pt>
                <c:pt idx="12">
                  <c:v>2308.3900000000399</c:v>
                </c:pt>
                <c:pt idx="13">
                  <c:v>12940.2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74-4D1A-8B63-7E47D353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554304"/>
        <c:axId val="127555840"/>
      </c:barChart>
      <c:catAx>
        <c:axId val="127554304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5840"/>
        <c:crosses val="autoZero"/>
        <c:auto val="0"/>
        <c:lblAlgn val="ctr"/>
        <c:lblOffset val="100"/>
        <c:noMultiLvlLbl val="0"/>
      </c:catAx>
      <c:valAx>
        <c:axId val="1275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1E35-437C-853E-A8DF327E3E76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1E35-437C-853E-A8DF327E3E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Calculations'!$K$141:$K$142</c:f>
              <c:numCache>
                <c:formatCode>0%</c:formatCode>
                <c:ptCount val="2"/>
                <c:pt idx="0">
                  <c:v>0.7142857142857143</c:v>
                </c:pt>
                <c:pt idx="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35-437C-853E-A8DF327E3E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19F9-4F40-AA67-E777B0F4724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19F9-4F40-AA67-E777B0F4724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19F9-4F40-AA67-E777B0F4724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19F9-4F40-AA67-E777B0F4724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19F9-4F40-AA67-E777B0F4724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19F9-4F40-AA67-E777B0F472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Calculations'!$F$161:$F$174</c:f>
              <c:numCache>
                <c:formatCode>[$-14009]dd/mm/yy;@</c:formatCode>
                <c:ptCount val="14"/>
                <c:pt idx="0">
                  <c:v>44470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44477</c:v>
                </c:pt>
                <c:pt idx="5">
                  <c:v>44480</c:v>
                </c:pt>
                <c:pt idx="6">
                  <c:v>44481</c:v>
                </c:pt>
                <c:pt idx="7">
                  <c:v>44482</c:v>
                </c:pt>
                <c:pt idx="8">
                  <c:v>44487</c:v>
                </c:pt>
                <c:pt idx="9">
                  <c:v>44489</c:v>
                </c:pt>
                <c:pt idx="10">
                  <c:v>44490</c:v>
                </c:pt>
                <c:pt idx="11">
                  <c:v>44494</c:v>
                </c:pt>
                <c:pt idx="12">
                  <c:v>44495</c:v>
                </c:pt>
                <c:pt idx="13">
                  <c:v>44497</c:v>
                </c:pt>
              </c:numCache>
            </c:numRef>
          </c:cat>
          <c:val>
            <c:numRef>
              <c:f>'Monthly Calculations'!$G$161:$G$174</c:f>
              <c:numCache>
                <c:formatCode>0_ </c:formatCode>
                <c:ptCount val="14"/>
                <c:pt idx="0">
                  <c:v>-15902.500000000056</c:v>
                </c:pt>
                <c:pt idx="1">
                  <c:v>36927.019999999997</c:v>
                </c:pt>
                <c:pt idx="2">
                  <c:v>11131.125</c:v>
                </c:pt>
                <c:pt idx="3">
                  <c:v>18431.0625</c:v>
                </c:pt>
                <c:pt idx="4">
                  <c:v>10219.540499999899</c:v>
                </c:pt>
                <c:pt idx="5">
                  <c:v>-4998.9369999999235</c:v>
                </c:pt>
                <c:pt idx="6">
                  <c:v>-15653.790000000063</c:v>
                </c:pt>
                <c:pt idx="7">
                  <c:v>6697.15</c:v>
                </c:pt>
                <c:pt idx="8">
                  <c:v>12561.36</c:v>
                </c:pt>
                <c:pt idx="9">
                  <c:v>729.37278000004289</c:v>
                </c:pt>
                <c:pt idx="10">
                  <c:v>-4199.9519999999638</c:v>
                </c:pt>
                <c:pt idx="11">
                  <c:v>-2297.9549999999999</c:v>
                </c:pt>
                <c:pt idx="12">
                  <c:v>12621.7</c:v>
                </c:pt>
                <c:pt idx="13">
                  <c:v>-10494.469999999936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9F9-4F40-AA67-E777B0F47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925248"/>
        <c:axId val="126690048"/>
      </c:barChart>
      <c:catAx>
        <c:axId val="12792524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0048"/>
        <c:crosses val="autoZero"/>
        <c:auto val="0"/>
        <c:lblAlgn val="ctr"/>
        <c:lblOffset val="100"/>
        <c:noMultiLvlLbl val="0"/>
      </c:catAx>
      <c:valAx>
        <c:axId val="1266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2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BE56-4598-8C4D-F1A54CE70516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BE56-4598-8C4D-F1A54CE70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Calculations'!$K$159:$K$160</c:f>
              <c:numCache>
                <c:formatCode>0%</c:formatCode>
                <c:ptCount val="2"/>
                <c:pt idx="0">
                  <c:v>0.5714285714285714</c:v>
                </c:pt>
                <c:pt idx="1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56-4598-8C4D-F1A54CE70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B5D2-40D8-9E87-9EBA8104B26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B5D2-40D8-9E87-9EBA8104B26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B5D2-40D8-9E87-9EBA8104B26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B5D2-40D8-9E87-9EBA8104B26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B5D2-40D8-9E87-9EBA8104B26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B5D2-40D8-9E87-9EBA8104B262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B5D2-40D8-9E87-9EBA8104B2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Calculations'!$F$180:$F$193</c:f>
              <c:numCache>
                <c:formatCode>[$-14009]dd/mm/yy;@</c:formatCode>
                <c:ptCount val="14"/>
                <c:pt idx="0">
                  <c:v>44501</c:v>
                </c:pt>
                <c:pt idx="1">
                  <c:v>44503</c:v>
                </c:pt>
                <c:pt idx="2">
                  <c:v>44508</c:v>
                </c:pt>
                <c:pt idx="3">
                  <c:v>44509</c:v>
                </c:pt>
                <c:pt idx="4">
                  <c:v>44510</c:v>
                </c:pt>
                <c:pt idx="5">
                  <c:v>44512</c:v>
                </c:pt>
                <c:pt idx="6">
                  <c:v>44515</c:v>
                </c:pt>
                <c:pt idx="7">
                  <c:v>44516</c:v>
                </c:pt>
                <c:pt idx="8">
                  <c:v>44517</c:v>
                </c:pt>
                <c:pt idx="9">
                  <c:v>44523</c:v>
                </c:pt>
                <c:pt idx="10">
                  <c:v>44524</c:v>
                </c:pt>
                <c:pt idx="11">
                  <c:v>44525</c:v>
                </c:pt>
                <c:pt idx="12">
                  <c:v>44529</c:v>
                </c:pt>
                <c:pt idx="13">
                  <c:v>44530</c:v>
                </c:pt>
              </c:numCache>
            </c:numRef>
          </c:cat>
          <c:val>
            <c:numRef>
              <c:f>'Monthly Calculations'!$G$180:$G$193</c:f>
              <c:numCache>
                <c:formatCode>0_ </c:formatCode>
                <c:ptCount val="14"/>
                <c:pt idx="0">
                  <c:v>7533.6900000000678</c:v>
                </c:pt>
                <c:pt idx="1">
                  <c:v>6015.6</c:v>
                </c:pt>
                <c:pt idx="2">
                  <c:v>18237.79800000009</c:v>
                </c:pt>
                <c:pt idx="3">
                  <c:v>10354.507999999967</c:v>
                </c:pt>
                <c:pt idx="4">
                  <c:v>-4377.3117000000429</c:v>
                </c:pt>
                <c:pt idx="5">
                  <c:v>-3995.6620000000498</c:v>
                </c:pt>
                <c:pt idx="6">
                  <c:v>-4256.1449999998977</c:v>
                </c:pt>
                <c:pt idx="7">
                  <c:v>6647.1000000000349</c:v>
                </c:pt>
                <c:pt idx="8">
                  <c:v>-10821.195000000051</c:v>
                </c:pt>
                <c:pt idx="9">
                  <c:v>12805</c:v>
                </c:pt>
                <c:pt idx="10">
                  <c:v>-6125.4600000000273</c:v>
                </c:pt>
                <c:pt idx="11">
                  <c:v>-7288.3</c:v>
                </c:pt>
                <c:pt idx="12">
                  <c:v>-8425.2600000000402</c:v>
                </c:pt>
                <c:pt idx="13">
                  <c:v>12613.137499999944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5D2-40D8-9E87-9EBA8104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092032"/>
        <c:axId val="128093568"/>
      </c:barChart>
      <c:catAx>
        <c:axId val="12809203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93568"/>
        <c:crosses val="autoZero"/>
        <c:auto val="0"/>
        <c:lblAlgn val="ctr"/>
        <c:lblOffset val="100"/>
        <c:noMultiLvlLbl val="0"/>
      </c:catAx>
      <c:valAx>
        <c:axId val="1280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9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60EA-476A-A46D-7EA6246AC1FD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60EA-476A-A46D-7EA6246AC1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Calculations'!$K$3:$K$4</c:f>
              <c:numCache>
                <c:formatCode>0%</c:formatCode>
                <c:ptCount val="2"/>
                <c:pt idx="0">
                  <c:v>0.6428571428571429</c:v>
                </c:pt>
                <c:pt idx="1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EA-476A-A46D-7EA6246AC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DA3D-4300-857B-1DD0B4BF8AA9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DA3D-4300-857B-1DD0B4BF8A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Calculations'!$K$178:$K$179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3D-4300-857B-1DD0B4BF8A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E705-45E0-9358-0222964310B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E705-45E0-9358-0222964310B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E705-45E0-9358-0222964310B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E705-45E0-9358-0222964310B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E705-45E0-9358-0222964310B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E705-45E0-9358-0222964310B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E705-45E0-9358-0222964310B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E705-45E0-9358-0222964310B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213A-4718-83B4-815083DB8F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Calculations'!$F$199:$F$218</c:f>
              <c:numCache>
                <c:formatCode>[$-14009]dd/mm/yy;@</c:formatCode>
                <c:ptCount val="20"/>
                <c:pt idx="0">
                  <c:v>44531</c:v>
                </c:pt>
                <c:pt idx="1">
                  <c:v>44532</c:v>
                </c:pt>
                <c:pt idx="2">
                  <c:v>44536</c:v>
                </c:pt>
                <c:pt idx="3">
                  <c:v>44537</c:v>
                </c:pt>
                <c:pt idx="4">
                  <c:v>44538</c:v>
                </c:pt>
                <c:pt idx="5">
                  <c:v>44539</c:v>
                </c:pt>
                <c:pt idx="6">
                  <c:v>44540</c:v>
                </c:pt>
                <c:pt idx="7">
                  <c:v>44543</c:v>
                </c:pt>
                <c:pt idx="8">
                  <c:v>44544</c:v>
                </c:pt>
                <c:pt idx="9">
                  <c:v>44546</c:v>
                </c:pt>
                <c:pt idx="10">
                  <c:v>44547</c:v>
                </c:pt>
                <c:pt idx="11">
                  <c:v>44551</c:v>
                </c:pt>
                <c:pt idx="12">
                  <c:v>44552</c:v>
                </c:pt>
                <c:pt idx="13">
                  <c:v>44553</c:v>
                </c:pt>
                <c:pt idx="14">
                  <c:v>44554</c:v>
                </c:pt>
                <c:pt idx="15">
                  <c:v>44557</c:v>
                </c:pt>
                <c:pt idx="16">
                  <c:v>44558</c:v>
                </c:pt>
                <c:pt idx="17">
                  <c:v>44559</c:v>
                </c:pt>
                <c:pt idx="18">
                  <c:v>44560</c:v>
                </c:pt>
                <c:pt idx="19">
                  <c:v>44561</c:v>
                </c:pt>
              </c:numCache>
            </c:numRef>
          </c:cat>
          <c:val>
            <c:numRef>
              <c:f>'Monthly Calculations'!$G$199:$G$218</c:f>
              <c:numCache>
                <c:formatCode>0_ </c:formatCode>
                <c:ptCount val="20"/>
                <c:pt idx="0">
                  <c:v>17426.156999999894</c:v>
                </c:pt>
                <c:pt idx="1">
                  <c:v>23990.490000000071</c:v>
                </c:pt>
                <c:pt idx="2">
                  <c:v>-11521.762599999958</c:v>
                </c:pt>
                <c:pt idx="3">
                  <c:v>-10243.128499999966</c:v>
                </c:pt>
                <c:pt idx="4">
                  <c:v>-10943.184999999899</c:v>
                </c:pt>
                <c:pt idx="5">
                  <c:v>-9181.274999999976</c:v>
                </c:pt>
                <c:pt idx="6">
                  <c:v>-11433.123000000061</c:v>
                </c:pt>
                <c:pt idx="7">
                  <c:v>-4161.375</c:v>
                </c:pt>
                <c:pt idx="8">
                  <c:v>16168.71</c:v>
                </c:pt>
                <c:pt idx="9">
                  <c:v>13960.4375</c:v>
                </c:pt>
                <c:pt idx="10">
                  <c:v>30759.840000000044</c:v>
                </c:pt>
                <c:pt idx="11">
                  <c:v>-397.43750000002842</c:v>
                </c:pt>
                <c:pt idx="12">
                  <c:v>3141.1714999999267</c:v>
                </c:pt>
                <c:pt idx="13">
                  <c:v>11810.890000000118</c:v>
                </c:pt>
                <c:pt idx="14">
                  <c:v>-4337.8</c:v>
                </c:pt>
                <c:pt idx="15">
                  <c:v>25081.5</c:v>
                </c:pt>
                <c:pt idx="16">
                  <c:v>13987.8</c:v>
                </c:pt>
                <c:pt idx="17">
                  <c:v>-13909.069999999936</c:v>
                </c:pt>
                <c:pt idx="18">
                  <c:v>8249.18</c:v>
                </c:pt>
                <c:pt idx="19">
                  <c:v>34212.953249999933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705-45E0-9358-02229643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272256"/>
        <c:axId val="128273792"/>
      </c:barChart>
      <c:catAx>
        <c:axId val="12827225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73792"/>
        <c:crosses val="autoZero"/>
        <c:auto val="0"/>
        <c:lblAlgn val="ctr"/>
        <c:lblOffset val="100"/>
        <c:noMultiLvlLbl val="0"/>
      </c:catAx>
      <c:valAx>
        <c:axId val="1282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7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087F-4B26-82A1-16A2B020F276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87F-4B26-82A1-16A2B020F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Calculations'!$K$197:$K$198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7F-4B26-82A1-16A2B020F2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 - PNL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6379903012306E-2"/>
          <c:y val="0.20293706293706296"/>
          <c:w val="0.86015249168244057"/>
          <c:h val="0.614202962391938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0-521E-4655-8A2A-C40B533BEE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'Yearly Calculations'!$A$4:$A$14</c:f>
              <c:numCache>
                <c:formatCode>mmm\-yy</c:formatCode>
                <c:ptCount val="1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</c:numCache>
            </c:numRef>
          </c:cat>
          <c:val>
            <c:numRef>
              <c:f>'Yearly Calculations'!$C$4:$C$14</c:f>
              <c:numCache>
                <c:formatCode>0</c:formatCode>
                <c:ptCount val="11"/>
                <c:pt idx="0">
                  <c:v>74876.080000000671</c:v>
                </c:pt>
                <c:pt idx="1">
                  <c:v>72759.268999999797</c:v>
                </c:pt>
                <c:pt idx="2">
                  <c:v>76468.400000000227</c:v>
                </c:pt>
                <c:pt idx="3">
                  <c:v>33601.6770000002</c:v>
                </c:pt>
                <c:pt idx="4">
                  <c:v>54768.836749999857</c:v>
                </c:pt>
                <c:pt idx="5">
                  <c:v>-53880.348500000488</c:v>
                </c:pt>
                <c:pt idx="6">
                  <c:v>4802.6974999998511</c:v>
                </c:pt>
                <c:pt idx="7">
                  <c:v>125933.18149999988</c:v>
                </c:pt>
                <c:pt idx="8">
                  <c:v>55770.72677999999</c:v>
                </c:pt>
                <c:pt idx="9">
                  <c:v>28917.499799999991</c:v>
                </c:pt>
                <c:pt idx="10">
                  <c:v>122660.97265000016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1E-4655-8A2A-C40B533B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460672"/>
        <c:axId val="128462208"/>
      </c:barChart>
      <c:catAx>
        <c:axId val="128460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62208"/>
        <c:crosses val="autoZero"/>
        <c:auto val="0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6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</a:t>
            </a:r>
            <a:r>
              <a:rPr lang="en-US" baseline="0"/>
              <a:t> - </a:t>
            </a:r>
            <a:r>
              <a:rPr lang="en-US"/>
              <a:t>Capital Appreciation 2021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Calculations'!$B$2</c:f>
              <c:strCache>
                <c:ptCount val="1"/>
                <c:pt idx="0">
                  <c:v>Capital Appreciation</c:v>
                </c:pt>
              </c:strCache>
            </c:strRef>
          </c:tx>
          <c:spPr>
            <a:ln w="34925" cap="sq">
              <a:solidFill>
                <a:srgbClr val="00B050"/>
              </a:solidFill>
              <a:bevel/>
              <a:tailEnd type="none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F81-42C0-A54C-0B476133F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'Yearly Calculations'!$A$3:$A$14</c:f>
              <c:strCache>
                <c:ptCount val="12"/>
                <c:pt idx="0">
                  <c:v>-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Sep-21</c:v>
                </c:pt>
                <c:pt idx="9">
                  <c:v>Oct-21</c:v>
                </c:pt>
                <c:pt idx="10">
                  <c:v>Nov-21</c:v>
                </c:pt>
                <c:pt idx="11">
                  <c:v>Dec-21</c:v>
                </c:pt>
              </c:strCache>
            </c:strRef>
          </c:cat>
          <c:val>
            <c:numRef>
              <c:f>'Yearly Calculations'!$B$3:$B$14</c:f>
              <c:numCache>
                <c:formatCode>0</c:formatCode>
                <c:ptCount val="12"/>
                <c:pt idx="0">
                  <c:v>600000</c:v>
                </c:pt>
                <c:pt idx="1">
                  <c:v>674876.08000000066</c:v>
                </c:pt>
                <c:pt idx="2">
                  <c:v>747635.34900000039</c:v>
                </c:pt>
                <c:pt idx="3">
                  <c:v>824103.74900000065</c:v>
                </c:pt>
                <c:pt idx="4">
                  <c:v>857705.42600000091</c:v>
                </c:pt>
                <c:pt idx="5">
                  <c:v>912474.26275000081</c:v>
                </c:pt>
                <c:pt idx="6">
                  <c:v>858593.91425000038</c:v>
                </c:pt>
                <c:pt idx="7">
                  <c:v>863396.61175000027</c:v>
                </c:pt>
                <c:pt idx="8">
                  <c:v>989329.7932500001</c:v>
                </c:pt>
                <c:pt idx="9">
                  <c:v>1045100.5200300001</c:v>
                </c:pt>
                <c:pt idx="10">
                  <c:v>1074018.0198300001</c:v>
                </c:pt>
                <c:pt idx="11">
                  <c:v>1196678.9924800002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F81-42C0-A54C-0B476133F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90880"/>
        <c:axId val="128509056"/>
      </c:lineChart>
      <c:catAx>
        <c:axId val="12849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09056"/>
        <c:crosses val="autoZero"/>
        <c:auto val="1"/>
        <c:lblAlgn val="ctr"/>
        <c:lblOffset val="100"/>
        <c:noMultiLvlLbl val="0"/>
      </c:catAx>
      <c:valAx>
        <c:axId val="1285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2A9-4479-B7B9-AF4F2D718DF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2A9-4479-B7B9-AF4F2D718DF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32A9-4479-B7B9-AF4F2D718DF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32A9-4479-B7B9-AF4F2D718DF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32A9-4479-B7B9-AF4F2D718DF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32A9-4479-B7B9-AF4F2D718DF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32A9-4479-B7B9-AF4F2D718D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Calculations'!$F$225:$F$240</c:f>
              <c:numCache>
                <c:formatCode>[$-14009]dd/mm/yy;@</c:formatCode>
                <c:ptCount val="16"/>
                <c:pt idx="0">
                  <c:v>44565</c:v>
                </c:pt>
                <c:pt idx="1">
                  <c:v>44566</c:v>
                </c:pt>
                <c:pt idx="2">
                  <c:v>44567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44585</c:v>
                </c:pt>
                <c:pt idx="14">
                  <c:v>44589</c:v>
                </c:pt>
                <c:pt idx="15">
                  <c:v>44592</c:v>
                </c:pt>
              </c:numCache>
            </c:numRef>
          </c:cat>
          <c:val>
            <c:numRef>
              <c:f>'Monthly Calculations'!$G$225:$G$240</c:f>
              <c:numCache>
                <c:formatCode>0_ </c:formatCode>
                <c:ptCount val="16"/>
                <c:pt idx="0">
                  <c:v>-3599.9999999999091</c:v>
                </c:pt>
                <c:pt idx="1">
                  <c:v>-9854.9999999999382</c:v>
                </c:pt>
                <c:pt idx="2">
                  <c:v>10500</c:v>
                </c:pt>
                <c:pt idx="3">
                  <c:v>8600</c:v>
                </c:pt>
                <c:pt idx="4">
                  <c:v>18150.000000000091</c:v>
                </c:pt>
                <c:pt idx="5">
                  <c:v>-3712.5</c:v>
                </c:pt>
                <c:pt idx="6">
                  <c:v>16000</c:v>
                </c:pt>
                <c:pt idx="7">
                  <c:v>11050</c:v>
                </c:pt>
                <c:pt idx="8">
                  <c:v>-209.99999999994543</c:v>
                </c:pt>
                <c:pt idx="9">
                  <c:v>-8644.9999999999127</c:v>
                </c:pt>
                <c:pt idx="10">
                  <c:v>-1350</c:v>
                </c:pt>
                <c:pt idx="11">
                  <c:v>5400.0000000000346</c:v>
                </c:pt>
                <c:pt idx="12">
                  <c:v>12799.20000000003</c:v>
                </c:pt>
                <c:pt idx="13">
                  <c:v>-7310.0000000000737</c:v>
                </c:pt>
                <c:pt idx="14">
                  <c:v>10500</c:v>
                </c:pt>
                <c:pt idx="15">
                  <c:v>19110.000000000058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2A9-4479-B7B9-AF4F2D71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569728"/>
        <c:axId val="128571264"/>
      </c:barChart>
      <c:catAx>
        <c:axId val="12856972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71264"/>
        <c:crosses val="autoZero"/>
        <c:auto val="0"/>
        <c:lblAlgn val="ctr"/>
        <c:lblOffset val="100"/>
        <c:noMultiLvlLbl val="0"/>
      </c:catAx>
      <c:valAx>
        <c:axId val="12857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6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7B20-42F5-8444-3FF51B9D125C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7B20-42F5-8444-3FF51B9D1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Calculations'!$K$223:$K$224</c:f>
              <c:numCache>
                <c:formatCode>0%</c:formatCode>
                <c:ptCount val="2"/>
                <c:pt idx="0">
                  <c:v>0.5625</c:v>
                </c:pt>
                <c:pt idx="1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20-42F5-8444-3FF51B9D1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0A9B-4FC8-AA73-53F613CD4EA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0A9B-4FC8-AA73-53F613CD4EA5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0A9B-4FC8-AA73-53F613CD4EA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0A9B-4FC8-AA73-53F613CD4EA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0A9B-4FC8-AA73-53F613CD4EA5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0A9B-4FC8-AA73-53F613CD4EA5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0A9B-4FC8-AA73-53F613CD4EA5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0A9B-4FC8-AA73-53F613CD4EA5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0A9B-4FC8-AA73-53F613CD4EA5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CBD7-4ECA-BFAD-B3D076D8364B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B22F-4AB6-BC09-981D71A98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Calculations'!$F$247:$F$266</c:f>
              <c:numCache>
                <c:formatCode>[$-14009]dd/mm/yy;@</c:formatCode>
                <c:ptCount val="20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44599</c:v>
                </c:pt>
                <c:pt idx="5">
                  <c:v>44600</c:v>
                </c:pt>
                <c:pt idx="6">
                  <c:v>44600</c:v>
                </c:pt>
                <c:pt idx="7">
                  <c:v>44601</c:v>
                </c:pt>
                <c:pt idx="8">
                  <c:v>44602</c:v>
                </c:pt>
                <c:pt idx="9">
                  <c:v>44603</c:v>
                </c:pt>
                <c:pt idx="10">
                  <c:v>44606</c:v>
                </c:pt>
                <c:pt idx="11">
                  <c:v>44607</c:v>
                </c:pt>
                <c:pt idx="12">
                  <c:v>44608</c:v>
                </c:pt>
                <c:pt idx="13">
                  <c:v>44609</c:v>
                </c:pt>
                <c:pt idx="14">
                  <c:v>44610</c:v>
                </c:pt>
                <c:pt idx="15">
                  <c:v>44613</c:v>
                </c:pt>
                <c:pt idx="16">
                  <c:v>44615</c:v>
                </c:pt>
                <c:pt idx="17">
                  <c:v>44616</c:v>
                </c:pt>
                <c:pt idx="18">
                  <c:v>44617</c:v>
                </c:pt>
                <c:pt idx="19">
                  <c:v>44620</c:v>
                </c:pt>
              </c:numCache>
            </c:numRef>
          </c:cat>
          <c:val>
            <c:numRef>
              <c:f>'Monthly Calculations'!$G$247:$G$266</c:f>
              <c:numCache>
                <c:formatCode>0_ </c:formatCode>
                <c:ptCount val="20"/>
                <c:pt idx="0">
                  <c:v>8625</c:v>
                </c:pt>
                <c:pt idx="1">
                  <c:v>2925</c:v>
                </c:pt>
                <c:pt idx="2">
                  <c:v>-6075.0000000000382</c:v>
                </c:pt>
                <c:pt idx="3">
                  <c:v>-7419.9999999999363</c:v>
                </c:pt>
                <c:pt idx="4">
                  <c:v>-4290.0000000000146</c:v>
                </c:pt>
                <c:pt idx="5">
                  <c:v>1155.0000000000437</c:v>
                </c:pt>
                <c:pt idx="6">
                  <c:v>6000</c:v>
                </c:pt>
                <c:pt idx="7">
                  <c:v>-7200.0000000000455</c:v>
                </c:pt>
                <c:pt idx="8">
                  <c:v>-22800</c:v>
                </c:pt>
                <c:pt idx="9">
                  <c:v>64125</c:v>
                </c:pt>
                <c:pt idx="10">
                  <c:v>-7000</c:v>
                </c:pt>
                <c:pt idx="11">
                  <c:v>-2850</c:v>
                </c:pt>
                <c:pt idx="12">
                  <c:v>-6280.0000000000182</c:v>
                </c:pt>
                <c:pt idx="13">
                  <c:v>-3250</c:v>
                </c:pt>
                <c:pt idx="14">
                  <c:v>20250</c:v>
                </c:pt>
                <c:pt idx="15">
                  <c:v>9039.9999999999636</c:v>
                </c:pt>
                <c:pt idx="16">
                  <c:v>-7440.0000000000546</c:v>
                </c:pt>
                <c:pt idx="17">
                  <c:v>10529.999999999938</c:v>
                </c:pt>
                <c:pt idx="18">
                  <c:v>-3750</c:v>
                </c:pt>
                <c:pt idx="19">
                  <c:v>15500.000000000113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A9B-4FC8-AA73-53F613CD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921600"/>
        <c:axId val="128923136"/>
      </c:barChart>
      <c:catAx>
        <c:axId val="12892160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23136"/>
        <c:crosses val="autoZero"/>
        <c:auto val="0"/>
        <c:lblAlgn val="ctr"/>
        <c:lblOffset val="100"/>
        <c:noMultiLvlLbl val="0"/>
      </c:catAx>
      <c:valAx>
        <c:axId val="1289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624-4E28-98C1-D2C943C2E40F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624-4E28-98C1-D2C943C2E4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Calculations'!$K$245:$K$246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24-4E28-98C1-D2C943C2E4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DC69-4C31-BCC8-DF8D50013DA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DC69-4C31-BCC8-DF8D50013DA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DC69-4C31-BCC8-DF8D50013DA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DC69-4C31-BCC8-DF8D50013DA8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DC69-4C31-BCC8-DF8D50013DA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DC69-4C31-BCC8-DF8D50013DA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DC69-4C31-BCC8-DF8D50013DA8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DC69-4C31-BCC8-DF8D50013DA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DC69-4C31-BCC8-DF8D50013DA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DC69-4C31-BCC8-DF8D50013DA8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DC69-4C31-BCC8-DF8D50013DA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7-244C-4983-AE38-EFD09E52C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Calculations'!$F$273:$F$294</c:f>
              <c:numCache>
                <c:formatCode>[$-14009]dd/mm/yy;@</c:formatCode>
                <c:ptCount val="22"/>
                <c:pt idx="0">
                  <c:v>44622</c:v>
                </c:pt>
                <c:pt idx="1">
                  <c:v>44623</c:v>
                </c:pt>
                <c:pt idx="2">
                  <c:v>44624</c:v>
                </c:pt>
                <c:pt idx="3">
                  <c:v>44627</c:v>
                </c:pt>
                <c:pt idx="4">
                  <c:v>44628</c:v>
                </c:pt>
                <c:pt idx="5">
                  <c:v>44629</c:v>
                </c:pt>
                <c:pt idx="6">
                  <c:v>44630</c:v>
                </c:pt>
                <c:pt idx="7">
                  <c:v>44631</c:v>
                </c:pt>
                <c:pt idx="8">
                  <c:v>44634</c:v>
                </c:pt>
                <c:pt idx="9">
                  <c:v>44635</c:v>
                </c:pt>
                <c:pt idx="10">
                  <c:v>44636</c:v>
                </c:pt>
                <c:pt idx="11">
                  <c:v>44637</c:v>
                </c:pt>
                <c:pt idx="12">
                  <c:v>44637</c:v>
                </c:pt>
                <c:pt idx="13">
                  <c:v>44641</c:v>
                </c:pt>
                <c:pt idx="14">
                  <c:v>44642</c:v>
                </c:pt>
                <c:pt idx="15">
                  <c:v>44643</c:v>
                </c:pt>
                <c:pt idx="16">
                  <c:v>44644</c:v>
                </c:pt>
                <c:pt idx="17">
                  <c:v>44645</c:v>
                </c:pt>
                <c:pt idx="18">
                  <c:v>44648</c:v>
                </c:pt>
                <c:pt idx="19">
                  <c:v>44649</c:v>
                </c:pt>
                <c:pt idx="20">
                  <c:v>44650</c:v>
                </c:pt>
                <c:pt idx="21">
                  <c:v>44651</c:v>
                </c:pt>
              </c:numCache>
            </c:numRef>
          </c:cat>
          <c:val>
            <c:numRef>
              <c:f>'Monthly Calculations'!$G$273:$G$294</c:f>
              <c:numCache>
                <c:formatCode>0_ </c:formatCode>
                <c:ptCount val="22"/>
                <c:pt idx="0">
                  <c:v>-5725.0000000000227</c:v>
                </c:pt>
                <c:pt idx="1">
                  <c:v>17187.5</c:v>
                </c:pt>
                <c:pt idx="2">
                  <c:v>37050</c:v>
                </c:pt>
                <c:pt idx="3">
                  <c:v>0</c:v>
                </c:pt>
                <c:pt idx="4">
                  <c:v>7800</c:v>
                </c:pt>
                <c:pt idx="5">
                  <c:v>-6555.0000000000528</c:v>
                </c:pt>
                <c:pt idx="6">
                  <c:v>11900</c:v>
                </c:pt>
                <c:pt idx="7">
                  <c:v>-10800</c:v>
                </c:pt>
                <c:pt idx="8">
                  <c:v>-3299.9999999999686</c:v>
                </c:pt>
                <c:pt idx="9">
                  <c:v>-7290.0000000000546</c:v>
                </c:pt>
                <c:pt idx="10">
                  <c:v>16200</c:v>
                </c:pt>
                <c:pt idx="11">
                  <c:v>-4749.9999999999436</c:v>
                </c:pt>
                <c:pt idx="12">
                  <c:v>-1200.0000000000455</c:v>
                </c:pt>
                <c:pt idx="13">
                  <c:v>-7762.5000000000382</c:v>
                </c:pt>
                <c:pt idx="14">
                  <c:v>10439.999999999918</c:v>
                </c:pt>
                <c:pt idx="15">
                  <c:v>-9200</c:v>
                </c:pt>
                <c:pt idx="16">
                  <c:v>-5200</c:v>
                </c:pt>
                <c:pt idx="17">
                  <c:v>8500</c:v>
                </c:pt>
                <c:pt idx="18">
                  <c:v>19380.000000000087</c:v>
                </c:pt>
                <c:pt idx="19">
                  <c:v>-3400.0000000000909</c:v>
                </c:pt>
                <c:pt idx="20">
                  <c:v>11100</c:v>
                </c:pt>
                <c:pt idx="21">
                  <c:v>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C69-4C31-BCC8-DF8D50013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082496"/>
        <c:axId val="129084032"/>
      </c:barChart>
      <c:catAx>
        <c:axId val="12908249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84032"/>
        <c:crosses val="autoZero"/>
        <c:auto val="0"/>
        <c:lblAlgn val="ctr"/>
        <c:lblOffset val="100"/>
        <c:noMultiLvlLbl val="0"/>
      </c:catAx>
      <c:valAx>
        <c:axId val="1290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8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CFDE-4E59-8C4A-1BFFBFB1895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CFDE-4E59-8C4A-1BFFBFB1895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CFDE-4E59-8C4A-1BFFBFB1895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CFDE-4E59-8C4A-1BFFBFB1895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CFDE-4E59-8C4A-1BFFBFB1895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CFDE-4E59-8C4A-1BFFBFB18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Calculations'!$F$25:$F$39</c:f>
              <c:numCache>
                <c:formatCode>[$-14009]dd/mm/yy;@</c:formatCode>
                <c:ptCount val="1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44263</c:v>
                </c:pt>
                <c:pt idx="5">
                  <c:v>44264</c:v>
                </c:pt>
                <c:pt idx="6">
                  <c:v>44270</c:v>
                </c:pt>
                <c:pt idx="7">
                  <c:v>44272</c:v>
                </c:pt>
                <c:pt idx="8">
                  <c:v>44273</c:v>
                </c:pt>
                <c:pt idx="9">
                  <c:v>44274</c:v>
                </c:pt>
                <c:pt idx="10">
                  <c:v>44277</c:v>
                </c:pt>
                <c:pt idx="11">
                  <c:v>44278</c:v>
                </c:pt>
                <c:pt idx="12">
                  <c:v>44279</c:v>
                </c:pt>
                <c:pt idx="13">
                  <c:v>44280</c:v>
                </c:pt>
                <c:pt idx="14">
                  <c:v>44285</c:v>
                </c:pt>
              </c:numCache>
            </c:numRef>
          </c:cat>
          <c:val>
            <c:numRef>
              <c:f>'Monthly Calculations'!$G$25:$G$39</c:f>
              <c:numCache>
                <c:formatCode>0_ </c:formatCode>
                <c:ptCount val="15"/>
                <c:pt idx="0">
                  <c:v>8607.4819999999418</c:v>
                </c:pt>
                <c:pt idx="1">
                  <c:v>12367.050000000054</c:v>
                </c:pt>
                <c:pt idx="2">
                  <c:v>18473.914999999957</c:v>
                </c:pt>
                <c:pt idx="3">
                  <c:v>-10890.750000000113</c:v>
                </c:pt>
                <c:pt idx="4">
                  <c:v>-4392.57</c:v>
                </c:pt>
                <c:pt idx="5">
                  <c:v>14709.365999999936</c:v>
                </c:pt>
                <c:pt idx="6">
                  <c:v>-13119.840000000062</c:v>
                </c:pt>
                <c:pt idx="7">
                  <c:v>-6352.33499999995</c:v>
                </c:pt>
                <c:pt idx="8">
                  <c:v>-6177.0239999998548</c:v>
                </c:pt>
                <c:pt idx="9">
                  <c:v>17090.5</c:v>
                </c:pt>
                <c:pt idx="10">
                  <c:v>21667.559999999932</c:v>
                </c:pt>
                <c:pt idx="11">
                  <c:v>8454.6</c:v>
                </c:pt>
                <c:pt idx="12">
                  <c:v>6228.125</c:v>
                </c:pt>
                <c:pt idx="13">
                  <c:v>-11743.080000000054</c:v>
                </c:pt>
                <c:pt idx="14">
                  <c:v>17836.27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FDE-4E59-8C4A-1BFFBFB18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465536"/>
        <c:axId val="126467072"/>
      </c:barChart>
      <c:catAx>
        <c:axId val="12646553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7072"/>
        <c:crosses val="autoZero"/>
        <c:auto val="0"/>
        <c:lblAlgn val="ctr"/>
        <c:lblOffset val="100"/>
        <c:noMultiLvlLbl val="0"/>
      </c:catAx>
      <c:valAx>
        <c:axId val="12646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E1B8-42BD-8FC9-01B0AAAA3894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E1B8-42BD-8FC9-01B0AAAA38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Calculations'!$K$271:$K$272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B8-42BD-8FC9-01B0AAAA38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F247-4506-929C-CDA215AE2E6B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F247-4506-929C-CDA215AE2E6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F247-4506-929C-CDA215AE2E6B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F247-4506-929C-CDA215AE2E6B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F247-4506-929C-CDA215AE2E6B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F247-4506-929C-CDA215AE2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Calculations'!$F$301:$F$315</c:f>
              <c:numCache>
                <c:formatCode>[$-14009]dd/mm/yy;@</c:formatCode>
                <c:ptCount val="15"/>
                <c:pt idx="0">
                  <c:v>44652</c:v>
                </c:pt>
                <c:pt idx="1">
                  <c:v>44655</c:v>
                </c:pt>
                <c:pt idx="2">
                  <c:v>44656</c:v>
                </c:pt>
                <c:pt idx="3">
                  <c:v>44658</c:v>
                </c:pt>
                <c:pt idx="4">
                  <c:v>44659</c:v>
                </c:pt>
                <c:pt idx="5">
                  <c:v>44662</c:v>
                </c:pt>
                <c:pt idx="6">
                  <c:v>44663</c:v>
                </c:pt>
                <c:pt idx="7">
                  <c:v>44669</c:v>
                </c:pt>
                <c:pt idx="8">
                  <c:v>44670</c:v>
                </c:pt>
                <c:pt idx="9">
                  <c:v>44671</c:v>
                </c:pt>
                <c:pt idx="10">
                  <c:v>44672</c:v>
                </c:pt>
                <c:pt idx="11">
                  <c:v>44673</c:v>
                </c:pt>
                <c:pt idx="12">
                  <c:v>44677</c:v>
                </c:pt>
                <c:pt idx="13">
                  <c:v>44678</c:v>
                </c:pt>
                <c:pt idx="14">
                  <c:v>44680</c:v>
                </c:pt>
              </c:numCache>
            </c:numRef>
          </c:cat>
          <c:val>
            <c:numRef>
              <c:f>'Monthly Calculations'!$G$301:$G$315</c:f>
              <c:numCache>
                <c:formatCode>0_ </c:formatCode>
                <c:ptCount val="15"/>
                <c:pt idx="0">
                  <c:v>-3750</c:v>
                </c:pt>
                <c:pt idx="1">
                  <c:v>-13175</c:v>
                </c:pt>
                <c:pt idx="2">
                  <c:v>-799.95000000003029</c:v>
                </c:pt>
                <c:pt idx="3">
                  <c:v>34800</c:v>
                </c:pt>
                <c:pt idx="4">
                  <c:v>-6750</c:v>
                </c:pt>
                <c:pt idx="5">
                  <c:v>-14355.000000000075</c:v>
                </c:pt>
                <c:pt idx="6">
                  <c:v>-1600.0000000000227</c:v>
                </c:pt>
                <c:pt idx="7">
                  <c:v>14400.000000000035</c:v>
                </c:pt>
                <c:pt idx="8">
                  <c:v>-11204.999999999938</c:v>
                </c:pt>
                <c:pt idx="9">
                  <c:v>2000</c:v>
                </c:pt>
                <c:pt idx="10">
                  <c:v>-4249.9999999999718</c:v>
                </c:pt>
                <c:pt idx="11">
                  <c:v>24000</c:v>
                </c:pt>
                <c:pt idx="12">
                  <c:v>-12059.999999999945</c:v>
                </c:pt>
                <c:pt idx="13">
                  <c:v>4500.0000000000282</c:v>
                </c:pt>
                <c:pt idx="14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247-4506-929C-CDA215AE2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022208"/>
        <c:axId val="129032192"/>
      </c:barChart>
      <c:catAx>
        <c:axId val="12902220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32192"/>
        <c:crosses val="autoZero"/>
        <c:auto val="0"/>
        <c:lblAlgn val="ctr"/>
        <c:lblOffset val="100"/>
        <c:noMultiLvlLbl val="0"/>
      </c:catAx>
      <c:valAx>
        <c:axId val="12903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2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6C3-4176-866B-D32F4EFBBCF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6C3-4176-866B-D32F4EFBBC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Calculations'!$K$299:$K$300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C3-4176-866B-D32F4EFBBC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0-3B10-47CD-84AE-731F0AD51CF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2-3B10-47CD-84AE-731F0AD51CF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4-3B10-47CD-84AE-731F0AD51CF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3B10-47CD-84AE-731F0AD51CF5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B10-47CD-84AE-731F0AD51CF5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C-3B10-47CD-84AE-731F0AD51CF5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4-3B10-47CD-84AE-731F0AD51C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Calculations'!$F$322:$F$338</c:f>
              <c:numCache>
                <c:formatCode>[$-14009]dd/mm/yy;@</c:formatCode>
                <c:ptCount val="17"/>
                <c:pt idx="0">
                  <c:v>44683</c:v>
                </c:pt>
                <c:pt idx="1">
                  <c:v>44685</c:v>
                </c:pt>
                <c:pt idx="2">
                  <c:v>44686</c:v>
                </c:pt>
                <c:pt idx="3">
                  <c:v>44687</c:v>
                </c:pt>
                <c:pt idx="4">
                  <c:v>44690</c:v>
                </c:pt>
                <c:pt idx="5">
                  <c:v>44691</c:v>
                </c:pt>
                <c:pt idx="6">
                  <c:v>44693</c:v>
                </c:pt>
                <c:pt idx="7">
                  <c:v>44694</c:v>
                </c:pt>
                <c:pt idx="8">
                  <c:v>44697</c:v>
                </c:pt>
                <c:pt idx="9">
                  <c:v>44698</c:v>
                </c:pt>
                <c:pt idx="10">
                  <c:v>44699</c:v>
                </c:pt>
                <c:pt idx="11">
                  <c:v>44700</c:v>
                </c:pt>
                <c:pt idx="12">
                  <c:v>44704</c:v>
                </c:pt>
                <c:pt idx="13">
                  <c:v>44705</c:v>
                </c:pt>
                <c:pt idx="14">
                  <c:v>44707</c:v>
                </c:pt>
                <c:pt idx="15">
                  <c:v>44708</c:v>
                </c:pt>
                <c:pt idx="16">
                  <c:v>44712</c:v>
                </c:pt>
              </c:numCache>
            </c:numRef>
          </c:cat>
          <c:val>
            <c:numRef>
              <c:f>'Monthly Calculations'!$G$322:$G$338</c:f>
              <c:numCache>
                <c:formatCode>0_ </c:formatCode>
                <c:ptCount val="17"/>
                <c:pt idx="0">
                  <c:v>15000</c:v>
                </c:pt>
                <c:pt idx="1">
                  <c:v>-13330.000000000035</c:v>
                </c:pt>
                <c:pt idx="2">
                  <c:v>11900</c:v>
                </c:pt>
                <c:pt idx="3">
                  <c:v>15400.000000000091</c:v>
                </c:pt>
                <c:pt idx="4">
                  <c:v>5866.2999999999693</c:v>
                </c:pt>
                <c:pt idx="5">
                  <c:v>-6697.5000000000646</c:v>
                </c:pt>
                <c:pt idx="6">
                  <c:v>-16000</c:v>
                </c:pt>
                <c:pt idx="7">
                  <c:v>4675.0000000001255</c:v>
                </c:pt>
                <c:pt idx="8">
                  <c:v>-14400</c:v>
                </c:pt>
                <c:pt idx="9">
                  <c:v>12650.000000000062</c:v>
                </c:pt>
                <c:pt idx="10">
                  <c:v>-11549.999999999984</c:v>
                </c:pt>
                <c:pt idx="11">
                  <c:v>-13600</c:v>
                </c:pt>
                <c:pt idx="12">
                  <c:v>-7424.9999999999618</c:v>
                </c:pt>
                <c:pt idx="13">
                  <c:v>-10779.999999999949</c:v>
                </c:pt>
                <c:pt idx="14">
                  <c:v>13750</c:v>
                </c:pt>
                <c:pt idx="15">
                  <c:v>-8875.0000000000291</c:v>
                </c:pt>
                <c:pt idx="16">
                  <c:v>-11700.000000000045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B10-47CD-84AE-731F0AD5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467136"/>
        <c:axId val="129468672"/>
      </c:barChart>
      <c:catAx>
        <c:axId val="12946713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8672"/>
        <c:crosses val="autoZero"/>
        <c:auto val="0"/>
        <c:lblAlgn val="ctr"/>
        <c:lblOffset val="100"/>
        <c:noMultiLvlLbl val="0"/>
      </c:catAx>
      <c:valAx>
        <c:axId val="1294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15D6-4C49-9438-353D5F5C3552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15D6-4C49-9438-353D5F5C35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Calculations'!$K$320:$K$321</c:f>
              <c:numCache>
                <c:formatCode>0%</c:formatCode>
                <c:ptCount val="2"/>
                <c:pt idx="0">
                  <c:v>0.41176470588235292</c:v>
                </c:pt>
                <c:pt idx="1">
                  <c:v>0.58823529411764708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D6-4C49-9438-353D5F5C35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AF7F-4996-AC01-E5B52722D37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4-AF7F-4996-AC01-E5B52722D37B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A-AF7F-4996-AC01-E5B52722D37B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AF7F-4996-AC01-E5B52722D37B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AF7F-4996-AC01-E5B52722D37B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89A1-4074-AF8F-6E8429630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Calculations'!$F$345:$F$366</c:f>
              <c:numCache>
                <c:formatCode>[$-14009]dd/mm/yy;@</c:formatCode>
                <c:ptCount val="22"/>
                <c:pt idx="0">
                  <c:v>44713</c:v>
                </c:pt>
                <c:pt idx="1">
                  <c:v>44714</c:v>
                </c:pt>
                <c:pt idx="2">
                  <c:v>44714</c:v>
                </c:pt>
                <c:pt idx="3">
                  <c:v>44715</c:v>
                </c:pt>
                <c:pt idx="4">
                  <c:v>44718</c:v>
                </c:pt>
                <c:pt idx="5">
                  <c:v>44719</c:v>
                </c:pt>
                <c:pt idx="6">
                  <c:v>44720</c:v>
                </c:pt>
                <c:pt idx="7">
                  <c:v>44721</c:v>
                </c:pt>
                <c:pt idx="8">
                  <c:v>44722</c:v>
                </c:pt>
                <c:pt idx="9">
                  <c:v>44725</c:v>
                </c:pt>
                <c:pt idx="10">
                  <c:v>44726</c:v>
                </c:pt>
                <c:pt idx="11">
                  <c:v>44727</c:v>
                </c:pt>
                <c:pt idx="12">
                  <c:v>44728</c:v>
                </c:pt>
                <c:pt idx="13">
                  <c:v>44729</c:v>
                </c:pt>
                <c:pt idx="14">
                  <c:v>44732</c:v>
                </c:pt>
                <c:pt idx="15">
                  <c:v>44734</c:v>
                </c:pt>
                <c:pt idx="16">
                  <c:v>44735</c:v>
                </c:pt>
                <c:pt idx="17">
                  <c:v>44736</c:v>
                </c:pt>
                <c:pt idx="18">
                  <c:v>44739</c:v>
                </c:pt>
                <c:pt idx="19">
                  <c:v>44740</c:v>
                </c:pt>
                <c:pt idx="20">
                  <c:v>44741</c:v>
                </c:pt>
                <c:pt idx="21">
                  <c:v>44742</c:v>
                </c:pt>
              </c:numCache>
            </c:numRef>
          </c:cat>
          <c:val>
            <c:numRef>
              <c:f>'Monthly Calculations'!$G$345:$G$366</c:f>
              <c:numCache>
                <c:formatCode>0_ </c:formatCode>
                <c:ptCount val="22"/>
                <c:pt idx="0">
                  <c:v>11020.000000000022</c:v>
                </c:pt>
                <c:pt idx="1">
                  <c:v>-2200</c:v>
                </c:pt>
                <c:pt idx="2">
                  <c:v>13750</c:v>
                </c:pt>
                <c:pt idx="3">
                  <c:v>-5280.0000000001091</c:v>
                </c:pt>
                <c:pt idx="4">
                  <c:v>-16250</c:v>
                </c:pt>
                <c:pt idx="5">
                  <c:v>-5400</c:v>
                </c:pt>
                <c:pt idx="6">
                  <c:v>19950</c:v>
                </c:pt>
                <c:pt idx="7">
                  <c:v>-8250</c:v>
                </c:pt>
                <c:pt idx="8">
                  <c:v>-15794.999999999933</c:v>
                </c:pt>
                <c:pt idx="9">
                  <c:v>-259.99999999991132</c:v>
                </c:pt>
                <c:pt idx="10">
                  <c:v>-2700.0000000000173</c:v>
                </c:pt>
                <c:pt idx="11">
                  <c:v>-1350</c:v>
                </c:pt>
                <c:pt idx="12">
                  <c:v>-10560.000000000036</c:v>
                </c:pt>
                <c:pt idx="13">
                  <c:v>-5589.9999999999409</c:v>
                </c:pt>
                <c:pt idx="14">
                  <c:v>16250</c:v>
                </c:pt>
                <c:pt idx="15">
                  <c:v>-1075</c:v>
                </c:pt>
                <c:pt idx="16">
                  <c:v>20400</c:v>
                </c:pt>
                <c:pt idx="17">
                  <c:v>0</c:v>
                </c:pt>
                <c:pt idx="18">
                  <c:v>-6269.9999999999136</c:v>
                </c:pt>
                <c:pt idx="19">
                  <c:v>-4919.9999999999818</c:v>
                </c:pt>
                <c:pt idx="20">
                  <c:v>-1155.0000000000437</c:v>
                </c:pt>
                <c:pt idx="21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F7F-4996-AC01-E5B52722D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596800"/>
        <c:axId val="129614976"/>
      </c:barChart>
      <c:catAx>
        <c:axId val="12959680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14976"/>
        <c:crosses val="autoZero"/>
        <c:auto val="0"/>
        <c:lblAlgn val="ctr"/>
        <c:lblOffset val="100"/>
        <c:noMultiLvlLbl val="0"/>
      </c:catAx>
      <c:valAx>
        <c:axId val="1296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9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3B9-4D94-A2C7-0E2A51DD7C51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3B9-4D94-A2C7-0E2A51DD7C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Calculations'!$K$343:$K$344</c:f>
              <c:numCache>
                <c:formatCode>0%</c:formatCode>
                <c:ptCount val="2"/>
                <c:pt idx="0">
                  <c:v>0.31818181818181818</c:v>
                </c:pt>
                <c:pt idx="1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B9-4D94-A2C7-0E2A51DD7C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936B-4CB7-A2A8-E5C6ADD98D6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936B-4CB7-A2A8-E5C6ADD98D63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936B-4CB7-A2A8-E5C6ADD98D6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C-936B-4CB7-A2A8-E5C6ADD98D63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E-936B-4CB7-A2A8-E5C6ADD98D63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2-936B-4CB7-A2A8-E5C6ADD98D6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A-936B-4CB7-A2A8-E5C6ADD98D6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E-5DC0-4DB4-9C7E-AB8382FE67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Calculations'!$F$373:$F$393</c:f>
              <c:numCache>
                <c:formatCode>[$-14009]dd/mm/yy;@</c:formatCode>
                <c:ptCount val="21"/>
                <c:pt idx="0">
                  <c:v>44743</c:v>
                </c:pt>
                <c:pt idx="1">
                  <c:v>44747</c:v>
                </c:pt>
                <c:pt idx="2">
                  <c:v>44748</c:v>
                </c:pt>
                <c:pt idx="3">
                  <c:v>44749</c:v>
                </c:pt>
                <c:pt idx="4">
                  <c:v>44750</c:v>
                </c:pt>
                <c:pt idx="5">
                  <c:v>44753</c:v>
                </c:pt>
                <c:pt idx="6">
                  <c:v>44754</c:v>
                </c:pt>
                <c:pt idx="7">
                  <c:v>44755</c:v>
                </c:pt>
                <c:pt idx="8">
                  <c:v>44756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</c:numCache>
            </c:numRef>
          </c:cat>
          <c:val>
            <c:numRef>
              <c:f>'Monthly Calculations'!$G$373:$G$393</c:f>
              <c:numCache>
                <c:formatCode>0_ </c:formatCode>
                <c:ptCount val="21"/>
                <c:pt idx="0">
                  <c:v>-13874.999999999887</c:v>
                </c:pt>
                <c:pt idx="1">
                  <c:v>-6299.9999999999545</c:v>
                </c:pt>
                <c:pt idx="2">
                  <c:v>-2839.9999999999636</c:v>
                </c:pt>
                <c:pt idx="3">
                  <c:v>8400.0000000000346</c:v>
                </c:pt>
                <c:pt idx="4">
                  <c:v>-11799.999999999955</c:v>
                </c:pt>
                <c:pt idx="5">
                  <c:v>12000</c:v>
                </c:pt>
                <c:pt idx="6">
                  <c:v>-6900</c:v>
                </c:pt>
                <c:pt idx="7">
                  <c:v>-6799.9999999999545</c:v>
                </c:pt>
                <c:pt idx="8">
                  <c:v>2989.9999999999409</c:v>
                </c:pt>
                <c:pt idx="9">
                  <c:v>11099.999999999909</c:v>
                </c:pt>
                <c:pt idx="10">
                  <c:v>-2559.9999999999454</c:v>
                </c:pt>
                <c:pt idx="11">
                  <c:v>4500</c:v>
                </c:pt>
                <c:pt idx="12">
                  <c:v>-7919.9999999999254</c:v>
                </c:pt>
                <c:pt idx="13">
                  <c:v>-4800</c:v>
                </c:pt>
                <c:pt idx="14">
                  <c:v>13125</c:v>
                </c:pt>
                <c:pt idx="15">
                  <c:v>-7124.9999999999854</c:v>
                </c:pt>
                <c:pt idx="16">
                  <c:v>-4680.0000000000409</c:v>
                </c:pt>
                <c:pt idx="17">
                  <c:v>-8000</c:v>
                </c:pt>
                <c:pt idx="18">
                  <c:v>-6580.0000000000637</c:v>
                </c:pt>
                <c:pt idx="19">
                  <c:v>15500</c:v>
                </c:pt>
                <c:pt idx="20">
                  <c:v>28139.999999999953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36B-4CB7-A2A8-E5C6ADD98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711104"/>
        <c:axId val="129712896"/>
      </c:barChart>
      <c:catAx>
        <c:axId val="129711104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12896"/>
        <c:crosses val="autoZero"/>
        <c:auto val="0"/>
        <c:lblAlgn val="ctr"/>
        <c:lblOffset val="100"/>
        <c:noMultiLvlLbl val="0"/>
      </c:catAx>
      <c:valAx>
        <c:axId val="1297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1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95D-4561-84FB-40F7AE486A71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95D-4561-84FB-40F7AE486A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Calculations'!$K$371:$K$372</c:f>
              <c:numCache>
                <c:formatCode>0%</c:formatCode>
                <c:ptCount val="2"/>
                <c:pt idx="0">
                  <c:v>0.38095238095238093</c:v>
                </c:pt>
                <c:pt idx="1">
                  <c:v>0.61904761904761907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5D-4561-84FB-40F7AE486A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F615-4724-AED1-339A2F1E2F6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8-F615-4724-AED1-339A2F1E2F6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F615-4724-AED1-339A2F1E2F6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A-F615-4724-AED1-339A2F1E2F6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E-F615-4724-AED1-339A2F1E2F6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F615-4724-AED1-339A2F1E2F6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F615-4724-AED1-339A2F1E2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F615-4724-AED1-339A2F1E2F6A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6-F615-4724-AED1-339A2F1E2F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A-F615-4724-AED1-339A2F1E2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C-F615-4724-AED1-339A2F1E2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Calculations'!$F$400:$F$419</c:f>
              <c:numCache>
                <c:formatCode>[$-14009]dd/mm/yy;@</c:formatCode>
                <c:ptCount val="20"/>
                <c:pt idx="0">
                  <c:v>44774</c:v>
                </c:pt>
                <c:pt idx="1">
                  <c:v>44775</c:v>
                </c:pt>
                <c:pt idx="2">
                  <c:v>44775</c:v>
                </c:pt>
                <c:pt idx="3">
                  <c:v>44776</c:v>
                </c:pt>
                <c:pt idx="4">
                  <c:v>44777</c:v>
                </c:pt>
                <c:pt idx="5">
                  <c:v>44778</c:v>
                </c:pt>
                <c:pt idx="6">
                  <c:v>44781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44795</c:v>
                </c:pt>
                <c:pt idx="14">
                  <c:v>44796</c:v>
                </c:pt>
                <c:pt idx="15">
                  <c:v>44797</c:v>
                </c:pt>
                <c:pt idx="16">
                  <c:v>44798</c:v>
                </c:pt>
                <c:pt idx="17">
                  <c:v>44799</c:v>
                </c:pt>
                <c:pt idx="18">
                  <c:v>44802</c:v>
                </c:pt>
                <c:pt idx="19">
                  <c:v>44803</c:v>
                </c:pt>
              </c:numCache>
            </c:numRef>
          </c:cat>
          <c:val>
            <c:numRef>
              <c:f>'Monthly Calculations'!$G$400:$G$419</c:f>
              <c:numCache>
                <c:formatCode>0_ </c:formatCode>
                <c:ptCount val="20"/>
                <c:pt idx="0">
                  <c:v>-16088</c:v>
                </c:pt>
                <c:pt idx="1">
                  <c:v>-4387.5000000000382</c:v>
                </c:pt>
                <c:pt idx="2">
                  <c:v>-4680.0000000001774</c:v>
                </c:pt>
                <c:pt idx="3">
                  <c:v>16479.999999999927</c:v>
                </c:pt>
                <c:pt idx="4">
                  <c:v>-2000</c:v>
                </c:pt>
                <c:pt idx="5">
                  <c:v>12059.999999999982</c:v>
                </c:pt>
                <c:pt idx="6">
                  <c:v>13500</c:v>
                </c:pt>
                <c:pt idx="7">
                  <c:v>27775.000000000062</c:v>
                </c:pt>
                <c:pt idx="8">
                  <c:v>-10055</c:v>
                </c:pt>
                <c:pt idx="9">
                  <c:v>7919.9999999999591</c:v>
                </c:pt>
                <c:pt idx="10">
                  <c:v>14107.499999999967</c:v>
                </c:pt>
                <c:pt idx="11">
                  <c:v>4860.0000000000309</c:v>
                </c:pt>
                <c:pt idx="12">
                  <c:v>-425</c:v>
                </c:pt>
                <c:pt idx="13">
                  <c:v>18525</c:v>
                </c:pt>
                <c:pt idx="14">
                  <c:v>-1400</c:v>
                </c:pt>
                <c:pt idx="15">
                  <c:v>4000.0000000000568</c:v>
                </c:pt>
                <c:pt idx="16">
                  <c:v>-11550</c:v>
                </c:pt>
                <c:pt idx="17">
                  <c:v>-25740.799999999908</c:v>
                </c:pt>
                <c:pt idx="18">
                  <c:v>9425</c:v>
                </c:pt>
                <c:pt idx="19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15-4724-AED1-339A2F1E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934080"/>
        <c:axId val="129935616"/>
      </c:barChart>
      <c:catAx>
        <c:axId val="12993408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5616"/>
        <c:crosses val="autoZero"/>
        <c:auto val="0"/>
        <c:lblAlgn val="ctr"/>
        <c:lblOffset val="100"/>
        <c:noMultiLvlLbl val="0"/>
      </c:catAx>
      <c:valAx>
        <c:axId val="1299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D3F3-467E-9387-A0C7B78B82A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D3F3-467E-9387-A0C7B78B82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Calculations'!$K$23:$K$24</c:f>
              <c:numCache>
                <c:formatCode>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F3-467E-9387-A0C7B78B82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B088-49AE-AB2A-FC704632978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B088-49AE-AB2A-FC70463297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Calculations'!$K$398:$K$399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88-49AE-AB2A-FC7046329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5EAD-4494-ABDB-21D6DA13150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A-5EAD-4494-ABDB-21D6DA13150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C-5EAD-4494-ABDB-21D6DA13150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4-5EAD-4494-ABDB-21D6DA13150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8-5EAD-4494-ABDB-21D6DA131508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5EAD-4494-ABDB-21D6DA13150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0-5EAD-4494-ABDB-21D6DA13150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2-5EAD-4494-ABDB-21D6DA131508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5EAD-4494-ABDB-21D6DA131508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C-4B08-4E9D-8B1F-B1E897A4C899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E-380C-4679-BAAA-E1B44C7A5C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Calculations'!$F$426:$F$450</c:f>
              <c:numCache>
                <c:formatCode>[$-14009]dd/mm/yy;@</c:formatCode>
                <c:ptCount val="25"/>
                <c:pt idx="0">
                  <c:v>44805</c:v>
                </c:pt>
                <c:pt idx="1">
                  <c:v>44805</c:v>
                </c:pt>
                <c:pt idx="2">
                  <c:v>44806</c:v>
                </c:pt>
                <c:pt idx="3">
                  <c:v>44809</c:v>
                </c:pt>
                <c:pt idx="4">
                  <c:v>44810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44816</c:v>
                </c:pt>
                <c:pt idx="10">
                  <c:v>44817</c:v>
                </c:pt>
                <c:pt idx="11">
                  <c:v>44818</c:v>
                </c:pt>
                <c:pt idx="12">
                  <c:v>44819</c:v>
                </c:pt>
                <c:pt idx="13">
                  <c:v>44820</c:v>
                </c:pt>
                <c:pt idx="14">
                  <c:v>44823</c:v>
                </c:pt>
                <c:pt idx="15">
                  <c:v>44824</c:v>
                </c:pt>
                <c:pt idx="16">
                  <c:v>44825</c:v>
                </c:pt>
                <c:pt idx="17">
                  <c:v>44826</c:v>
                </c:pt>
                <c:pt idx="18">
                  <c:v>44827</c:v>
                </c:pt>
                <c:pt idx="19">
                  <c:v>44830</c:v>
                </c:pt>
                <c:pt idx="20">
                  <c:v>44831</c:v>
                </c:pt>
                <c:pt idx="21">
                  <c:v>44831</c:v>
                </c:pt>
                <c:pt idx="22">
                  <c:v>44832</c:v>
                </c:pt>
                <c:pt idx="23">
                  <c:v>44833</c:v>
                </c:pt>
                <c:pt idx="24">
                  <c:v>44834</c:v>
                </c:pt>
              </c:numCache>
            </c:numRef>
          </c:cat>
          <c:val>
            <c:numRef>
              <c:f>'Monthly Calculations'!$G$426:$G$450</c:f>
              <c:numCache>
                <c:formatCode>0_ </c:formatCode>
                <c:ptCount val="25"/>
                <c:pt idx="0">
                  <c:v>-1250</c:v>
                </c:pt>
                <c:pt idx="1">
                  <c:v>-2400.0000000000909</c:v>
                </c:pt>
                <c:pt idx="2">
                  <c:v>-11279.999999999927</c:v>
                </c:pt>
                <c:pt idx="3">
                  <c:v>22121</c:v>
                </c:pt>
                <c:pt idx="4">
                  <c:v>-310.00000000007049</c:v>
                </c:pt>
                <c:pt idx="5">
                  <c:v>-3420.0000000001296</c:v>
                </c:pt>
                <c:pt idx="6">
                  <c:v>14820.000000000118</c:v>
                </c:pt>
                <c:pt idx="7">
                  <c:v>8750</c:v>
                </c:pt>
                <c:pt idx="8">
                  <c:v>-2250</c:v>
                </c:pt>
                <c:pt idx="9">
                  <c:v>-7425</c:v>
                </c:pt>
                <c:pt idx="10">
                  <c:v>-12750</c:v>
                </c:pt>
                <c:pt idx="11">
                  <c:v>22229.999999999869</c:v>
                </c:pt>
                <c:pt idx="12">
                  <c:v>-8120.0000000000327</c:v>
                </c:pt>
                <c:pt idx="13">
                  <c:v>1300.0000000000114</c:v>
                </c:pt>
                <c:pt idx="14">
                  <c:v>-5099.9999999999518</c:v>
                </c:pt>
                <c:pt idx="15">
                  <c:v>-10750.000000000029</c:v>
                </c:pt>
                <c:pt idx="16">
                  <c:v>25920.000000000073</c:v>
                </c:pt>
                <c:pt idx="17">
                  <c:v>-4600</c:v>
                </c:pt>
                <c:pt idx="18">
                  <c:v>25000</c:v>
                </c:pt>
                <c:pt idx="19">
                  <c:v>12300</c:v>
                </c:pt>
                <c:pt idx="20">
                  <c:v>-6225.0000000001364</c:v>
                </c:pt>
                <c:pt idx="21">
                  <c:v>6500</c:v>
                </c:pt>
                <c:pt idx="22">
                  <c:v>-18225</c:v>
                </c:pt>
                <c:pt idx="23">
                  <c:v>5250</c:v>
                </c:pt>
                <c:pt idx="24">
                  <c:v>21316.599999999817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EAD-4494-ABDB-21D6DA131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825408"/>
        <c:axId val="127826944"/>
      </c:barChart>
      <c:catAx>
        <c:axId val="12782540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26944"/>
        <c:crosses val="autoZero"/>
        <c:auto val="0"/>
        <c:lblAlgn val="ctr"/>
        <c:lblOffset val="100"/>
        <c:noMultiLvlLbl val="0"/>
      </c:catAx>
      <c:valAx>
        <c:axId val="1278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2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A1F-4725-986A-B43E48FA7C10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A1F-4725-986A-B43E48FA7C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Calculations'!$K$424:$K$425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1F-4725-986A-B43E48FA7C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4-EEC2-46EF-8984-17D0099389B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EEC2-46EF-8984-17D0099389B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EEC2-46EF-8984-17D0099389B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EEC2-46EF-8984-17D0099389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EEC2-46EF-8984-17D0099389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EEC2-46EF-8984-17D0099389B7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EEC2-46EF-8984-17D0099389B7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EEC2-46EF-8984-17D009938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Calculations'!$F$457:$F$475</c:f>
              <c:numCache>
                <c:formatCode>[$-14009]dd/mm/yy;@</c:formatCode>
                <c:ptCount val="19"/>
                <c:pt idx="0">
                  <c:v>44837</c:v>
                </c:pt>
                <c:pt idx="1">
                  <c:v>44838</c:v>
                </c:pt>
                <c:pt idx="2">
                  <c:v>44838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  <c:pt idx="14">
                  <c:v>44859</c:v>
                </c:pt>
                <c:pt idx="15">
                  <c:v>44861</c:v>
                </c:pt>
                <c:pt idx="16">
                  <c:v>44862</c:v>
                </c:pt>
                <c:pt idx="17">
                  <c:v>44865</c:v>
                </c:pt>
                <c:pt idx="18">
                  <c:v>44865</c:v>
                </c:pt>
              </c:numCache>
            </c:numRef>
          </c:cat>
          <c:val>
            <c:numRef>
              <c:f>'Monthly Calculations'!$G$457:$G$475</c:f>
              <c:numCache>
                <c:formatCode>0_ </c:formatCode>
                <c:ptCount val="19"/>
                <c:pt idx="0">
                  <c:v>-9900</c:v>
                </c:pt>
                <c:pt idx="1">
                  <c:v>-1154.9999999999727</c:v>
                </c:pt>
                <c:pt idx="2">
                  <c:v>13125</c:v>
                </c:pt>
                <c:pt idx="3">
                  <c:v>-19140.000000000065</c:v>
                </c:pt>
                <c:pt idx="4">
                  <c:v>4500</c:v>
                </c:pt>
                <c:pt idx="5">
                  <c:v>17100</c:v>
                </c:pt>
                <c:pt idx="6">
                  <c:v>-4844.9999999999673</c:v>
                </c:pt>
                <c:pt idx="7">
                  <c:v>-10125</c:v>
                </c:pt>
                <c:pt idx="8">
                  <c:v>9240.0000000000327</c:v>
                </c:pt>
                <c:pt idx="9">
                  <c:v>-9500.0000000000291</c:v>
                </c:pt>
                <c:pt idx="10">
                  <c:v>-6300</c:v>
                </c:pt>
                <c:pt idx="11">
                  <c:v>33600</c:v>
                </c:pt>
                <c:pt idx="12">
                  <c:v>19304.999999999938</c:v>
                </c:pt>
                <c:pt idx="13">
                  <c:v>-7800.0000000000682</c:v>
                </c:pt>
                <c:pt idx="14">
                  <c:v>10800</c:v>
                </c:pt>
                <c:pt idx="15">
                  <c:v>-12487.499999999962</c:v>
                </c:pt>
                <c:pt idx="16">
                  <c:v>26400</c:v>
                </c:pt>
                <c:pt idx="17">
                  <c:v>-3500</c:v>
                </c:pt>
                <c:pt idx="18">
                  <c:v>-1250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EEC2-46EF-8984-17D009938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0305024"/>
        <c:axId val="130315008"/>
      </c:barChart>
      <c:catAx>
        <c:axId val="130305024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15008"/>
        <c:crosses val="autoZero"/>
        <c:auto val="0"/>
        <c:lblAlgn val="ctr"/>
        <c:lblOffset val="100"/>
        <c:noMultiLvlLbl val="0"/>
      </c:catAx>
      <c:valAx>
        <c:axId val="13031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0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98AE-4F45-B01F-C68D73BDE72E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98AE-4F45-B01F-C68D73BDE7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Calculations'!$K$455:$K$456</c:f>
              <c:numCache>
                <c:formatCode>0%</c:formatCode>
                <c:ptCount val="2"/>
                <c:pt idx="0">
                  <c:v>0.42105263157894735</c:v>
                </c:pt>
                <c:pt idx="1">
                  <c:v>0.57894736842105265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AE-4F45-B01F-C68D73BDE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18D6-4F37-80C3-6971D43EF3B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18D6-4F37-80C3-6971D43EF3B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18D6-4F37-80C3-6971D43EF3B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18D6-4F37-80C3-6971D43EF3B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18D6-4F37-80C3-6971D43EF3B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18D6-4F37-80C3-6971D43EF3BF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18D6-4F37-80C3-6971D43EF3BF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18D6-4F37-80C3-6971D43EF3BF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18D6-4F37-80C3-6971D43EF3BF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18D6-4F37-80C3-6971D43EF3B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18D6-4F37-80C3-6971D43EF3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Calculations'!$F$482:$F$504</c:f>
              <c:numCache>
                <c:formatCode>[$-14009]dd/mm/yy;@</c:formatCode>
                <c:ptCount val="23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44872</c:v>
                </c:pt>
                <c:pt idx="5">
                  <c:v>44874</c:v>
                </c:pt>
                <c:pt idx="6">
                  <c:v>44875</c:v>
                </c:pt>
                <c:pt idx="7">
                  <c:v>44879</c:v>
                </c:pt>
                <c:pt idx="8">
                  <c:v>44880</c:v>
                </c:pt>
                <c:pt idx="9">
                  <c:v>44881</c:v>
                </c:pt>
                <c:pt idx="10">
                  <c:v>44882</c:v>
                </c:pt>
                <c:pt idx="11">
                  <c:v>44883</c:v>
                </c:pt>
                <c:pt idx="12">
                  <c:v>44886</c:v>
                </c:pt>
                <c:pt idx="13">
                  <c:v>44887</c:v>
                </c:pt>
                <c:pt idx="14">
                  <c:v>44888</c:v>
                </c:pt>
                <c:pt idx="15">
                  <c:v>44889</c:v>
                </c:pt>
                <c:pt idx="16">
                  <c:v>44889</c:v>
                </c:pt>
                <c:pt idx="17">
                  <c:v>44890</c:v>
                </c:pt>
                <c:pt idx="18">
                  <c:v>44890</c:v>
                </c:pt>
                <c:pt idx="19">
                  <c:v>44893</c:v>
                </c:pt>
                <c:pt idx="20">
                  <c:v>44894</c:v>
                </c:pt>
                <c:pt idx="21">
                  <c:v>44894</c:v>
                </c:pt>
                <c:pt idx="22">
                  <c:v>44895</c:v>
                </c:pt>
              </c:numCache>
            </c:numRef>
          </c:cat>
          <c:val>
            <c:numRef>
              <c:f>'Monthly Calculations'!$G$482:$G$504</c:f>
              <c:numCache>
                <c:formatCode>0_ </c:formatCode>
                <c:ptCount val="23"/>
                <c:pt idx="0">
                  <c:v>-6075.0000000000382</c:v>
                </c:pt>
                <c:pt idx="1">
                  <c:v>-10062.5</c:v>
                </c:pt>
                <c:pt idx="2">
                  <c:v>2374.9999999998295</c:v>
                </c:pt>
                <c:pt idx="3">
                  <c:v>9179.9999999999382</c:v>
                </c:pt>
                <c:pt idx="4">
                  <c:v>6450</c:v>
                </c:pt>
                <c:pt idx="5">
                  <c:v>-12000.000000000029</c:v>
                </c:pt>
                <c:pt idx="6">
                  <c:v>18899.999999999982</c:v>
                </c:pt>
                <c:pt idx="7">
                  <c:v>-5037.5</c:v>
                </c:pt>
                <c:pt idx="8">
                  <c:v>8519.9999999998909</c:v>
                </c:pt>
                <c:pt idx="9">
                  <c:v>-6650</c:v>
                </c:pt>
                <c:pt idx="10">
                  <c:v>30089.999999999782</c:v>
                </c:pt>
                <c:pt idx="11">
                  <c:v>-5579.9999999999472</c:v>
                </c:pt>
                <c:pt idx="12">
                  <c:v>0</c:v>
                </c:pt>
                <c:pt idx="13">
                  <c:v>20519.999999999891</c:v>
                </c:pt>
                <c:pt idx="14">
                  <c:v>13625</c:v>
                </c:pt>
                <c:pt idx="15">
                  <c:v>-562.50000000002137</c:v>
                </c:pt>
                <c:pt idx="16">
                  <c:v>10800</c:v>
                </c:pt>
                <c:pt idx="17">
                  <c:v>-1440.0000000000546</c:v>
                </c:pt>
                <c:pt idx="18">
                  <c:v>10299.999999999955</c:v>
                </c:pt>
                <c:pt idx="19">
                  <c:v>-9000</c:v>
                </c:pt>
                <c:pt idx="20">
                  <c:v>-4022</c:v>
                </c:pt>
                <c:pt idx="21">
                  <c:v>-13299.999999999955</c:v>
                </c:pt>
                <c:pt idx="22">
                  <c:v>-2992.5000000000323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8D6-4F37-80C3-6971D43E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0508288"/>
        <c:axId val="130509824"/>
      </c:barChart>
      <c:catAx>
        <c:axId val="13050828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09824"/>
        <c:crosses val="autoZero"/>
        <c:auto val="0"/>
        <c:lblAlgn val="ctr"/>
        <c:lblOffset val="100"/>
        <c:noMultiLvlLbl val="0"/>
      </c:catAx>
      <c:valAx>
        <c:axId val="1305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0A78-45E5-A156-3A05CC26688A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A78-45E5-A156-3A05CC266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Calculations'!$K$480:$K$481</c:f>
              <c:numCache>
                <c:formatCode>0%</c:formatCode>
                <c:ptCount val="2"/>
                <c:pt idx="0">
                  <c:v>0.43478260869565216</c:v>
                </c:pt>
                <c:pt idx="1">
                  <c:v>0.56521739130434778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78-45E5-A156-3A05CC266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E620-4072-A519-3CA7FE6E3F7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E620-4072-A519-3CA7FE6E3F7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E620-4072-A519-3CA7FE6E3F7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E620-4072-A519-3CA7FE6E3F7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E620-4072-A519-3CA7FE6E3F7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E620-4072-A519-3CA7FE6E3F7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E620-4072-A519-3CA7FE6E3F7D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E620-4072-A519-3CA7FE6E3F7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E620-4072-A519-3CA7FE6E3F7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E620-4072-A519-3CA7FE6E3F7D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E620-4072-A519-3CA7FE6E3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Calculations'!$F$512:$F$531</c:f>
              <c:numCache>
                <c:formatCode>[$-14009]dd/mm/yy;@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44897</c:v>
                </c:pt>
                <c:pt idx="3">
                  <c:v>44900</c:v>
                </c:pt>
                <c:pt idx="4">
                  <c:v>44901</c:v>
                </c:pt>
                <c:pt idx="5">
                  <c:v>44902</c:v>
                </c:pt>
                <c:pt idx="6">
                  <c:v>44903</c:v>
                </c:pt>
                <c:pt idx="7">
                  <c:v>44907</c:v>
                </c:pt>
                <c:pt idx="8">
                  <c:v>44908</c:v>
                </c:pt>
                <c:pt idx="9">
                  <c:v>44909</c:v>
                </c:pt>
                <c:pt idx="10">
                  <c:v>44910</c:v>
                </c:pt>
                <c:pt idx="11">
                  <c:v>44911</c:v>
                </c:pt>
                <c:pt idx="12">
                  <c:v>44914</c:v>
                </c:pt>
                <c:pt idx="13">
                  <c:v>44915</c:v>
                </c:pt>
                <c:pt idx="14">
                  <c:v>44916</c:v>
                </c:pt>
                <c:pt idx="15">
                  <c:v>44917</c:v>
                </c:pt>
                <c:pt idx="16">
                  <c:v>44921</c:v>
                </c:pt>
                <c:pt idx="17">
                  <c:v>44922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'Monthly Calculations'!$G$512:$G$531</c:f>
              <c:numCache>
                <c:formatCode>0_ </c:formatCode>
                <c:ptCount val="20"/>
                <c:pt idx="0">
                  <c:v>9075</c:v>
                </c:pt>
                <c:pt idx="1">
                  <c:v>-4719.9999999999818</c:v>
                </c:pt>
                <c:pt idx="2">
                  <c:v>1079.9999999999386</c:v>
                </c:pt>
                <c:pt idx="3">
                  <c:v>-5375</c:v>
                </c:pt>
                <c:pt idx="4">
                  <c:v>-87.499999999920419</c:v>
                </c:pt>
                <c:pt idx="5">
                  <c:v>-9659.9999999999454</c:v>
                </c:pt>
                <c:pt idx="6">
                  <c:v>-9400.0000000000909</c:v>
                </c:pt>
                <c:pt idx="7">
                  <c:v>-1440.0000000001228</c:v>
                </c:pt>
                <c:pt idx="8">
                  <c:v>16064.999999999918</c:v>
                </c:pt>
                <c:pt idx="9">
                  <c:v>-9800.00000000004</c:v>
                </c:pt>
                <c:pt idx="10">
                  <c:v>7700</c:v>
                </c:pt>
                <c:pt idx="11">
                  <c:v>16250</c:v>
                </c:pt>
                <c:pt idx="12">
                  <c:v>-13800</c:v>
                </c:pt>
                <c:pt idx="13">
                  <c:v>-8000</c:v>
                </c:pt>
                <c:pt idx="14">
                  <c:v>-11209.999999999956</c:v>
                </c:pt>
                <c:pt idx="15">
                  <c:v>19460.000000000127</c:v>
                </c:pt>
                <c:pt idx="16">
                  <c:v>11375</c:v>
                </c:pt>
                <c:pt idx="17">
                  <c:v>-17500</c:v>
                </c:pt>
                <c:pt idx="18">
                  <c:v>15390.000000000124</c:v>
                </c:pt>
                <c:pt idx="19">
                  <c:v>14579.999999999938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E620-4072-A519-3CA7FE6E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0799872"/>
        <c:axId val="130678784"/>
      </c:barChart>
      <c:catAx>
        <c:axId val="13079987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78784"/>
        <c:crosses val="autoZero"/>
        <c:auto val="0"/>
        <c:lblAlgn val="ctr"/>
        <c:lblOffset val="100"/>
        <c:noMultiLvlLbl val="0"/>
      </c:catAx>
      <c:valAx>
        <c:axId val="1306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9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BD5B-4030-B714-8FC4ED0DDF2A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BD5B-4030-B714-8FC4ED0DDF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Calculations'!$K$510:$K$511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5B-4030-B714-8FC4ED0DDF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 - PNL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6379903012306E-2"/>
          <c:y val="0.20293706293706296"/>
          <c:w val="0.86015249168244057"/>
          <c:h val="0.614202962391938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5E5-4894-9FC8-CF39EFEA53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'Yearly Calculations'!$A$20:$A$31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'Yearly Calculations'!$C$20:$C$31</c:f>
              <c:numCache>
                <c:formatCode>0</c:formatCode>
                <c:ptCount val="12"/>
                <c:pt idx="0">
                  <c:v>77426.700000000448</c:v>
                </c:pt>
                <c:pt idx="1">
                  <c:v>59794.999999999956</c:v>
                </c:pt>
                <c:pt idx="2">
                  <c:v>81974.999999999796</c:v>
                </c:pt>
                <c:pt idx="3">
                  <c:v>23355.050000000083</c:v>
                </c:pt>
                <c:pt idx="4">
                  <c:v>-35116.199999999822</c:v>
                </c:pt>
                <c:pt idx="5">
                  <c:v>5115.0000000001337</c:v>
                </c:pt>
                <c:pt idx="6">
                  <c:v>5575.0000000001637</c:v>
                </c:pt>
                <c:pt idx="7">
                  <c:v>79826.199999999866</c:v>
                </c:pt>
                <c:pt idx="8">
                  <c:v>71402.599999999511</c:v>
                </c:pt>
                <c:pt idx="9">
                  <c:v>48067.499999999905</c:v>
                </c:pt>
                <c:pt idx="10">
                  <c:v>54037.999999999185</c:v>
                </c:pt>
                <c:pt idx="11">
                  <c:v>19982.499999999985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E5-4894-9FC8-CF39EFEA5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0887040"/>
        <c:axId val="130901120"/>
      </c:barChart>
      <c:catAx>
        <c:axId val="130887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01120"/>
        <c:crosses val="autoZero"/>
        <c:auto val="0"/>
        <c:lblAlgn val="ctr"/>
        <c:lblOffset val="100"/>
        <c:noMultiLvlLbl val="0"/>
      </c:catAx>
      <c:valAx>
        <c:axId val="1309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8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20F-498A-8F4F-E322863369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320F-498A-8F4F-E322863369C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320F-498A-8F4F-E322863369C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20F-498A-8F4F-E322863369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815C-4F0C-B1C4-EE306EDAD46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C2F2-4193-9499-EFEA78E4F7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Calculations'!$F$45:$F$55</c:f>
              <c:numCache>
                <c:formatCode>[$-14009]dd/mm/yy;@</c:formatCode>
                <c:ptCount val="11"/>
                <c:pt idx="0">
                  <c:v>44291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44301</c:v>
                </c:pt>
                <c:pt idx="5">
                  <c:v>44302</c:v>
                </c:pt>
                <c:pt idx="6">
                  <c:v>44305</c:v>
                </c:pt>
                <c:pt idx="7">
                  <c:v>44308</c:v>
                </c:pt>
                <c:pt idx="8">
                  <c:v>44309</c:v>
                </c:pt>
                <c:pt idx="9">
                  <c:v>44313</c:v>
                </c:pt>
                <c:pt idx="10">
                  <c:v>44314</c:v>
                </c:pt>
              </c:numCache>
            </c:numRef>
          </c:cat>
          <c:val>
            <c:numRef>
              <c:f>'Monthly Calculations'!$G$45:$G$55</c:f>
              <c:numCache>
                <c:formatCode>0_ </c:formatCode>
                <c:ptCount val="11"/>
                <c:pt idx="0">
                  <c:v>-1737.81</c:v>
                </c:pt>
                <c:pt idx="1">
                  <c:v>31299.4</c:v>
                </c:pt>
                <c:pt idx="2">
                  <c:v>9942.9750000000004</c:v>
                </c:pt>
                <c:pt idx="3">
                  <c:v>27022.380000000139</c:v>
                </c:pt>
                <c:pt idx="4">
                  <c:v>8446.9749999998876</c:v>
                </c:pt>
                <c:pt idx="5">
                  <c:v>-12027.680000000064</c:v>
                </c:pt>
                <c:pt idx="6">
                  <c:v>-9476.0159999999432</c:v>
                </c:pt>
                <c:pt idx="7">
                  <c:v>-884.02499999999998</c:v>
                </c:pt>
                <c:pt idx="8">
                  <c:v>-5817.0189999999411</c:v>
                </c:pt>
                <c:pt idx="9">
                  <c:v>21731.7</c:v>
                </c:pt>
                <c:pt idx="10">
                  <c:v>7967.520000000146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0F-498A-8F4F-E32286336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607360"/>
        <c:axId val="126608896"/>
      </c:barChart>
      <c:catAx>
        <c:axId val="12660736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08896"/>
        <c:crosses val="autoZero"/>
        <c:auto val="0"/>
        <c:lblAlgn val="ctr"/>
        <c:lblOffset val="100"/>
        <c:noMultiLvlLbl val="0"/>
      </c:catAx>
      <c:valAx>
        <c:axId val="12660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0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</a:t>
            </a:r>
            <a:r>
              <a:rPr lang="en-US" baseline="0"/>
              <a:t> - </a:t>
            </a:r>
            <a:r>
              <a:rPr lang="en-US"/>
              <a:t>Capital Appreciation 2022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'Yearly Calculations'!$B$18</c:f>
              <c:strCache>
                <c:ptCount val="1"/>
                <c:pt idx="0">
                  <c:v>Capital Appreciation</c:v>
                </c:pt>
              </c:strCache>
            </c:strRef>
          </c:tx>
          <c:spPr>
            <a:ln w="34925" cap="sq">
              <a:solidFill>
                <a:srgbClr val="00B050"/>
              </a:solidFill>
              <a:bevel/>
              <a:tailEnd type="none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FA-455E-A2CB-288FDFC131B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CFA-455E-A2CB-288FDFC131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'Yearly Calculations'!$A$19:$A$31</c:f>
              <c:strCache>
                <c:ptCount val="13"/>
                <c:pt idx="0">
                  <c:v>-</c:v>
                </c:pt>
                <c:pt idx="1">
                  <c:v>Jan-22</c:v>
                </c:pt>
                <c:pt idx="2">
                  <c:v>Feb-22</c:v>
                </c:pt>
                <c:pt idx="3">
                  <c:v>Mar-22</c:v>
                </c:pt>
                <c:pt idx="4">
                  <c:v>Apr-22</c:v>
                </c:pt>
                <c:pt idx="5">
                  <c:v>May-22</c:v>
                </c:pt>
                <c:pt idx="6">
                  <c:v>Jun-22</c:v>
                </c:pt>
                <c:pt idx="7">
                  <c:v>Jul-22</c:v>
                </c:pt>
                <c:pt idx="8">
                  <c:v>Aug-22</c:v>
                </c:pt>
                <c:pt idx="9">
                  <c:v>Sep-22</c:v>
                </c:pt>
                <c:pt idx="10">
                  <c:v>Oct-22</c:v>
                </c:pt>
                <c:pt idx="11">
                  <c:v>Nov-22</c:v>
                </c:pt>
                <c:pt idx="12">
                  <c:v>Dec-22</c:v>
                </c:pt>
              </c:strCache>
            </c:strRef>
          </c:cat>
          <c:val>
            <c:numRef>
              <c:f>'Yearly Calculations'!$B$19:$B$31</c:f>
              <c:numCache>
                <c:formatCode>0</c:formatCode>
                <c:ptCount val="13"/>
                <c:pt idx="0">
                  <c:v>600000</c:v>
                </c:pt>
                <c:pt idx="1">
                  <c:v>677426.70000000042</c:v>
                </c:pt>
                <c:pt idx="2">
                  <c:v>737221.70000000042</c:v>
                </c:pt>
                <c:pt idx="3">
                  <c:v>819196.70000000019</c:v>
                </c:pt>
                <c:pt idx="4">
                  <c:v>842551.75000000023</c:v>
                </c:pt>
                <c:pt idx="5">
                  <c:v>807435.5500000004</c:v>
                </c:pt>
                <c:pt idx="6">
                  <c:v>812550.55000000051</c:v>
                </c:pt>
                <c:pt idx="7">
                  <c:v>818125.55000000063</c:v>
                </c:pt>
                <c:pt idx="8">
                  <c:v>897951.75000000047</c:v>
                </c:pt>
                <c:pt idx="9">
                  <c:v>969354.35</c:v>
                </c:pt>
                <c:pt idx="10">
                  <c:v>1017421.8499999999</c:v>
                </c:pt>
                <c:pt idx="11">
                  <c:v>1071459.8499999992</c:v>
                </c:pt>
                <c:pt idx="12">
                  <c:v>1091442.3499999992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CFA-455E-A2CB-288FDFC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938752"/>
        <c:axId val="130940288"/>
      </c:lineChart>
      <c:catAx>
        <c:axId val="130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40288"/>
        <c:crosses val="autoZero"/>
        <c:auto val="1"/>
        <c:lblAlgn val="ctr"/>
        <c:lblOffset val="100"/>
        <c:noMultiLvlLbl val="0"/>
      </c:catAx>
      <c:valAx>
        <c:axId val="1309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 - PNL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6379903012306E-2"/>
          <c:y val="0.20293706293706296"/>
          <c:w val="0.86015249168244057"/>
          <c:h val="0.614202962391938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3BC3-4DF1-9E83-7A4E265F71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'Yearly Calculations'!$A$37:$A$48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'Yearly Calculations'!$C$37:$C$48</c:f>
              <c:numCache>
                <c:formatCode>0</c:formatCode>
                <c:ptCount val="12"/>
                <c:pt idx="0">
                  <c:v>21230.000000000469</c:v>
                </c:pt>
                <c:pt idx="1">
                  <c:v>13975.000000000095</c:v>
                </c:pt>
                <c:pt idx="2">
                  <c:v>92007.500000000495</c:v>
                </c:pt>
                <c:pt idx="3">
                  <c:v>111717.49999999951</c:v>
                </c:pt>
                <c:pt idx="4">
                  <c:v>119544.99999999974</c:v>
                </c:pt>
                <c:pt idx="5">
                  <c:v>177865.00000000035</c:v>
                </c:pt>
                <c:pt idx="6">
                  <c:v>74272.500000000378</c:v>
                </c:pt>
                <c:pt idx="7">
                  <c:v>79254.999999999985</c:v>
                </c:pt>
                <c:pt idx="8">
                  <c:v>22330.199999999699</c:v>
                </c:pt>
                <c:pt idx="9">
                  <c:v>49915.000000000386</c:v>
                </c:pt>
                <c:pt idx="10">
                  <c:v>100527.49999999951</c:v>
                </c:pt>
                <c:pt idx="11">
                  <c:v>91300.000000000524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8D-423E-9662-4EDBBE660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003904"/>
        <c:axId val="131005440"/>
      </c:barChart>
      <c:catAx>
        <c:axId val="131003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5440"/>
        <c:crosses val="autoZero"/>
        <c:auto val="0"/>
        <c:lblAlgn val="ctr"/>
        <c:lblOffset val="100"/>
        <c:noMultiLvlLbl val="0"/>
      </c:catAx>
      <c:valAx>
        <c:axId val="1310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</a:t>
            </a:r>
            <a:r>
              <a:rPr lang="en-US" baseline="0"/>
              <a:t> - </a:t>
            </a:r>
            <a:r>
              <a:rPr lang="en-US"/>
              <a:t>Capital Appreciation 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29391349806794E-2"/>
          <c:y val="0.28093544819209448"/>
          <c:w val="0.93252189294233012"/>
          <c:h val="0.60197617450137486"/>
        </c:manualLayout>
      </c:layout>
      <c:lineChart>
        <c:grouping val="standard"/>
        <c:varyColors val="0"/>
        <c:ser>
          <c:idx val="0"/>
          <c:order val="0"/>
          <c:tx>
            <c:strRef>
              <c:f>'Yearly Calculations'!$B$35</c:f>
              <c:strCache>
                <c:ptCount val="1"/>
                <c:pt idx="0">
                  <c:v>Capital Appreciation</c:v>
                </c:pt>
              </c:strCache>
            </c:strRef>
          </c:tx>
          <c:spPr>
            <a:ln w="34925" cap="sq">
              <a:solidFill>
                <a:srgbClr val="00B050"/>
              </a:solidFill>
              <a:bevel/>
              <a:tailEnd type="none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34925" cap="sq">
                <a:solidFill>
                  <a:srgbClr val="00B05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F21E-4C98-8305-FFDF8AE683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'Yearly Calculations'!$A$36:$A$48</c:f>
              <c:strCache>
                <c:ptCount val="13"/>
                <c:pt idx="0">
                  <c:v>-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'Yearly Calculations'!$B$36:$B$48</c:f>
              <c:numCache>
                <c:formatCode>0</c:formatCode>
                <c:ptCount val="13"/>
                <c:pt idx="0">
                  <c:v>400000</c:v>
                </c:pt>
                <c:pt idx="1">
                  <c:v>421230.00000000047</c:v>
                </c:pt>
                <c:pt idx="2">
                  <c:v>435205.00000000058</c:v>
                </c:pt>
                <c:pt idx="3">
                  <c:v>527212.50000000105</c:v>
                </c:pt>
                <c:pt idx="4">
                  <c:v>638930.00000000058</c:v>
                </c:pt>
                <c:pt idx="5">
                  <c:v>758475.00000000035</c:v>
                </c:pt>
                <c:pt idx="6">
                  <c:v>936340.0000000007</c:v>
                </c:pt>
                <c:pt idx="7">
                  <c:v>1010612.500000001</c:v>
                </c:pt>
                <c:pt idx="8">
                  <c:v>1089867.5000000009</c:v>
                </c:pt>
                <c:pt idx="9">
                  <c:v>1112197.7000000007</c:v>
                </c:pt>
                <c:pt idx="10">
                  <c:v>1162112.7000000011</c:v>
                </c:pt>
                <c:pt idx="11">
                  <c:v>1262640.2000000007</c:v>
                </c:pt>
                <c:pt idx="12">
                  <c:v>1353940.2000000011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DB-4374-9683-1438B0118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34208"/>
        <c:axId val="131135744"/>
      </c:lineChart>
      <c:catAx>
        <c:axId val="1311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5744"/>
        <c:crosses val="autoZero"/>
        <c:auto val="1"/>
        <c:lblAlgn val="ctr"/>
        <c:lblOffset val="100"/>
        <c:noMultiLvlLbl val="0"/>
      </c:catAx>
      <c:valAx>
        <c:axId val="1311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A549-4251-85CA-5AF0FDF4608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A549-4251-85CA-5AF0FDF4608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A549-4251-85CA-5AF0FDF4608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A549-4251-85CA-5AF0FDF4608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A549-4251-85CA-5AF0FDF4608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A549-4251-85CA-5AF0FDF4608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A549-4251-85CA-5AF0FDF4608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A549-4251-85CA-5AF0FDF4608E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A549-4251-85CA-5AF0FDF4608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A549-4251-85CA-5AF0FDF4608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A549-4251-85CA-5AF0FDF4608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A549-4251-85CA-5AF0FDF4608E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A549-4251-85CA-5AF0FDF460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Calculations'!$F$538:$F$557</c:f>
              <c:numCache>
                <c:formatCode>[$-14009]dd/mm/yy;@</c:formatCode>
                <c:ptCount val="20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44942</c:v>
                </c:pt>
                <c:pt idx="12">
                  <c:v>44943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44945</c:v>
                </c:pt>
                <c:pt idx="17">
                  <c:v>44946</c:v>
                </c:pt>
                <c:pt idx="18">
                  <c:v>44949</c:v>
                </c:pt>
                <c:pt idx="19">
                  <c:v>44950</c:v>
                </c:pt>
              </c:numCache>
            </c:numRef>
          </c:cat>
          <c:val>
            <c:numRef>
              <c:f>'Monthly Calculations'!$G$538:$G$557</c:f>
              <c:numCache>
                <c:formatCode>0_ </c:formatCode>
                <c:ptCount val="20"/>
                <c:pt idx="0">
                  <c:v>17360.000000000069</c:v>
                </c:pt>
                <c:pt idx="1">
                  <c:v>-3000</c:v>
                </c:pt>
                <c:pt idx="2">
                  <c:v>-3104.9999999999386</c:v>
                </c:pt>
                <c:pt idx="3">
                  <c:v>-1750</c:v>
                </c:pt>
                <c:pt idx="4">
                  <c:v>-16739.999999999814</c:v>
                </c:pt>
                <c:pt idx="5">
                  <c:v>1725.0000000001364</c:v>
                </c:pt>
                <c:pt idx="6">
                  <c:v>-1695.0000000000273</c:v>
                </c:pt>
                <c:pt idx="7">
                  <c:v>-4049.9999999999618</c:v>
                </c:pt>
                <c:pt idx="8">
                  <c:v>-4050.0000000000255</c:v>
                </c:pt>
                <c:pt idx="9">
                  <c:v>9975.0000000001364</c:v>
                </c:pt>
                <c:pt idx="10">
                  <c:v>12250.000000000085</c:v>
                </c:pt>
                <c:pt idx="11">
                  <c:v>15840.000000000055</c:v>
                </c:pt>
                <c:pt idx="12">
                  <c:v>-809.99999999994543</c:v>
                </c:pt>
                <c:pt idx="13">
                  <c:v>-2400</c:v>
                </c:pt>
                <c:pt idx="14">
                  <c:v>-9599.9999999999091</c:v>
                </c:pt>
                <c:pt idx="15">
                  <c:v>-2310.0000000000873</c:v>
                </c:pt>
                <c:pt idx="16">
                  <c:v>21599.999999999909</c:v>
                </c:pt>
                <c:pt idx="17">
                  <c:v>-1430.0000000002001</c:v>
                </c:pt>
                <c:pt idx="18">
                  <c:v>-7149.9999999999773</c:v>
                </c:pt>
                <c:pt idx="19">
                  <c:v>569.9999999999676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549-4251-85CA-5AF0FDF4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289472"/>
        <c:axId val="131291008"/>
      </c:barChart>
      <c:catAx>
        <c:axId val="13128947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91008"/>
        <c:crosses val="autoZero"/>
        <c:auto val="0"/>
        <c:lblAlgn val="ctr"/>
        <c:lblOffset val="100"/>
        <c:noMultiLvlLbl val="0"/>
      </c:catAx>
      <c:valAx>
        <c:axId val="1312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8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2719-4BAB-B946-E270135544B9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2719-4BAB-B946-E27013554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Calculations'!$K$536:$K$537</c:f>
              <c:numCache>
                <c:formatCode>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19-4BAB-B946-E270135544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90B-4B5B-8F2C-713EB08A16B5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90B-4B5B-8F2C-713EB08A16B5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390B-4B5B-8F2C-713EB08A16B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390B-4B5B-8F2C-713EB08A16B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390B-4B5B-8F2C-713EB08A16B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390B-4B5B-8F2C-713EB08A16B5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390B-4B5B-8F2C-713EB08A16B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390B-4B5B-8F2C-713EB08A16B5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390B-4B5B-8F2C-713EB08A16B5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390B-4B5B-8F2C-713EB08A16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Calculations'!$F$564:$F$584</c:f>
              <c:numCache>
                <c:formatCode>[$-14009]dd/mm/yy;@</c:formatCode>
                <c:ptCount val="21"/>
                <c:pt idx="0">
                  <c:v>44960</c:v>
                </c:pt>
                <c:pt idx="1">
                  <c:v>44960</c:v>
                </c:pt>
                <c:pt idx="2">
                  <c:v>44963</c:v>
                </c:pt>
                <c:pt idx="3">
                  <c:v>44964</c:v>
                </c:pt>
                <c:pt idx="4">
                  <c:v>44965</c:v>
                </c:pt>
                <c:pt idx="5">
                  <c:v>44965</c:v>
                </c:pt>
                <c:pt idx="6">
                  <c:v>44966</c:v>
                </c:pt>
                <c:pt idx="7">
                  <c:v>44967</c:v>
                </c:pt>
                <c:pt idx="8">
                  <c:v>44967</c:v>
                </c:pt>
                <c:pt idx="9">
                  <c:v>44970</c:v>
                </c:pt>
                <c:pt idx="10">
                  <c:v>44971</c:v>
                </c:pt>
                <c:pt idx="11">
                  <c:v>44972</c:v>
                </c:pt>
                <c:pt idx="12">
                  <c:v>44973</c:v>
                </c:pt>
                <c:pt idx="13">
                  <c:v>44974</c:v>
                </c:pt>
                <c:pt idx="14">
                  <c:v>44974</c:v>
                </c:pt>
                <c:pt idx="15">
                  <c:v>44977</c:v>
                </c:pt>
                <c:pt idx="16">
                  <c:v>44978</c:v>
                </c:pt>
                <c:pt idx="17">
                  <c:v>44979</c:v>
                </c:pt>
                <c:pt idx="18">
                  <c:v>44980</c:v>
                </c:pt>
                <c:pt idx="19">
                  <c:v>44981</c:v>
                </c:pt>
                <c:pt idx="20">
                  <c:v>44984</c:v>
                </c:pt>
              </c:numCache>
            </c:numRef>
          </c:cat>
          <c:val>
            <c:numRef>
              <c:f>'Monthly Calculations'!$G$564:$G$584</c:f>
              <c:numCache>
                <c:formatCode>0_ </c:formatCode>
                <c:ptCount val="21"/>
                <c:pt idx="0">
                  <c:v>1079.9999999999386</c:v>
                </c:pt>
                <c:pt idx="1">
                  <c:v>-14499.999999999887</c:v>
                </c:pt>
                <c:pt idx="2">
                  <c:v>1500</c:v>
                </c:pt>
                <c:pt idx="3">
                  <c:v>8000</c:v>
                </c:pt>
                <c:pt idx="4">
                  <c:v>-5600.0000000000227</c:v>
                </c:pt>
                <c:pt idx="5">
                  <c:v>7599.9999999999091</c:v>
                </c:pt>
                <c:pt idx="6">
                  <c:v>-9760.0000000000364</c:v>
                </c:pt>
                <c:pt idx="7">
                  <c:v>-1140.0000000000161</c:v>
                </c:pt>
                <c:pt idx="8">
                  <c:v>-10912.499999999796</c:v>
                </c:pt>
                <c:pt idx="9">
                  <c:v>-14850</c:v>
                </c:pt>
                <c:pt idx="10">
                  <c:v>14300</c:v>
                </c:pt>
                <c:pt idx="11">
                  <c:v>8400</c:v>
                </c:pt>
                <c:pt idx="12">
                  <c:v>11250</c:v>
                </c:pt>
                <c:pt idx="13">
                  <c:v>-2940.0000000000318</c:v>
                </c:pt>
                <c:pt idx="14">
                  <c:v>-17200.000000000044</c:v>
                </c:pt>
                <c:pt idx="15">
                  <c:v>13150</c:v>
                </c:pt>
                <c:pt idx="16">
                  <c:v>24839.999999999971</c:v>
                </c:pt>
                <c:pt idx="17">
                  <c:v>-11619.999999999936</c:v>
                </c:pt>
                <c:pt idx="18">
                  <c:v>-6562.5</c:v>
                </c:pt>
                <c:pt idx="19">
                  <c:v>14350.00000000008</c:v>
                </c:pt>
                <c:pt idx="20">
                  <c:v>4589.9999999999691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390B-4B5B-8F2C-713EB08A1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586688"/>
        <c:axId val="131592576"/>
      </c:barChart>
      <c:catAx>
        <c:axId val="13158668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92576"/>
        <c:crosses val="autoZero"/>
        <c:auto val="0"/>
        <c:lblAlgn val="ctr"/>
        <c:lblOffset val="100"/>
        <c:noMultiLvlLbl val="0"/>
      </c:catAx>
      <c:valAx>
        <c:axId val="1315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063B-4952-B272-D7D087F0042C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63B-4952-B272-D7D087F004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Calculations'!$K$562:$K$563</c:f>
              <c:numCache>
                <c:formatCode>0%</c:formatCode>
                <c:ptCount val="2"/>
                <c:pt idx="0">
                  <c:v>0.52380952380952384</c:v>
                </c:pt>
                <c:pt idx="1">
                  <c:v>0.47619047619047616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3B-4952-B272-D7D087F004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4DCA-46BD-AFC3-ABC9B6BAAF2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4DCA-46BD-AFC3-ABC9B6BAAF2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4DCA-46BD-AFC3-ABC9B6BAAF2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4DCA-46BD-AFC3-ABC9B6BAAF2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4DCA-46BD-AFC3-ABC9B6BAAF2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4DCA-46BD-AFC3-ABC9B6BAAF27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4DCA-46BD-AFC3-ABC9B6BAAF27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4DCA-46BD-AFC3-ABC9B6BAAF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Calculations'!$F$591:$F$608</c:f>
              <c:numCache>
                <c:formatCode>[$-14009]dd/mm/yy;@</c:formatCode>
                <c:ptCount val="18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44998</c:v>
                </c:pt>
                <c:pt idx="5">
                  <c:v>44999</c:v>
                </c:pt>
                <c:pt idx="6">
                  <c:v>45000</c:v>
                </c:pt>
                <c:pt idx="7">
                  <c:v>45002</c:v>
                </c:pt>
                <c:pt idx="8">
                  <c:v>45005</c:v>
                </c:pt>
                <c:pt idx="9">
                  <c:v>45006</c:v>
                </c:pt>
                <c:pt idx="10">
                  <c:v>45007</c:v>
                </c:pt>
                <c:pt idx="11">
                  <c:v>45008</c:v>
                </c:pt>
                <c:pt idx="12">
                  <c:v>45009</c:v>
                </c:pt>
                <c:pt idx="13">
                  <c:v>45012</c:v>
                </c:pt>
                <c:pt idx="14">
                  <c:v>45012</c:v>
                </c:pt>
                <c:pt idx="15">
                  <c:v>45013</c:v>
                </c:pt>
                <c:pt idx="16">
                  <c:v>45014</c:v>
                </c:pt>
                <c:pt idx="17">
                  <c:v>45016</c:v>
                </c:pt>
              </c:numCache>
            </c:numRef>
          </c:cat>
          <c:val>
            <c:numRef>
              <c:f>'Monthly Calculations'!$G$591:$G$608</c:f>
              <c:numCache>
                <c:formatCode>0_ </c:formatCode>
                <c:ptCount val="18"/>
                <c:pt idx="0">
                  <c:v>500</c:v>
                </c:pt>
                <c:pt idx="1">
                  <c:v>11610.000000000031</c:v>
                </c:pt>
                <c:pt idx="2">
                  <c:v>-3719.9999999997885</c:v>
                </c:pt>
                <c:pt idx="3">
                  <c:v>3600</c:v>
                </c:pt>
                <c:pt idx="4">
                  <c:v>-3239.9999999999691</c:v>
                </c:pt>
                <c:pt idx="5">
                  <c:v>13260.000000000058</c:v>
                </c:pt>
                <c:pt idx="6">
                  <c:v>74250</c:v>
                </c:pt>
                <c:pt idx="7">
                  <c:v>-12739.999999999942</c:v>
                </c:pt>
                <c:pt idx="8">
                  <c:v>-7000</c:v>
                </c:pt>
                <c:pt idx="9">
                  <c:v>-11549.999999999955</c:v>
                </c:pt>
                <c:pt idx="10">
                  <c:v>-12869.999999999933</c:v>
                </c:pt>
                <c:pt idx="11">
                  <c:v>6000</c:v>
                </c:pt>
                <c:pt idx="12">
                  <c:v>-6250</c:v>
                </c:pt>
                <c:pt idx="13">
                  <c:v>-562.5</c:v>
                </c:pt>
                <c:pt idx="14">
                  <c:v>12299.999999999955</c:v>
                </c:pt>
                <c:pt idx="15">
                  <c:v>520.00000000004434</c:v>
                </c:pt>
                <c:pt idx="16">
                  <c:v>23400</c:v>
                </c:pt>
                <c:pt idx="17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4DCA-46BD-AFC3-ABC9B6BAA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0211200"/>
        <c:axId val="130217088"/>
      </c:barChart>
      <c:catAx>
        <c:axId val="13021120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17088"/>
        <c:crosses val="autoZero"/>
        <c:auto val="0"/>
        <c:lblAlgn val="ctr"/>
        <c:lblOffset val="100"/>
        <c:noMultiLvlLbl val="0"/>
      </c:catAx>
      <c:valAx>
        <c:axId val="1302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D08E-4E0D-9861-680F8AAABBBF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D08E-4E0D-9861-680F8AAABB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Calculations'!$K$589:$K$590</c:f>
              <c:numCache>
                <c:formatCode>0%</c:formatCode>
                <c:ptCount val="2"/>
                <c:pt idx="0">
                  <c:v>0.55555555555555558</c:v>
                </c:pt>
                <c:pt idx="1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8E-4E0D-9861-680F8AAAB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6974-4010-BBCA-FE89149683D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6974-4010-BBCA-FE89149683D1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6974-4010-BBCA-FE89149683D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6974-4010-BBCA-FE89149683D1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6974-4010-BBCA-FE89149683D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6974-4010-BBCA-FE89149683D1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6974-4010-BBCA-FE8914968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Calculations'!$F$615:$F$634</c:f>
              <c:numCache>
                <c:formatCode>[$-14009]dd/mm/yy;@</c:formatCode>
                <c:ptCount val="20"/>
                <c:pt idx="0">
                  <c:v>45019</c:v>
                </c:pt>
                <c:pt idx="1">
                  <c:v>45021</c:v>
                </c:pt>
                <c:pt idx="2">
                  <c:v>45021</c:v>
                </c:pt>
                <c:pt idx="3">
                  <c:v>45022</c:v>
                </c:pt>
                <c:pt idx="4">
                  <c:v>45026</c:v>
                </c:pt>
                <c:pt idx="5">
                  <c:v>45027</c:v>
                </c:pt>
                <c:pt idx="6">
                  <c:v>45027</c:v>
                </c:pt>
                <c:pt idx="7">
                  <c:v>45028</c:v>
                </c:pt>
                <c:pt idx="8">
                  <c:v>45029</c:v>
                </c:pt>
                <c:pt idx="9">
                  <c:v>45033</c:v>
                </c:pt>
                <c:pt idx="10">
                  <c:v>45033</c:v>
                </c:pt>
                <c:pt idx="11">
                  <c:v>45034</c:v>
                </c:pt>
                <c:pt idx="12">
                  <c:v>45035</c:v>
                </c:pt>
                <c:pt idx="13">
                  <c:v>45036</c:v>
                </c:pt>
                <c:pt idx="14">
                  <c:v>45037</c:v>
                </c:pt>
                <c:pt idx="15">
                  <c:v>45040</c:v>
                </c:pt>
                <c:pt idx="16">
                  <c:v>45041</c:v>
                </c:pt>
                <c:pt idx="17">
                  <c:v>45042</c:v>
                </c:pt>
                <c:pt idx="18">
                  <c:v>45043</c:v>
                </c:pt>
                <c:pt idx="19">
                  <c:v>45044</c:v>
                </c:pt>
              </c:numCache>
            </c:numRef>
          </c:cat>
          <c:val>
            <c:numRef>
              <c:f>'Monthly Calculations'!$G$615:$G$634</c:f>
              <c:numCache>
                <c:formatCode>0_ </c:formatCode>
                <c:ptCount val="20"/>
                <c:pt idx="0">
                  <c:v>11999.999999999887</c:v>
                </c:pt>
                <c:pt idx="1">
                  <c:v>-700</c:v>
                </c:pt>
                <c:pt idx="2">
                  <c:v>-4690.0000000000318</c:v>
                </c:pt>
                <c:pt idx="3">
                  <c:v>21944.999999999924</c:v>
                </c:pt>
                <c:pt idx="4">
                  <c:v>3399.9999999999773</c:v>
                </c:pt>
                <c:pt idx="5">
                  <c:v>-2479.999999999859</c:v>
                </c:pt>
                <c:pt idx="6">
                  <c:v>17639.999999999873</c:v>
                </c:pt>
                <c:pt idx="7">
                  <c:v>15119.999999999856</c:v>
                </c:pt>
                <c:pt idx="8">
                  <c:v>25200</c:v>
                </c:pt>
                <c:pt idx="9">
                  <c:v>2632.5000000000996</c:v>
                </c:pt>
                <c:pt idx="10">
                  <c:v>-2700</c:v>
                </c:pt>
                <c:pt idx="11">
                  <c:v>3915.0000000000546</c:v>
                </c:pt>
                <c:pt idx="12">
                  <c:v>13680.00000000004</c:v>
                </c:pt>
                <c:pt idx="13">
                  <c:v>-5925.0000000001819</c:v>
                </c:pt>
                <c:pt idx="14">
                  <c:v>-13100.000000000136</c:v>
                </c:pt>
                <c:pt idx="15">
                  <c:v>3750</c:v>
                </c:pt>
                <c:pt idx="16">
                  <c:v>14600.000000000136</c:v>
                </c:pt>
                <c:pt idx="17">
                  <c:v>-7019.9999999999591</c:v>
                </c:pt>
                <c:pt idx="18">
                  <c:v>5449.9999999998181</c:v>
                </c:pt>
                <c:pt idx="19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6974-4010-BBCA-FE8914968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007232"/>
        <c:axId val="133008768"/>
      </c:barChart>
      <c:catAx>
        <c:axId val="13300723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08768"/>
        <c:crosses val="autoZero"/>
        <c:auto val="0"/>
        <c:lblAlgn val="ctr"/>
        <c:lblOffset val="100"/>
        <c:noMultiLvlLbl val="0"/>
      </c:catAx>
      <c:valAx>
        <c:axId val="1330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0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007-463E-920C-EDB588510750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007-463E-920C-EDB5885107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Calculations'!$K$43:$K$44</c:f>
              <c:numCache>
                <c:formatCode>0%</c:formatCode>
                <c:ptCount val="2"/>
                <c:pt idx="0">
                  <c:v>0.63636363636363635</c:v>
                </c:pt>
                <c:pt idx="1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07-463E-920C-EDB5885107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1BC-46A7-81E0-9938CC12FD25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1BC-46A7-81E0-9938CC12FD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Calculations'!$K$613:$K$614</c:f>
              <c:numCache>
                <c:formatCode>0%</c:formatCode>
                <c:ptCount val="2"/>
                <c:pt idx="0">
                  <c:v>0.65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BC-46A7-81E0-9938CC12FD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7CE-4997-A707-FF29B2F515F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F7CE-4997-A707-FF29B2F515F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F7CE-4997-A707-FF29B2F515F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F7CE-4997-A707-FF29B2F515F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F7CE-4997-A707-FF29B2F515F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F7CE-4997-A707-FF29B2F515F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F7CE-4997-A707-FF29B2F515F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F7CE-4997-A707-FF29B2F515F3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F7CE-4997-A707-FF29B2F515F3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B-F7CE-4997-A707-FF29B2F515F3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F-F7CE-4997-A707-FF29B2F515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Calculations'!$F$641:$F$664</c:f>
              <c:numCache>
                <c:formatCode>[$-14009]dd/mm/yy;@</c:formatCode>
                <c:ptCount val="24"/>
                <c:pt idx="0">
                  <c:v>45048</c:v>
                </c:pt>
                <c:pt idx="1">
                  <c:v>45049</c:v>
                </c:pt>
                <c:pt idx="2">
                  <c:v>45050</c:v>
                </c:pt>
                <c:pt idx="3">
                  <c:v>45051</c:v>
                </c:pt>
                <c:pt idx="4">
                  <c:v>45054</c:v>
                </c:pt>
                <c:pt idx="5">
                  <c:v>45054</c:v>
                </c:pt>
                <c:pt idx="6">
                  <c:v>45055</c:v>
                </c:pt>
                <c:pt idx="7">
                  <c:v>45055</c:v>
                </c:pt>
                <c:pt idx="8">
                  <c:v>45056</c:v>
                </c:pt>
                <c:pt idx="9">
                  <c:v>45057</c:v>
                </c:pt>
                <c:pt idx="10">
                  <c:v>45058</c:v>
                </c:pt>
                <c:pt idx="11">
                  <c:v>45061</c:v>
                </c:pt>
                <c:pt idx="12">
                  <c:v>45062</c:v>
                </c:pt>
                <c:pt idx="13">
                  <c:v>45063</c:v>
                </c:pt>
                <c:pt idx="14">
                  <c:v>45064</c:v>
                </c:pt>
                <c:pt idx="15">
                  <c:v>45065</c:v>
                </c:pt>
                <c:pt idx="16">
                  <c:v>45068</c:v>
                </c:pt>
                <c:pt idx="17">
                  <c:v>45069</c:v>
                </c:pt>
                <c:pt idx="18">
                  <c:v>45070</c:v>
                </c:pt>
                <c:pt idx="19">
                  <c:v>45071</c:v>
                </c:pt>
                <c:pt idx="20">
                  <c:v>45072</c:v>
                </c:pt>
                <c:pt idx="21">
                  <c:v>45075</c:v>
                </c:pt>
                <c:pt idx="22">
                  <c:v>45076</c:v>
                </c:pt>
                <c:pt idx="23">
                  <c:v>45077</c:v>
                </c:pt>
              </c:numCache>
            </c:numRef>
          </c:cat>
          <c:val>
            <c:numRef>
              <c:f>'Monthly Calculations'!$G$641:$G$664</c:f>
              <c:numCache>
                <c:formatCode>0_ </c:formatCode>
                <c:ptCount val="24"/>
                <c:pt idx="0">
                  <c:v>10000</c:v>
                </c:pt>
                <c:pt idx="1">
                  <c:v>-720.00000000002728</c:v>
                </c:pt>
                <c:pt idx="2">
                  <c:v>-4799.9999999999545</c:v>
                </c:pt>
                <c:pt idx="3">
                  <c:v>-16999.999999999887</c:v>
                </c:pt>
                <c:pt idx="4">
                  <c:v>-5600.0000000001364</c:v>
                </c:pt>
                <c:pt idx="5">
                  <c:v>15390.000000000096</c:v>
                </c:pt>
                <c:pt idx="6">
                  <c:v>-4069.999999999925</c:v>
                </c:pt>
                <c:pt idx="7">
                  <c:v>4059.9999999999682</c:v>
                </c:pt>
                <c:pt idx="8">
                  <c:v>9539.9999999999181</c:v>
                </c:pt>
                <c:pt idx="9">
                  <c:v>40094.999999999753</c:v>
                </c:pt>
                <c:pt idx="10">
                  <c:v>-5250</c:v>
                </c:pt>
                <c:pt idx="11">
                  <c:v>-2729.9999999999554</c:v>
                </c:pt>
                <c:pt idx="12">
                  <c:v>3990.0000000000719</c:v>
                </c:pt>
                <c:pt idx="13">
                  <c:v>10450.000000000045</c:v>
                </c:pt>
                <c:pt idx="14">
                  <c:v>2850</c:v>
                </c:pt>
                <c:pt idx="15">
                  <c:v>39984.999999999898</c:v>
                </c:pt>
                <c:pt idx="16">
                  <c:v>18339.999999999873</c:v>
                </c:pt>
                <c:pt idx="17">
                  <c:v>-1425.0000000000682</c:v>
                </c:pt>
                <c:pt idx="18">
                  <c:v>-5850</c:v>
                </c:pt>
                <c:pt idx="19">
                  <c:v>15674.999999999955</c:v>
                </c:pt>
                <c:pt idx="20">
                  <c:v>12000</c:v>
                </c:pt>
                <c:pt idx="21">
                  <c:v>-18024.99999999992</c:v>
                </c:pt>
                <c:pt idx="22">
                  <c:v>11100</c:v>
                </c:pt>
                <c:pt idx="23">
                  <c:v>-8459.9999999999454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7CE-4997-A707-FF29B2F5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210496"/>
        <c:axId val="133212032"/>
      </c:barChart>
      <c:catAx>
        <c:axId val="13321049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12032"/>
        <c:crosses val="autoZero"/>
        <c:auto val="0"/>
        <c:lblAlgn val="ctr"/>
        <c:lblOffset val="100"/>
        <c:noMultiLvlLbl val="0"/>
      </c:catAx>
      <c:valAx>
        <c:axId val="1332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1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748B-4D64-9D62-5C13915DB6FB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748B-4D64-9D62-5C13915DB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Calculations'!$K$639:$K$640</c:f>
              <c:numCache>
                <c:formatCode>0%</c:formatCode>
                <c:ptCount val="2"/>
                <c:pt idx="0">
                  <c:v>0.54166666666666663</c:v>
                </c:pt>
                <c:pt idx="1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8B-4D64-9D62-5C13915DB6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6D4E-4FC6-8D48-B15A93495D3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6D4E-4FC6-8D48-B15A93495D3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6D4E-4FC6-8D48-B15A93495D3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6D4E-4FC6-8D48-B15A93495D3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6D4E-4FC6-8D48-B15A93495D3E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6D4E-4FC6-8D48-B15A93495D3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6D4E-4FC6-8D48-B15A93495D3E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6D4E-4FC6-8D48-B15A93495D3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F-6D4E-4FC6-8D48-B15A93495D3E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31-6D4E-4FC6-8D48-B15A93495D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Calculations'!$F$671:$F$696</c:f>
              <c:numCache>
                <c:formatCode>[$-14009]dd/mm/yy;@</c:formatCode>
                <c:ptCount val="26"/>
                <c:pt idx="0">
                  <c:v>45078</c:v>
                </c:pt>
                <c:pt idx="1">
                  <c:v>45079</c:v>
                </c:pt>
                <c:pt idx="2">
                  <c:v>45082</c:v>
                </c:pt>
                <c:pt idx="3">
                  <c:v>45084</c:v>
                </c:pt>
                <c:pt idx="4">
                  <c:v>45084</c:v>
                </c:pt>
                <c:pt idx="5">
                  <c:v>45085</c:v>
                </c:pt>
                <c:pt idx="6">
                  <c:v>45086</c:v>
                </c:pt>
                <c:pt idx="7">
                  <c:v>45089</c:v>
                </c:pt>
                <c:pt idx="8">
                  <c:v>45090</c:v>
                </c:pt>
                <c:pt idx="9">
                  <c:v>45091</c:v>
                </c:pt>
                <c:pt idx="10">
                  <c:v>45091</c:v>
                </c:pt>
                <c:pt idx="11">
                  <c:v>45092</c:v>
                </c:pt>
                <c:pt idx="12">
                  <c:v>45093</c:v>
                </c:pt>
                <c:pt idx="13">
                  <c:v>45093</c:v>
                </c:pt>
                <c:pt idx="14">
                  <c:v>45096</c:v>
                </c:pt>
                <c:pt idx="15">
                  <c:v>45097</c:v>
                </c:pt>
                <c:pt idx="16">
                  <c:v>45097</c:v>
                </c:pt>
                <c:pt idx="17">
                  <c:v>45098</c:v>
                </c:pt>
                <c:pt idx="18">
                  <c:v>45098</c:v>
                </c:pt>
                <c:pt idx="19">
                  <c:v>45099</c:v>
                </c:pt>
                <c:pt idx="20">
                  <c:v>45100</c:v>
                </c:pt>
                <c:pt idx="21">
                  <c:v>45103</c:v>
                </c:pt>
                <c:pt idx="22">
                  <c:v>45104</c:v>
                </c:pt>
                <c:pt idx="23">
                  <c:v>45105</c:v>
                </c:pt>
                <c:pt idx="24">
                  <c:v>45105</c:v>
                </c:pt>
                <c:pt idx="25">
                  <c:v>45107</c:v>
                </c:pt>
              </c:numCache>
            </c:numRef>
          </c:cat>
          <c:val>
            <c:numRef>
              <c:f>'Monthly Calculations'!$G$671:$G$696</c:f>
              <c:numCache>
                <c:formatCode>0_ </c:formatCode>
                <c:ptCount val="26"/>
                <c:pt idx="0">
                  <c:v>8692.4999999998709</c:v>
                </c:pt>
                <c:pt idx="1">
                  <c:v>1260.0000000001273</c:v>
                </c:pt>
                <c:pt idx="2">
                  <c:v>-1649.9999999998636</c:v>
                </c:pt>
                <c:pt idx="3">
                  <c:v>-399.99999999997726</c:v>
                </c:pt>
                <c:pt idx="4">
                  <c:v>18765.000000000124</c:v>
                </c:pt>
                <c:pt idx="5">
                  <c:v>3920.0000000000728</c:v>
                </c:pt>
                <c:pt idx="6">
                  <c:v>-11250</c:v>
                </c:pt>
                <c:pt idx="7">
                  <c:v>12960.000000000082</c:v>
                </c:pt>
                <c:pt idx="8">
                  <c:v>21319.999999999971</c:v>
                </c:pt>
                <c:pt idx="9">
                  <c:v>-999.99999999994316</c:v>
                </c:pt>
                <c:pt idx="10">
                  <c:v>21000</c:v>
                </c:pt>
                <c:pt idx="11">
                  <c:v>-800.00000000006821</c:v>
                </c:pt>
                <c:pt idx="12">
                  <c:v>-4319.9999999999591</c:v>
                </c:pt>
                <c:pt idx="13">
                  <c:v>22000</c:v>
                </c:pt>
                <c:pt idx="14">
                  <c:v>12100</c:v>
                </c:pt>
                <c:pt idx="15">
                  <c:v>-1425</c:v>
                </c:pt>
                <c:pt idx="16">
                  <c:v>18939.999999999964</c:v>
                </c:pt>
                <c:pt idx="17">
                  <c:v>-3379.9999999998818</c:v>
                </c:pt>
                <c:pt idx="18">
                  <c:v>18900.000000000076</c:v>
                </c:pt>
                <c:pt idx="19">
                  <c:v>18300</c:v>
                </c:pt>
                <c:pt idx="20">
                  <c:v>2925.000000000111</c:v>
                </c:pt>
                <c:pt idx="21">
                  <c:v>14489.999999999873</c:v>
                </c:pt>
                <c:pt idx="22">
                  <c:v>2219.9999999998909</c:v>
                </c:pt>
                <c:pt idx="23">
                  <c:v>-6412.5</c:v>
                </c:pt>
                <c:pt idx="24">
                  <c:v>-5790.0000000000546</c:v>
                </c:pt>
                <c:pt idx="25">
                  <c:v>16499.999999999916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6D4E-4FC6-8D48-B15A93495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137536"/>
        <c:axId val="133139072"/>
      </c:barChart>
      <c:catAx>
        <c:axId val="13313753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39072"/>
        <c:crosses val="autoZero"/>
        <c:auto val="0"/>
        <c:lblAlgn val="ctr"/>
        <c:lblOffset val="100"/>
        <c:noMultiLvlLbl val="0"/>
      </c:catAx>
      <c:valAx>
        <c:axId val="1331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C718-4415-96B9-E8E44F6D917D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C718-4415-96B9-E8E44F6D9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Calculations'!$K$669:$K$670</c:f>
              <c:numCache>
                <c:formatCode>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18-4415-96B9-E8E44F6D9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6796-4706-9F0E-E8D948E28BE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6796-4706-9F0E-E8D948E28BE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6796-4706-9F0E-E8D948E28BE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6796-4706-9F0E-E8D948E28BE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6796-4706-9F0E-E8D948E28BEA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6796-4706-9F0E-E8D948E28BE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6796-4706-9F0E-E8D948E28BEA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6796-4706-9F0E-E8D948E28BE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9-6796-4706-9F0E-E8D948E28BE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B-6796-4706-9F0E-E8D948E28BEA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D-6796-4706-9F0E-E8D948E28BEA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31-6796-4706-9F0E-E8D948E28B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Calculations'!$F$703:$F$727</c:f>
              <c:numCache>
                <c:formatCode>[$-14009]dd/mm/yy;@</c:formatCode>
                <c:ptCount val="25"/>
                <c:pt idx="0">
                  <c:v>45110</c:v>
                </c:pt>
                <c:pt idx="1">
                  <c:v>45111</c:v>
                </c:pt>
                <c:pt idx="2">
                  <c:v>45112</c:v>
                </c:pt>
                <c:pt idx="3">
                  <c:v>45113</c:v>
                </c:pt>
                <c:pt idx="4">
                  <c:v>45114</c:v>
                </c:pt>
                <c:pt idx="5">
                  <c:v>45117</c:v>
                </c:pt>
                <c:pt idx="6">
                  <c:v>45117</c:v>
                </c:pt>
                <c:pt idx="7">
                  <c:v>45118</c:v>
                </c:pt>
                <c:pt idx="8">
                  <c:v>45119</c:v>
                </c:pt>
                <c:pt idx="9">
                  <c:v>45121</c:v>
                </c:pt>
                <c:pt idx="10">
                  <c:v>45124</c:v>
                </c:pt>
                <c:pt idx="11">
                  <c:v>45125</c:v>
                </c:pt>
                <c:pt idx="12">
                  <c:v>45125</c:v>
                </c:pt>
                <c:pt idx="13">
                  <c:v>45126</c:v>
                </c:pt>
                <c:pt idx="14">
                  <c:v>45126</c:v>
                </c:pt>
                <c:pt idx="15">
                  <c:v>45127</c:v>
                </c:pt>
                <c:pt idx="16">
                  <c:v>45128</c:v>
                </c:pt>
                <c:pt idx="17">
                  <c:v>45128</c:v>
                </c:pt>
                <c:pt idx="18">
                  <c:v>45131</c:v>
                </c:pt>
                <c:pt idx="19">
                  <c:v>45132</c:v>
                </c:pt>
                <c:pt idx="20">
                  <c:v>45133</c:v>
                </c:pt>
                <c:pt idx="21">
                  <c:v>45133</c:v>
                </c:pt>
                <c:pt idx="22">
                  <c:v>45134</c:v>
                </c:pt>
                <c:pt idx="23">
                  <c:v>45135</c:v>
                </c:pt>
                <c:pt idx="24">
                  <c:v>45138</c:v>
                </c:pt>
              </c:numCache>
            </c:numRef>
          </c:cat>
          <c:val>
            <c:numRef>
              <c:f>'Monthly Calculations'!$G$703:$G$727</c:f>
              <c:numCache>
                <c:formatCode>0_ </c:formatCode>
                <c:ptCount val="25"/>
                <c:pt idx="0">
                  <c:v>-3840.0000000000546</c:v>
                </c:pt>
                <c:pt idx="1">
                  <c:v>19000</c:v>
                </c:pt>
                <c:pt idx="2">
                  <c:v>-7599.9999999999091</c:v>
                </c:pt>
                <c:pt idx="3">
                  <c:v>0</c:v>
                </c:pt>
                <c:pt idx="4">
                  <c:v>10972.500000000065</c:v>
                </c:pt>
                <c:pt idx="5">
                  <c:v>2125.0000000000568</c:v>
                </c:pt>
                <c:pt idx="6">
                  <c:v>10800</c:v>
                </c:pt>
                <c:pt idx="7">
                  <c:v>-874.99999999991473</c:v>
                </c:pt>
                <c:pt idx="8">
                  <c:v>12200.000000000045</c:v>
                </c:pt>
                <c:pt idx="9">
                  <c:v>799.99999999995453</c:v>
                </c:pt>
                <c:pt idx="10">
                  <c:v>-5400.0000000002046</c:v>
                </c:pt>
                <c:pt idx="11">
                  <c:v>-4499.9999999998863</c:v>
                </c:pt>
                <c:pt idx="12">
                  <c:v>2029.9999999998022</c:v>
                </c:pt>
                <c:pt idx="13">
                  <c:v>-3510.0000000001842</c:v>
                </c:pt>
                <c:pt idx="14">
                  <c:v>12800.000000000182</c:v>
                </c:pt>
                <c:pt idx="15">
                  <c:v>-4860.0000000000819</c:v>
                </c:pt>
                <c:pt idx="16">
                  <c:v>5550.0000000000682</c:v>
                </c:pt>
                <c:pt idx="17">
                  <c:v>-2500</c:v>
                </c:pt>
                <c:pt idx="18">
                  <c:v>22050.00000000024</c:v>
                </c:pt>
                <c:pt idx="19">
                  <c:v>9150</c:v>
                </c:pt>
                <c:pt idx="20">
                  <c:v>-279.99999999974534</c:v>
                </c:pt>
                <c:pt idx="21">
                  <c:v>-8500</c:v>
                </c:pt>
                <c:pt idx="22">
                  <c:v>-7800</c:v>
                </c:pt>
                <c:pt idx="23">
                  <c:v>20000</c:v>
                </c:pt>
                <c:pt idx="24">
                  <c:v>-3540.0000000000546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6796-4706-9F0E-E8D948E2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511808"/>
        <c:axId val="133517696"/>
      </c:barChart>
      <c:catAx>
        <c:axId val="133511808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17696"/>
        <c:crosses val="autoZero"/>
        <c:auto val="0"/>
        <c:lblAlgn val="ctr"/>
        <c:lblOffset val="100"/>
        <c:noMultiLvlLbl val="0"/>
      </c:catAx>
      <c:valAx>
        <c:axId val="13351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1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781-4F08-85BA-022572068216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781-4F08-85BA-0225720682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Calculations'!$K$701:$K$702</c:f>
              <c:numCache>
                <c:formatCode>0%</c:formatCod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81-4F08-85BA-0225720682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15AB-40EF-B5E9-2DBC22C4971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15AB-40EF-B5E9-2DBC22C4971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15AB-40EF-B5E9-2DBC22C4971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15AB-40EF-B5E9-2DBC22C49718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15AB-40EF-B5E9-2DBC22C4971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15AB-40EF-B5E9-2DBC22C4971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15AB-40EF-B5E9-2DBC22C4971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15AB-40EF-B5E9-2DBC22C49718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15AB-40EF-B5E9-2DBC22C4971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15AB-40EF-B5E9-2DBC22C4971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15AB-40EF-B5E9-2DBC22C49718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15AB-40EF-B5E9-2DBC22C49718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F-15AB-40EF-B5E9-2DBC22C49718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31-15AB-40EF-B5E9-2DBC22C49718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32-E658-4A85-8605-5ABD61C188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Calculations'!$F$734:$F$759</c:f>
              <c:numCache>
                <c:formatCode>[$-14009]dd/mm/yy;@</c:formatCode>
                <c:ptCount val="26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45145</c:v>
                </c:pt>
                <c:pt idx="6">
                  <c:v>45146</c:v>
                </c:pt>
                <c:pt idx="7">
                  <c:v>45146</c:v>
                </c:pt>
                <c:pt idx="8">
                  <c:v>45147</c:v>
                </c:pt>
                <c:pt idx="9">
                  <c:v>45147</c:v>
                </c:pt>
                <c:pt idx="10">
                  <c:v>45148</c:v>
                </c:pt>
                <c:pt idx="11">
                  <c:v>45148</c:v>
                </c:pt>
                <c:pt idx="12">
                  <c:v>45149</c:v>
                </c:pt>
                <c:pt idx="13">
                  <c:v>45152</c:v>
                </c:pt>
                <c:pt idx="14">
                  <c:v>45154</c:v>
                </c:pt>
                <c:pt idx="15">
                  <c:v>45154</c:v>
                </c:pt>
                <c:pt idx="16">
                  <c:v>45155</c:v>
                </c:pt>
                <c:pt idx="17">
                  <c:v>45159</c:v>
                </c:pt>
                <c:pt idx="18">
                  <c:v>45160</c:v>
                </c:pt>
                <c:pt idx="19">
                  <c:v>45161</c:v>
                </c:pt>
                <c:pt idx="20">
                  <c:v>45162</c:v>
                </c:pt>
                <c:pt idx="21">
                  <c:v>45166</c:v>
                </c:pt>
                <c:pt idx="22">
                  <c:v>45167</c:v>
                </c:pt>
                <c:pt idx="23">
                  <c:v>45168</c:v>
                </c:pt>
                <c:pt idx="24">
                  <c:v>45169</c:v>
                </c:pt>
                <c:pt idx="25">
                  <c:v>45169</c:v>
                </c:pt>
              </c:numCache>
            </c:numRef>
          </c:cat>
          <c:val>
            <c:numRef>
              <c:f>'Monthly Calculations'!$G$734:$G$759</c:f>
              <c:numCache>
                <c:formatCode>0_ </c:formatCode>
                <c:ptCount val="26"/>
                <c:pt idx="0">
                  <c:v>-3499.9999999999432</c:v>
                </c:pt>
                <c:pt idx="1">
                  <c:v>-8100.0000000001364</c:v>
                </c:pt>
                <c:pt idx="2">
                  <c:v>16829.99999999996</c:v>
                </c:pt>
                <c:pt idx="3">
                  <c:v>-5800</c:v>
                </c:pt>
                <c:pt idx="4">
                  <c:v>2719.9999999998909</c:v>
                </c:pt>
                <c:pt idx="5">
                  <c:v>-12225.000000000136</c:v>
                </c:pt>
                <c:pt idx="6">
                  <c:v>2000</c:v>
                </c:pt>
                <c:pt idx="7">
                  <c:v>7000.000000000171</c:v>
                </c:pt>
                <c:pt idx="8">
                  <c:v>-1039.9999999999636</c:v>
                </c:pt>
                <c:pt idx="9">
                  <c:v>-2700</c:v>
                </c:pt>
                <c:pt idx="10">
                  <c:v>-6074.9999999999318</c:v>
                </c:pt>
                <c:pt idx="11">
                  <c:v>-9250</c:v>
                </c:pt>
                <c:pt idx="12">
                  <c:v>-2590.0000000000318</c:v>
                </c:pt>
                <c:pt idx="13">
                  <c:v>-9899.9999999999491</c:v>
                </c:pt>
                <c:pt idx="14">
                  <c:v>-5750.0000000000282</c:v>
                </c:pt>
                <c:pt idx="15">
                  <c:v>20400</c:v>
                </c:pt>
                <c:pt idx="16">
                  <c:v>-5999.9999999999436</c:v>
                </c:pt>
                <c:pt idx="17">
                  <c:v>15525.000000000076</c:v>
                </c:pt>
                <c:pt idx="18">
                  <c:v>14849.999999999924</c:v>
                </c:pt>
                <c:pt idx="19">
                  <c:v>43800</c:v>
                </c:pt>
                <c:pt idx="20">
                  <c:v>14000</c:v>
                </c:pt>
                <c:pt idx="21">
                  <c:v>15300</c:v>
                </c:pt>
                <c:pt idx="22">
                  <c:v>15000</c:v>
                </c:pt>
                <c:pt idx="23">
                  <c:v>-3900.0000000000909</c:v>
                </c:pt>
                <c:pt idx="24">
                  <c:v>-3779.9999999999386</c:v>
                </c:pt>
                <c:pt idx="25">
                  <c:v>-7559.9999999999454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5AB-40EF-B5E9-2DBC22C4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751552"/>
        <c:axId val="133753088"/>
      </c:barChart>
      <c:catAx>
        <c:axId val="133751552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53088"/>
        <c:crosses val="autoZero"/>
        <c:auto val="0"/>
        <c:lblAlgn val="ctr"/>
        <c:lblOffset val="100"/>
        <c:noMultiLvlLbl val="0"/>
      </c:catAx>
      <c:valAx>
        <c:axId val="1337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AAA5-4A01-99C0-21DF288C83C3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AAA5-4A01-99C0-21DF288C83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Calculations'!$K$732:$K$733</c:f>
              <c:numCache>
                <c:formatCode>0%</c:formatCode>
                <c:ptCount val="2"/>
                <c:pt idx="0">
                  <c:v>0.42307692307692307</c:v>
                </c:pt>
                <c:pt idx="1">
                  <c:v>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A5-4A01-99C0-21DF288C83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6C41-4AA5-AEE5-377736CDC90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6C41-4AA5-AEE5-377736CDC90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6C41-4AA5-AEE5-377736CDC90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6C41-4AA5-AEE5-377736CDC90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6C41-4AA5-AEE5-377736CDC90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6C41-4AA5-AEE5-377736CDC90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6C41-4AA5-AEE5-377736CDC90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6C41-4AA5-AEE5-377736CDC907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6C41-4AA5-AEE5-377736CDC90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6C41-4AA5-AEE5-377736CDC907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6C41-4AA5-AEE5-377736CDC907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6C41-4AA5-AEE5-377736CDC9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Calculations'!$F$766:$F$784</c:f>
              <c:numCache>
                <c:formatCode>[$-14009]dd/mm/yy;@</c:formatCode>
                <c:ptCount val="19"/>
                <c:pt idx="0">
                  <c:v>45170</c:v>
                </c:pt>
                <c:pt idx="1">
                  <c:v>45173</c:v>
                </c:pt>
                <c:pt idx="2">
                  <c:v>45174</c:v>
                </c:pt>
                <c:pt idx="3">
                  <c:v>45175</c:v>
                </c:pt>
                <c:pt idx="4">
                  <c:v>45176</c:v>
                </c:pt>
                <c:pt idx="5">
                  <c:v>45177</c:v>
                </c:pt>
                <c:pt idx="6">
                  <c:v>45180</c:v>
                </c:pt>
                <c:pt idx="7">
                  <c:v>45181</c:v>
                </c:pt>
                <c:pt idx="8">
                  <c:v>45181</c:v>
                </c:pt>
                <c:pt idx="9">
                  <c:v>45182</c:v>
                </c:pt>
                <c:pt idx="10">
                  <c:v>45182</c:v>
                </c:pt>
                <c:pt idx="11">
                  <c:v>45183</c:v>
                </c:pt>
                <c:pt idx="12">
                  <c:v>45184</c:v>
                </c:pt>
                <c:pt idx="13">
                  <c:v>45189</c:v>
                </c:pt>
                <c:pt idx="14">
                  <c:v>45190</c:v>
                </c:pt>
                <c:pt idx="15">
                  <c:v>45190</c:v>
                </c:pt>
                <c:pt idx="16">
                  <c:v>45191</c:v>
                </c:pt>
                <c:pt idx="17">
                  <c:v>45194</c:v>
                </c:pt>
                <c:pt idx="18">
                  <c:v>45198</c:v>
                </c:pt>
              </c:numCache>
            </c:numRef>
          </c:cat>
          <c:val>
            <c:numRef>
              <c:f>'Monthly Calculations'!$G$766:$G$784</c:f>
              <c:numCache>
                <c:formatCode>0_ </c:formatCode>
                <c:ptCount val="19"/>
                <c:pt idx="0">
                  <c:v>19000</c:v>
                </c:pt>
                <c:pt idx="1">
                  <c:v>4969.9999999999191</c:v>
                </c:pt>
                <c:pt idx="2">
                  <c:v>20539.999999999942</c:v>
                </c:pt>
                <c:pt idx="3">
                  <c:v>-3040.0000000000432</c:v>
                </c:pt>
                <c:pt idx="4">
                  <c:v>14950.000000000045</c:v>
                </c:pt>
                <c:pt idx="5">
                  <c:v>-14040.000000000055</c:v>
                </c:pt>
                <c:pt idx="6">
                  <c:v>-2500</c:v>
                </c:pt>
                <c:pt idx="7">
                  <c:v>-2480.0000000000182</c:v>
                </c:pt>
                <c:pt idx="8">
                  <c:v>-14500.000000000171</c:v>
                </c:pt>
                <c:pt idx="9">
                  <c:v>-4500</c:v>
                </c:pt>
                <c:pt idx="10">
                  <c:v>-4375</c:v>
                </c:pt>
                <c:pt idx="11">
                  <c:v>-5179.9999999997453</c:v>
                </c:pt>
                <c:pt idx="12">
                  <c:v>-6250</c:v>
                </c:pt>
                <c:pt idx="13">
                  <c:v>2600.0000000001364</c:v>
                </c:pt>
                <c:pt idx="14">
                  <c:v>-2160.0000000000309</c:v>
                </c:pt>
                <c:pt idx="15">
                  <c:v>-11600</c:v>
                </c:pt>
                <c:pt idx="16">
                  <c:v>-1870.00000000005</c:v>
                </c:pt>
                <c:pt idx="17">
                  <c:v>12239.999999999918</c:v>
                </c:pt>
                <c:pt idx="18">
                  <c:v>20525.199999999848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6C41-4AA5-AEE5-377736CDC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949696"/>
        <c:axId val="133951488"/>
      </c:barChart>
      <c:catAx>
        <c:axId val="133949696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51488"/>
        <c:crosses val="autoZero"/>
        <c:auto val="0"/>
        <c:lblAlgn val="ctr"/>
        <c:lblOffset val="100"/>
        <c:noMultiLvlLbl val="0"/>
      </c:catAx>
      <c:valAx>
        <c:axId val="1339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E64-4CD5-A12C-8D607FC9302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FE64-4CD5-A12C-8D607FC9302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FE64-4CD5-A12C-8D607FC93029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FE64-4CD5-A12C-8D607FC93029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FE64-4CD5-A12C-8D607FC9302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DEDB-466A-AFA2-EA6A6BC08869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FE64-4CD5-A12C-8D607FC9302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FE64-4CD5-A12C-8D607FC930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Calculations'!$F$63:$F$77</c:f>
              <c:numCache>
                <c:formatCode>[$-14009]dd/mm/yy;@</c:formatCode>
                <c:ptCount val="15"/>
                <c:pt idx="0">
                  <c:v>44319</c:v>
                </c:pt>
                <c:pt idx="1">
                  <c:v>44320</c:v>
                </c:pt>
                <c:pt idx="2">
                  <c:v>44321</c:v>
                </c:pt>
                <c:pt idx="3">
                  <c:v>44322</c:v>
                </c:pt>
                <c:pt idx="4">
                  <c:v>44323</c:v>
                </c:pt>
                <c:pt idx="5">
                  <c:v>44326</c:v>
                </c:pt>
                <c:pt idx="6">
                  <c:v>44334</c:v>
                </c:pt>
                <c:pt idx="7">
                  <c:v>44335</c:v>
                </c:pt>
                <c:pt idx="8">
                  <c:v>44337</c:v>
                </c:pt>
                <c:pt idx="9">
                  <c:v>44340</c:v>
                </c:pt>
                <c:pt idx="10">
                  <c:v>44341</c:v>
                </c:pt>
                <c:pt idx="11">
                  <c:v>44342</c:v>
                </c:pt>
                <c:pt idx="12">
                  <c:v>44343</c:v>
                </c:pt>
                <c:pt idx="13">
                  <c:v>44344</c:v>
                </c:pt>
                <c:pt idx="14">
                  <c:v>44347</c:v>
                </c:pt>
              </c:numCache>
            </c:numRef>
          </c:cat>
          <c:val>
            <c:numRef>
              <c:f>'Monthly Calculations'!$G$63:$G$77</c:f>
              <c:numCache>
                <c:formatCode>0_ </c:formatCode>
                <c:ptCount val="15"/>
                <c:pt idx="0">
                  <c:v>18626.5</c:v>
                </c:pt>
                <c:pt idx="1">
                  <c:v>-9480.0439999999362</c:v>
                </c:pt>
                <c:pt idx="2">
                  <c:v>-11720.076999999965</c:v>
                </c:pt>
                <c:pt idx="3">
                  <c:v>20155.149999999972</c:v>
                </c:pt>
                <c:pt idx="4">
                  <c:v>25399.875</c:v>
                </c:pt>
                <c:pt idx="5">
                  <c:v>-18883.345000000001</c:v>
                </c:pt>
                <c:pt idx="6">
                  <c:v>-7366.7249999999749</c:v>
                </c:pt>
                <c:pt idx="7">
                  <c:v>-5081.130000000031</c:v>
                </c:pt>
                <c:pt idx="8">
                  <c:v>14959.933999999948</c:v>
                </c:pt>
                <c:pt idx="9">
                  <c:v>12334.476000000051</c:v>
                </c:pt>
                <c:pt idx="10">
                  <c:v>14147.7</c:v>
                </c:pt>
                <c:pt idx="11">
                  <c:v>-10809.025</c:v>
                </c:pt>
                <c:pt idx="12">
                  <c:v>-2462.3759999998911</c:v>
                </c:pt>
                <c:pt idx="13">
                  <c:v>-9097.3709999999592</c:v>
                </c:pt>
                <c:pt idx="14">
                  <c:v>2878.1350000000002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E64-4CD5-A12C-8D607FC9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823424"/>
        <c:axId val="126829312"/>
      </c:barChart>
      <c:catAx>
        <c:axId val="126823424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29312"/>
        <c:crosses val="autoZero"/>
        <c:auto val="0"/>
        <c:lblAlgn val="ctr"/>
        <c:lblOffset val="100"/>
        <c:noMultiLvlLbl val="0"/>
      </c:catAx>
      <c:valAx>
        <c:axId val="1268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2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943C-4FE3-AD63-EA82269882C9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943C-4FE3-AD63-EA82269882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Calculations'!$K$764:$K$765</c:f>
              <c:numCache>
                <c:formatCode>0%</c:formatCode>
                <c:ptCount val="2"/>
                <c:pt idx="0">
                  <c:v>0.36842105263157893</c:v>
                </c:pt>
                <c:pt idx="1">
                  <c:v>0.63157894736842102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3C-4FE3-AD63-EA82269882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826999885884E-2"/>
          <c:y val="0.1936130536130536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AE38-4839-BB6C-06783B2E187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AE38-4839-BB6C-06783B2E187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AE38-4839-BB6C-06783B2E187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AE38-4839-BB6C-06783B2E187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AE38-4839-BB6C-06783B2E187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AE38-4839-BB6C-06783B2E187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AE38-4839-BB6C-06783B2E187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AE38-4839-BB6C-06783B2E187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AE38-4839-BB6C-06783B2E187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AE38-4839-BB6C-06783B2E187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AE38-4839-BB6C-06783B2E187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AE38-4839-BB6C-06783B2E18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AE38-4839-BB6C-06783B2E1874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AE38-4839-BB6C-06783B2E1874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C-3A83-4E64-AF22-A84A161BD28D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E-E82B-4101-AC04-4C3E52B38E92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0-DC0B-440F-8951-55D26EA095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Calculations'!$F$791:$F$809</c:f>
              <c:numCache>
                <c:formatCode>[$-14009]dd/mm/yy;@</c:formatCode>
                <c:ptCount val="19"/>
                <c:pt idx="0">
                  <c:v>45202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45208</c:v>
                </c:pt>
                <c:pt idx="6">
                  <c:v>45209</c:v>
                </c:pt>
                <c:pt idx="7">
                  <c:v>45210</c:v>
                </c:pt>
                <c:pt idx="8">
                  <c:v>45211</c:v>
                </c:pt>
                <c:pt idx="9">
                  <c:v>45212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45219</c:v>
                </c:pt>
                <c:pt idx="14">
                  <c:v>45222</c:v>
                </c:pt>
                <c:pt idx="15">
                  <c:v>45224</c:v>
                </c:pt>
                <c:pt idx="16">
                  <c:v>45226</c:v>
                </c:pt>
                <c:pt idx="17">
                  <c:v>45229</c:v>
                </c:pt>
                <c:pt idx="18">
                  <c:v>45230</c:v>
                </c:pt>
              </c:numCache>
            </c:numRef>
          </c:cat>
          <c:val>
            <c:numRef>
              <c:f>'Monthly Calculations'!$G$791:$G$809</c:f>
              <c:numCache>
                <c:formatCode>0_ </c:formatCode>
                <c:ptCount val="19"/>
                <c:pt idx="0">
                  <c:v>825</c:v>
                </c:pt>
                <c:pt idx="1">
                  <c:v>-6750</c:v>
                </c:pt>
                <c:pt idx="2">
                  <c:v>18105.000000000153</c:v>
                </c:pt>
                <c:pt idx="3">
                  <c:v>29400</c:v>
                </c:pt>
                <c:pt idx="4">
                  <c:v>6175</c:v>
                </c:pt>
                <c:pt idx="5">
                  <c:v>9240.0000000001</c:v>
                </c:pt>
                <c:pt idx="6">
                  <c:v>-2625</c:v>
                </c:pt>
                <c:pt idx="7">
                  <c:v>-9499.9999999998872</c:v>
                </c:pt>
                <c:pt idx="8">
                  <c:v>-8250</c:v>
                </c:pt>
                <c:pt idx="9">
                  <c:v>-3625.0000000001137</c:v>
                </c:pt>
                <c:pt idx="10">
                  <c:v>-9000</c:v>
                </c:pt>
                <c:pt idx="11">
                  <c:v>839.99999999995225</c:v>
                </c:pt>
                <c:pt idx="12">
                  <c:v>15000</c:v>
                </c:pt>
                <c:pt idx="13">
                  <c:v>-5349.9999999999091</c:v>
                </c:pt>
                <c:pt idx="14">
                  <c:v>13949.999999999931</c:v>
                </c:pt>
                <c:pt idx="15">
                  <c:v>4500</c:v>
                </c:pt>
                <c:pt idx="16">
                  <c:v>-6624.9999999999436</c:v>
                </c:pt>
                <c:pt idx="17">
                  <c:v>-2694.9999999999563</c:v>
                </c:pt>
                <c:pt idx="18">
                  <c:v>6300.0000000000682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E38-4839-BB6C-06783B2E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AD4-4D89-AC7D-3C9C0C2F00AE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AD4-4D89-AC7D-3C9C0C2F00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Calculations'!$K$789:$K$790</c:f>
              <c:numCache>
                <c:formatCode>0%</c:formatCode>
                <c:ptCount val="2"/>
                <c:pt idx="0">
                  <c:v>0.52631578947368418</c:v>
                </c:pt>
                <c:pt idx="1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D4-4D89-AC7D-3C9C0C2F00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0725623234802E-2"/>
          <c:y val="7.3438718118704671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B2E-403E-9B28-F2CE8AF5BC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B2E-403E-9B28-F2CE8AF5BC9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3B2E-403E-9B28-F2CE8AF5BC9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3B2E-403E-9B28-F2CE8AF5BC9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B2E-403E-9B28-F2CE8AF5BC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3B2E-403E-9B28-F2CE8AF5BC9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3B2E-403E-9B28-F2CE8AF5BC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3B2E-403E-9B28-F2CE8AF5BC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3B2E-403E-9B28-F2CE8AF5BC9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3B2E-403E-9B28-F2CE8AF5BC9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3B2E-403E-9B28-F2CE8AF5BC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3B2E-403E-9B28-F2CE8AF5BC94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3B2E-403E-9B28-F2CE8AF5BC94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3B2E-403E-9B28-F2CE8AF5BC9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2-93F7-4BA1-85BE-B26450C677F1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3B2E-403E-9B28-F2CE8AF5BC94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3B2E-403E-9B28-F2CE8AF5BC9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3B2E-403E-9B28-F2CE8AF5BC94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4-2F35-4448-AAA3-BC31233B83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Calculations'!$F$816:$F$837</c:f>
              <c:numCache>
                <c:formatCode>[$-14009]dd/mm/yy;@</c:formatCode>
                <c:ptCount val="22"/>
                <c:pt idx="0">
                  <c:v>45231</c:v>
                </c:pt>
                <c:pt idx="1">
                  <c:v>45231</c:v>
                </c:pt>
                <c:pt idx="2">
                  <c:v>45232</c:v>
                </c:pt>
                <c:pt idx="3">
                  <c:v>45232</c:v>
                </c:pt>
                <c:pt idx="4">
                  <c:v>45233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45238</c:v>
                </c:pt>
                <c:pt idx="9">
                  <c:v>45239</c:v>
                </c:pt>
                <c:pt idx="10">
                  <c:v>45243</c:v>
                </c:pt>
                <c:pt idx="11">
                  <c:v>45245</c:v>
                </c:pt>
                <c:pt idx="12">
                  <c:v>45246</c:v>
                </c:pt>
                <c:pt idx="13">
                  <c:v>45247</c:v>
                </c:pt>
                <c:pt idx="14">
                  <c:v>45250</c:v>
                </c:pt>
                <c:pt idx="15">
                  <c:v>45251</c:v>
                </c:pt>
                <c:pt idx="16">
                  <c:v>45252</c:v>
                </c:pt>
                <c:pt idx="17">
                  <c:v>45253</c:v>
                </c:pt>
                <c:pt idx="18">
                  <c:v>45254</c:v>
                </c:pt>
                <c:pt idx="19">
                  <c:v>45258</c:v>
                </c:pt>
                <c:pt idx="20">
                  <c:v>45259</c:v>
                </c:pt>
                <c:pt idx="21">
                  <c:v>45260</c:v>
                </c:pt>
              </c:numCache>
            </c:numRef>
          </c:cat>
          <c:val>
            <c:numRef>
              <c:f>'Monthly Calculations'!$G$816:$G$837</c:f>
              <c:numCache>
                <c:formatCode>0_ </c:formatCode>
                <c:ptCount val="22"/>
                <c:pt idx="0">
                  <c:v>3300</c:v>
                </c:pt>
                <c:pt idx="1">
                  <c:v>-14789.999999999902</c:v>
                </c:pt>
                <c:pt idx="2">
                  <c:v>920.00000000007276</c:v>
                </c:pt>
                <c:pt idx="3">
                  <c:v>12950</c:v>
                </c:pt>
                <c:pt idx="4">
                  <c:v>14250</c:v>
                </c:pt>
                <c:pt idx="5">
                  <c:v>-23600</c:v>
                </c:pt>
                <c:pt idx="6">
                  <c:v>2849.9999999999091</c:v>
                </c:pt>
                <c:pt idx="7">
                  <c:v>-500.00000000011369</c:v>
                </c:pt>
                <c:pt idx="8">
                  <c:v>-30800</c:v>
                </c:pt>
                <c:pt idx="9">
                  <c:v>10124.999999999958</c:v>
                </c:pt>
                <c:pt idx="10">
                  <c:v>21000</c:v>
                </c:pt>
                <c:pt idx="11">
                  <c:v>-2707.5000000001296</c:v>
                </c:pt>
                <c:pt idx="12">
                  <c:v>-750</c:v>
                </c:pt>
                <c:pt idx="13">
                  <c:v>19800</c:v>
                </c:pt>
                <c:pt idx="14">
                  <c:v>-2890.0000000000773</c:v>
                </c:pt>
                <c:pt idx="15">
                  <c:v>20999.999999999942</c:v>
                </c:pt>
                <c:pt idx="16">
                  <c:v>18239.999999999964</c:v>
                </c:pt>
                <c:pt idx="17">
                  <c:v>19979.999999999938</c:v>
                </c:pt>
                <c:pt idx="18">
                  <c:v>-10600.000000000136</c:v>
                </c:pt>
                <c:pt idx="19">
                  <c:v>25650.000000000076</c:v>
                </c:pt>
                <c:pt idx="20">
                  <c:v>0</c:v>
                </c:pt>
                <c:pt idx="21">
                  <c:v>17100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B2E-403E-9B28-F2CE8AF5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2C3A-4183-8ACC-0B4A91559E06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2C3A-4183-8ACC-0B4A91559E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Calculations'!$K$842:$K$843</c:f>
              <c:numCache>
                <c:formatCode>0%</c:formatCode>
                <c:ptCount val="2"/>
                <c:pt idx="0">
                  <c:v>0.54166666666666663</c:v>
                </c:pt>
                <c:pt idx="1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A-4183-8ACC-0B4A91559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0725623234802E-2"/>
          <c:y val="7.3438718118704671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22E-44CF-AC35-CB842CD0DF1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22E-44CF-AC35-CB842CD0DF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322E-44CF-AC35-CB842CD0DF1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322E-44CF-AC35-CB842CD0DF1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22E-44CF-AC35-CB842CD0DF1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322E-44CF-AC35-CB842CD0DF1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322E-44CF-AC35-CB842CD0DF1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322E-44CF-AC35-CB842CD0DF14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322E-44CF-AC35-CB842CD0DF1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322E-44CF-AC35-CB842CD0DF1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322E-44CF-AC35-CB842CD0DF1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322E-44CF-AC35-CB842CD0DF14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322E-44CF-AC35-CB842CD0DF14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322E-44CF-AC35-CB842CD0DF1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322E-44CF-AC35-CB842CD0DF14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322E-44CF-AC35-CB842CD0DF14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322E-44CF-AC35-CB842CD0DF14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322E-44CF-AC35-CB842CD0DF1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322E-44CF-AC35-CB842CD0DF1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6-F6D4-4B97-8094-549A66538DF9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8-E967-4740-B71B-8E5DC34DF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Calculations'!$F$844:$F$866</c:f>
              <c:numCache>
                <c:formatCode>[$-14009]dd/mm/yy;@</c:formatCode>
                <c:ptCount val="23"/>
                <c:pt idx="0">
                  <c:v>45261</c:v>
                </c:pt>
                <c:pt idx="1">
                  <c:v>45264</c:v>
                </c:pt>
                <c:pt idx="2">
                  <c:v>45265</c:v>
                </c:pt>
                <c:pt idx="3">
                  <c:v>45266</c:v>
                </c:pt>
                <c:pt idx="4">
                  <c:v>45266</c:v>
                </c:pt>
                <c:pt idx="5">
                  <c:v>45267</c:v>
                </c:pt>
                <c:pt idx="6">
                  <c:v>45268</c:v>
                </c:pt>
                <c:pt idx="7">
                  <c:v>45271</c:v>
                </c:pt>
                <c:pt idx="8">
                  <c:v>45272</c:v>
                </c:pt>
                <c:pt idx="9">
                  <c:v>45273</c:v>
                </c:pt>
                <c:pt idx="10">
                  <c:v>45274</c:v>
                </c:pt>
                <c:pt idx="11">
                  <c:v>45275</c:v>
                </c:pt>
                <c:pt idx="12">
                  <c:v>45278</c:v>
                </c:pt>
                <c:pt idx="13">
                  <c:v>45279</c:v>
                </c:pt>
                <c:pt idx="14">
                  <c:v>45280</c:v>
                </c:pt>
                <c:pt idx="15">
                  <c:v>45281</c:v>
                </c:pt>
                <c:pt idx="16">
                  <c:v>45282</c:v>
                </c:pt>
                <c:pt idx="17">
                  <c:v>45282</c:v>
                </c:pt>
                <c:pt idx="18">
                  <c:v>45286</c:v>
                </c:pt>
                <c:pt idx="19">
                  <c:v>45287</c:v>
                </c:pt>
                <c:pt idx="20">
                  <c:v>45287</c:v>
                </c:pt>
                <c:pt idx="21">
                  <c:v>45288</c:v>
                </c:pt>
                <c:pt idx="22">
                  <c:v>45289</c:v>
                </c:pt>
              </c:numCache>
            </c:numRef>
          </c:cat>
          <c:val>
            <c:numRef>
              <c:f>'Monthly Calculations'!$G$844:$G$866</c:f>
              <c:numCache>
                <c:formatCode>0_ </c:formatCode>
                <c:ptCount val="23"/>
                <c:pt idx="0">
                  <c:v>9279.9999999999272</c:v>
                </c:pt>
                <c:pt idx="1">
                  <c:v>12249.999999999944</c:v>
                </c:pt>
                <c:pt idx="2">
                  <c:v>23039.99999999992</c:v>
                </c:pt>
                <c:pt idx="3">
                  <c:v>-2309.9999999999682</c:v>
                </c:pt>
                <c:pt idx="4">
                  <c:v>0</c:v>
                </c:pt>
                <c:pt idx="5">
                  <c:v>11660.00000000024</c:v>
                </c:pt>
                <c:pt idx="6">
                  <c:v>-7139.9999999998727</c:v>
                </c:pt>
                <c:pt idx="7">
                  <c:v>10400</c:v>
                </c:pt>
                <c:pt idx="8">
                  <c:v>22990.000000000102</c:v>
                </c:pt>
                <c:pt idx="9">
                  <c:v>-12249.999999999944</c:v>
                </c:pt>
                <c:pt idx="10">
                  <c:v>22200.000000000044</c:v>
                </c:pt>
                <c:pt idx="11">
                  <c:v>1710.0000000000648</c:v>
                </c:pt>
                <c:pt idx="12">
                  <c:v>-12599.99999999988</c:v>
                </c:pt>
                <c:pt idx="13">
                  <c:v>-2100</c:v>
                </c:pt>
                <c:pt idx="14">
                  <c:v>-10740.000000000055</c:v>
                </c:pt>
                <c:pt idx="15">
                  <c:v>8400.0000000000909</c:v>
                </c:pt>
                <c:pt idx="16">
                  <c:v>1200.0000000000455</c:v>
                </c:pt>
                <c:pt idx="17">
                  <c:v>-560.00000000012733</c:v>
                </c:pt>
                <c:pt idx="18">
                  <c:v>0</c:v>
                </c:pt>
                <c:pt idx="19">
                  <c:v>-3850</c:v>
                </c:pt>
                <c:pt idx="20">
                  <c:v>10395.000000000062</c:v>
                </c:pt>
                <c:pt idx="21">
                  <c:v>6600</c:v>
                </c:pt>
                <c:pt idx="22">
                  <c:v>-200.00000000004547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22E-44CF-AC35-CB842CD0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A905-4092-B7E5-326668D2436B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A905-4092-B7E5-326668D243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Calculations'!$K$842:$K$843</c:f>
              <c:numCache>
                <c:formatCode>0%</c:formatCode>
                <c:ptCount val="2"/>
                <c:pt idx="0">
                  <c:v>0.54166666666666663</c:v>
                </c:pt>
                <c:pt idx="1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05-4092-B7E5-326668D24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 - PNL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6379903012306E-2"/>
          <c:y val="0.20293706293706296"/>
          <c:w val="0.86015249168244057"/>
          <c:h val="0.614202962391938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75F1-4376-8279-A9BAB1C1393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421B-4671-A794-33FD809B7A1E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C901-436C-97DB-7723918848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'Yearly Calculations'!$A$54:$A$57</c:f>
              <c:numCache>
                <c:formatCode>mmm\-yy</c:formatCode>
                <c:ptCount val="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</c:numCache>
            </c:numRef>
          </c:cat>
          <c:val>
            <c:numRef>
              <c:f>'Yearly Calculations'!$C$54:$C$57</c:f>
              <c:numCache>
                <c:formatCode>0</c:formatCode>
                <c:ptCount val="4"/>
                <c:pt idx="0">
                  <c:v>9879.9999999998581</c:v>
                </c:pt>
                <c:pt idx="1">
                  <c:v>-23515.000000000746</c:v>
                </c:pt>
                <c:pt idx="2">
                  <c:v>-45383.749999999942</c:v>
                </c:pt>
                <c:pt idx="3">
                  <c:v>24409.999999999724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36C-97DB-77239188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003904"/>
        <c:axId val="131005440"/>
      </c:barChart>
      <c:catAx>
        <c:axId val="131003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5440"/>
        <c:crosses val="autoZero"/>
        <c:auto val="0"/>
        <c:lblAlgn val="ctr"/>
        <c:lblOffset val="100"/>
        <c:noMultiLvlLbl val="0"/>
      </c:catAx>
      <c:valAx>
        <c:axId val="1310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0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YTD</a:t>
            </a:r>
            <a:r>
              <a:rPr lang="en-US" baseline="0"/>
              <a:t> - </a:t>
            </a:r>
            <a:r>
              <a:rPr lang="en-US"/>
              <a:t>Capital Appreciation 2024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29391349806794E-2"/>
          <c:y val="0.28093544819209448"/>
          <c:w val="0.93252189294233012"/>
          <c:h val="0.60197617450137486"/>
        </c:manualLayout>
      </c:layout>
      <c:lineChart>
        <c:grouping val="standard"/>
        <c:varyColors val="0"/>
        <c:ser>
          <c:idx val="0"/>
          <c:order val="0"/>
          <c:tx>
            <c:strRef>
              <c:f>'Yearly Calculations'!$B$52</c:f>
              <c:strCache>
                <c:ptCount val="1"/>
                <c:pt idx="0">
                  <c:v>Capital Appreciation</c:v>
                </c:pt>
              </c:strCache>
            </c:strRef>
          </c:tx>
          <c:spPr>
            <a:ln w="34925" cap="sq">
              <a:solidFill>
                <a:srgbClr val="FF0000"/>
              </a:solidFill>
              <a:bevel/>
              <a:tailEnd type="none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4925" cap="sq">
                <a:solidFill>
                  <a:srgbClr val="00B05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71A-44CF-92C1-4BEB9486619D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1AD-4802-8DF6-88F09D3DD87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8F0-43BC-8304-F35E596BD05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sq">
                <a:solidFill>
                  <a:srgbClr val="00B05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8F0-43BC-8304-F35E596BD05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34925" cap="sq">
                <a:solidFill>
                  <a:srgbClr val="FF0000"/>
                </a:solidFill>
                <a:bevel/>
                <a:tailEnd type="none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26-4F5A-9353-7A50D456A9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'Yearly Calculations'!$A$53:$A$57</c:f>
              <c:strCache>
                <c:ptCount val="5"/>
                <c:pt idx="0">
                  <c:v>-</c:v>
                </c:pt>
                <c:pt idx="1">
                  <c:v>Jan-24</c:v>
                </c:pt>
                <c:pt idx="2">
                  <c:v>Feb-24</c:v>
                </c:pt>
                <c:pt idx="3">
                  <c:v>Mar-24</c:v>
                </c:pt>
                <c:pt idx="4">
                  <c:v>Apr-24</c:v>
                </c:pt>
              </c:strCache>
            </c:strRef>
          </c:cat>
          <c:val>
            <c:numRef>
              <c:f>'Yearly Calculations'!$B$53:$B$57</c:f>
              <c:numCache>
                <c:formatCode>0</c:formatCode>
                <c:ptCount val="5"/>
                <c:pt idx="0">
                  <c:v>400000</c:v>
                </c:pt>
                <c:pt idx="1">
                  <c:v>409879.99999999988</c:v>
                </c:pt>
                <c:pt idx="2">
                  <c:v>386364.99999999913</c:v>
                </c:pt>
                <c:pt idx="3">
                  <c:v>340981.24999999919</c:v>
                </c:pt>
                <c:pt idx="4">
                  <c:v>365391.24999999889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26-4F5A-9353-7A50D456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34208"/>
        <c:axId val="131135744"/>
      </c:lineChart>
      <c:catAx>
        <c:axId val="1311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5744"/>
        <c:crosses val="autoZero"/>
        <c:auto val="1"/>
        <c:lblAlgn val="ctr"/>
        <c:lblOffset val="100"/>
        <c:noMultiLvlLbl val="0"/>
      </c:catAx>
      <c:valAx>
        <c:axId val="13113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0725623234802E-2"/>
          <c:y val="6.356256444792141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963D-47ED-A0B5-019F92618DE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963D-47ED-A0B5-019F92618DE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963D-47ED-A0B5-019F92618DE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963D-47ED-A0B5-019F92618DE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963D-47ED-A0B5-019F92618DE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963D-47ED-A0B5-019F92618DE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963D-47ED-A0B5-019F92618DE6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963D-47ED-A0B5-019F92618DE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963D-47ED-A0B5-019F92618DE6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963D-47ED-A0B5-019F92618DE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963D-47ED-A0B5-019F92618DE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963D-47ED-A0B5-019F92618DE6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963D-47ED-A0B5-019F92618DE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963D-47ED-A0B5-019F92618DE6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963D-47ED-A0B5-019F92618DE6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963D-47ED-A0B5-019F92618DE6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963D-47ED-A0B5-019F92618DE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963D-47ED-A0B5-019F92618DE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963D-47ED-A0B5-019F92618DE6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7-963D-47ED-A0B5-019F92618DE6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9-963D-47ED-A0B5-019F92618D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Calculations'!$F$873:$F$890</c:f>
              <c:numCache>
                <c:formatCode>[$-14009]dd/mm/yy;@</c:formatCode>
                <c:ptCount val="18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45307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45309</c:v>
                </c:pt>
                <c:pt idx="15">
                  <c:v>45315</c:v>
                </c:pt>
                <c:pt idx="16">
                  <c:v>45320</c:v>
                </c:pt>
                <c:pt idx="17">
                  <c:v>45321</c:v>
                </c:pt>
              </c:numCache>
            </c:numRef>
          </c:cat>
          <c:val>
            <c:numRef>
              <c:f>'Monthly Calculations'!$G$873:$G$890</c:f>
              <c:numCache>
                <c:formatCode>0_ </c:formatCode>
                <c:ptCount val="18"/>
                <c:pt idx="0">
                  <c:v>23699.999999999931</c:v>
                </c:pt>
                <c:pt idx="1">
                  <c:v>4000.0000000000568</c:v>
                </c:pt>
                <c:pt idx="2">
                  <c:v>-10259.999999999945</c:v>
                </c:pt>
                <c:pt idx="3">
                  <c:v>-8120.0000000000327</c:v>
                </c:pt>
                <c:pt idx="4">
                  <c:v>-6999.9999999998863</c:v>
                </c:pt>
                <c:pt idx="5">
                  <c:v>-13129.999999999882</c:v>
                </c:pt>
                <c:pt idx="6">
                  <c:v>-2400</c:v>
                </c:pt>
                <c:pt idx="7">
                  <c:v>11700</c:v>
                </c:pt>
                <c:pt idx="8">
                  <c:v>-5800.0000000001819</c:v>
                </c:pt>
                <c:pt idx="9">
                  <c:v>27719.999999999956</c:v>
                </c:pt>
                <c:pt idx="10">
                  <c:v>-875.00000000005684</c:v>
                </c:pt>
                <c:pt idx="11">
                  <c:v>-13760.000000000036</c:v>
                </c:pt>
                <c:pt idx="12">
                  <c:v>10400</c:v>
                </c:pt>
                <c:pt idx="13">
                  <c:v>-175</c:v>
                </c:pt>
                <c:pt idx="14">
                  <c:v>18240.000000000258</c:v>
                </c:pt>
                <c:pt idx="15">
                  <c:v>-10350.000000000136</c:v>
                </c:pt>
                <c:pt idx="16">
                  <c:v>-11130.000000000144</c:v>
                </c:pt>
                <c:pt idx="17">
                  <c:v>-2880.0000000000409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63D-47ED-A0B5-019F92618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Day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59D9-4025-B0B2-407E5E170078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59D9-4025-B0B2-407E5E1700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Calculations'!$K$61:$K$62</c:f>
              <c:numCache>
                <c:formatCode>0%</c:formatCode>
                <c:ptCount val="2"/>
                <c:pt idx="0">
                  <c:v>0.46666666666666667</c:v>
                </c:pt>
                <c:pt idx="1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D9-4025-B0B2-407E5E1700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5164-4329-817F-4EB9C2A8F5DC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5164-4329-817F-4EB9C2A8F5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Calculations'!$K$871:$K$872</c:f>
              <c:numCache>
                <c:formatCode>0%</c:formatCode>
                <c:ptCount val="2"/>
                <c:pt idx="0">
                  <c:v>0.33333333333333331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64-4329-817F-4EB9C2A8F5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29593170063253E-2"/>
          <c:y val="5.3686382222249869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844-4CCB-94E3-2DA42A74E66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844-4CCB-94E3-2DA42A74E66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F844-4CCB-94E3-2DA42A74E66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F844-4CCB-94E3-2DA42A74E66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F844-4CCB-94E3-2DA42A74E66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F844-4CCB-94E3-2DA42A74E66A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F844-4CCB-94E3-2DA42A74E66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F844-4CCB-94E3-2DA42A74E66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F844-4CCB-94E3-2DA42A74E66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F844-4CCB-94E3-2DA42A74E66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F844-4CCB-94E3-2DA42A74E66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F844-4CCB-94E3-2DA42A74E66A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F844-4CCB-94E3-2DA42A74E66A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F844-4CCB-94E3-2DA42A74E66A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F844-4CCB-94E3-2DA42A74E66A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F844-4CCB-94E3-2DA42A74E66A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F844-4CCB-94E3-2DA42A74E66A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F844-4CCB-94E3-2DA42A74E66A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F844-4CCB-94E3-2DA42A74E66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7-F844-4CCB-94E3-2DA42A74E66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A-E2DF-4561-975E-C939084C4B0A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9-F844-4CCB-94E3-2DA42A74E6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Calculations'!$F$897:$F$917</c:f>
              <c:numCache>
                <c:formatCode>[$-14009]dd/mm/yy;@</c:formatCode>
                <c:ptCount val="21"/>
                <c:pt idx="0">
                  <c:v>45327</c:v>
                </c:pt>
                <c:pt idx="1">
                  <c:v>45327</c:v>
                </c:pt>
                <c:pt idx="2">
                  <c:v>45328</c:v>
                </c:pt>
                <c:pt idx="3">
                  <c:v>45329</c:v>
                </c:pt>
                <c:pt idx="4">
                  <c:v>45330</c:v>
                </c:pt>
                <c:pt idx="5">
                  <c:v>45331</c:v>
                </c:pt>
                <c:pt idx="6">
                  <c:v>45334</c:v>
                </c:pt>
                <c:pt idx="7">
                  <c:v>45335</c:v>
                </c:pt>
                <c:pt idx="8">
                  <c:v>45335</c:v>
                </c:pt>
                <c:pt idx="9">
                  <c:v>45336</c:v>
                </c:pt>
                <c:pt idx="10">
                  <c:v>45337</c:v>
                </c:pt>
                <c:pt idx="11">
                  <c:v>45338</c:v>
                </c:pt>
                <c:pt idx="12">
                  <c:v>45341</c:v>
                </c:pt>
                <c:pt idx="13">
                  <c:v>45342</c:v>
                </c:pt>
                <c:pt idx="14">
                  <c:v>45343</c:v>
                </c:pt>
                <c:pt idx="15">
                  <c:v>45344</c:v>
                </c:pt>
                <c:pt idx="16">
                  <c:v>45348</c:v>
                </c:pt>
                <c:pt idx="17">
                  <c:v>45349</c:v>
                </c:pt>
                <c:pt idx="18">
                  <c:v>45349</c:v>
                </c:pt>
                <c:pt idx="19">
                  <c:v>45350</c:v>
                </c:pt>
                <c:pt idx="20">
                  <c:v>45351</c:v>
                </c:pt>
              </c:numCache>
            </c:numRef>
          </c:cat>
          <c:val>
            <c:numRef>
              <c:f>'Monthly Calculations'!$G$897:$G$917</c:f>
              <c:numCache>
                <c:formatCode>0_ </c:formatCode>
                <c:ptCount val="21"/>
                <c:pt idx="0">
                  <c:v>0</c:v>
                </c:pt>
                <c:pt idx="1">
                  <c:v>-8400</c:v>
                </c:pt>
                <c:pt idx="2">
                  <c:v>22769.999999999949</c:v>
                </c:pt>
                <c:pt idx="3">
                  <c:v>-12880.000000000064</c:v>
                </c:pt>
                <c:pt idx="4">
                  <c:v>-11970.000000000164</c:v>
                </c:pt>
                <c:pt idx="5">
                  <c:v>16964.999999999865</c:v>
                </c:pt>
                <c:pt idx="6">
                  <c:v>0</c:v>
                </c:pt>
                <c:pt idx="7">
                  <c:v>4200.0000000000455</c:v>
                </c:pt>
                <c:pt idx="8">
                  <c:v>-45375</c:v>
                </c:pt>
                <c:pt idx="9">
                  <c:v>-2437.5000000000568</c:v>
                </c:pt>
                <c:pt idx="10">
                  <c:v>13500</c:v>
                </c:pt>
                <c:pt idx="11">
                  <c:v>-1704.99999999995</c:v>
                </c:pt>
                <c:pt idx="12">
                  <c:v>-4750</c:v>
                </c:pt>
                <c:pt idx="13">
                  <c:v>-7920.0000000001637</c:v>
                </c:pt>
                <c:pt idx="14">
                  <c:v>13174.999999999913</c:v>
                </c:pt>
                <c:pt idx="15">
                  <c:v>29639.999999999935</c:v>
                </c:pt>
                <c:pt idx="16">
                  <c:v>-2700</c:v>
                </c:pt>
                <c:pt idx="17">
                  <c:v>-1290.0000000000546</c:v>
                </c:pt>
                <c:pt idx="18">
                  <c:v>-1380.0000000001091</c:v>
                </c:pt>
                <c:pt idx="19">
                  <c:v>-17437.5</c:v>
                </c:pt>
                <c:pt idx="20">
                  <c:v>-5519.9999999998909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844-4CCB-94E3-2DA42A74E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8B8C-4660-90B9-D7B1D87C301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8B8C-4660-90B9-D7B1D87C30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Calculations'!$K$895:$K$896</c:f>
              <c:numCache>
                <c:formatCode>0%</c:formatCode>
                <c:ptCount val="2"/>
                <c:pt idx="0">
                  <c:v>0.2857142857142857</c:v>
                </c:pt>
                <c:pt idx="1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8C-4660-90B9-D7B1D87C30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29593170063253E-2"/>
          <c:y val="5.3686382222249869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560D-43F3-A3FD-4E4BD6867C5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560D-43F3-A3FD-4E4BD6867C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560D-43F3-A3FD-4E4BD6867C5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560D-43F3-A3FD-4E4BD6867C5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560D-43F3-A3FD-4E4BD6867C51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560D-43F3-A3FD-4E4BD6867C51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560D-43F3-A3FD-4E4BD6867C5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560D-43F3-A3FD-4E4BD6867C51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560D-43F3-A3FD-4E4BD6867C5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560D-43F3-A3FD-4E4BD6867C5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560D-43F3-A3FD-4E4BD6867C5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560D-43F3-A3FD-4E4BD6867C51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560D-43F3-A3FD-4E4BD6867C51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560D-43F3-A3FD-4E4BD6867C5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560D-43F3-A3FD-4E4BD6867C5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560D-43F3-A3FD-4E4BD6867C51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560D-43F3-A3FD-4E4BD6867C51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560D-43F3-A3FD-4E4BD6867C51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560D-43F3-A3FD-4E4BD6867C51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7-560D-43F3-A3FD-4E4BD6867C51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9-560D-43F3-A3FD-4E4BD6867C51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B-560D-43F3-A3FD-4E4BD6867C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Calculations'!$F$924:$F$933</c:f>
              <c:numCache>
                <c:formatCode>[$-14009]dd/mm/yy;@</c:formatCode>
                <c:ptCount val="10"/>
                <c:pt idx="0">
                  <c:v>45352</c:v>
                </c:pt>
                <c:pt idx="1">
                  <c:v>45352</c:v>
                </c:pt>
                <c:pt idx="2">
                  <c:v>45355</c:v>
                </c:pt>
                <c:pt idx="3">
                  <c:v>45356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45362</c:v>
                </c:pt>
                <c:pt idx="8">
                  <c:v>45363</c:v>
                </c:pt>
                <c:pt idx="9">
                  <c:v>45363</c:v>
                </c:pt>
              </c:numCache>
            </c:numRef>
          </c:cat>
          <c:val>
            <c:numRef>
              <c:f>'Monthly Calculations'!$G$924:$G$933</c:f>
              <c:numCache>
                <c:formatCode>0_ </c:formatCode>
                <c:ptCount val="10"/>
                <c:pt idx="0">
                  <c:v>-3599.9999999999091</c:v>
                </c:pt>
                <c:pt idx="1">
                  <c:v>-4800</c:v>
                </c:pt>
                <c:pt idx="2">
                  <c:v>18479.999999999949</c:v>
                </c:pt>
                <c:pt idx="3">
                  <c:v>-893.74999999996874</c:v>
                </c:pt>
                <c:pt idx="4">
                  <c:v>-1839.9999999998954</c:v>
                </c:pt>
                <c:pt idx="5">
                  <c:v>-36400</c:v>
                </c:pt>
                <c:pt idx="6">
                  <c:v>-5580.0000000000409</c:v>
                </c:pt>
                <c:pt idx="7">
                  <c:v>-5400.0000000000764</c:v>
                </c:pt>
                <c:pt idx="8">
                  <c:v>-3099.9999999999091</c:v>
                </c:pt>
                <c:pt idx="9">
                  <c:v>-2250.0000000000855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560D-43F3-A3FD-4E4BD686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E7B8-45A2-BF73-351C669C1A93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E7B8-45A2-BF73-351C669C1A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Calculations'!$K$922:$K$923</c:f>
              <c:numCache>
                <c:formatCode>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8-45A2-BF73-351C669C1A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29593170063253E-2"/>
          <c:y val="5.3686382222249869E-2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361D-4C3F-BE70-04B816D0156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61D-4C3F-BE70-04B816D0156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361D-4C3F-BE70-04B816D0156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361D-4C3F-BE70-04B816D015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61D-4C3F-BE70-04B816D0156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361D-4C3F-BE70-04B816D01560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361D-4C3F-BE70-04B816D0156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F-361D-4C3F-BE70-04B816D01560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1-361D-4C3F-BE70-04B816D0156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3-361D-4C3F-BE70-04B816D01560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5-361D-4C3F-BE70-04B816D0156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361D-4C3F-BE70-04B816D01560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9-361D-4C3F-BE70-04B816D0156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B-361D-4C3F-BE70-04B816D01560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D-361D-4C3F-BE70-04B816D0156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F-361D-4C3F-BE70-04B816D01560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1-361D-4C3F-BE70-04B816D0156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3-361D-4C3F-BE70-04B816D01560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5-361D-4C3F-BE70-04B816D0156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7-361D-4C3F-BE70-04B816D01560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9-361D-4C3F-BE70-04B816D01560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2B-361D-4C3F-BE70-04B816D015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Calculations'!$F$940:$F$952</c:f>
              <c:numCache>
                <c:formatCode>[$-14009]dd/mm/yy;@</c:formatCode>
                <c:ptCount val="13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45390</c:v>
                </c:pt>
                <c:pt idx="5">
                  <c:v>45390</c:v>
                </c:pt>
                <c:pt idx="6">
                  <c:v>45391</c:v>
                </c:pt>
                <c:pt idx="7">
                  <c:v>45391</c:v>
                </c:pt>
                <c:pt idx="8">
                  <c:v>45392</c:v>
                </c:pt>
                <c:pt idx="9">
                  <c:v>45394</c:v>
                </c:pt>
                <c:pt idx="10">
                  <c:v>45397</c:v>
                </c:pt>
                <c:pt idx="11">
                  <c:v>45398</c:v>
                </c:pt>
                <c:pt idx="12">
                  <c:v>45400</c:v>
                </c:pt>
              </c:numCache>
            </c:numRef>
          </c:cat>
          <c:val>
            <c:numRef>
              <c:f>'Monthly Calculations'!$G$940:$G$952</c:f>
              <c:numCache>
                <c:formatCode>0_ </c:formatCode>
                <c:ptCount val="13"/>
                <c:pt idx="0">
                  <c:v>23939.999999999935</c:v>
                </c:pt>
                <c:pt idx="1">
                  <c:v>-4500</c:v>
                </c:pt>
                <c:pt idx="2">
                  <c:v>21000</c:v>
                </c:pt>
                <c:pt idx="3">
                  <c:v>6500</c:v>
                </c:pt>
                <c:pt idx="4">
                  <c:v>-7000</c:v>
                </c:pt>
                <c:pt idx="5">
                  <c:v>5699.9999999999318</c:v>
                </c:pt>
                <c:pt idx="6">
                  <c:v>-3135.0000000000646</c:v>
                </c:pt>
                <c:pt idx="7">
                  <c:v>-4500</c:v>
                </c:pt>
                <c:pt idx="8">
                  <c:v>-13410.000000000082</c:v>
                </c:pt>
                <c:pt idx="9">
                  <c:v>-14819.999999999967</c:v>
                </c:pt>
                <c:pt idx="10">
                  <c:v>10200</c:v>
                </c:pt>
                <c:pt idx="11">
                  <c:v>-10650</c:v>
                </c:pt>
                <c:pt idx="12">
                  <c:v>15084.999999999967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61D-4C3F-BE70-04B816D0156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'Monthly Calculations'!$F$940:$F$952</c:f>
              <c:numCache>
                <c:formatCode>[$-14009]dd/mm/yy;@</c:formatCode>
                <c:ptCount val="13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45390</c:v>
                </c:pt>
                <c:pt idx="5">
                  <c:v>45390</c:v>
                </c:pt>
                <c:pt idx="6">
                  <c:v>45391</c:v>
                </c:pt>
                <c:pt idx="7">
                  <c:v>45391</c:v>
                </c:pt>
                <c:pt idx="8">
                  <c:v>45392</c:v>
                </c:pt>
                <c:pt idx="9">
                  <c:v>45394</c:v>
                </c:pt>
                <c:pt idx="10">
                  <c:v>45397</c:v>
                </c:pt>
                <c:pt idx="11">
                  <c:v>45398</c:v>
                </c:pt>
                <c:pt idx="12">
                  <c:v>45400</c:v>
                </c:pt>
              </c:numCache>
            </c:numRef>
          </c:cat>
          <c:val>
            <c:numRef>
              <c:f>'Monthly Calculations'!$H$940:$H$952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2C-3C6C-4990-BBC7-F109FDA6A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68320"/>
        <c:axId val="131769856"/>
      </c:barChart>
      <c:catAx>
        <c:axId val="13176832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56"/>
        <c:crosses val="autoZero"/>
        <c:auto val="0"/>
        <c:lblAlgn val="ctr"/>
        <c:lblOffset val="100"/>
        <c:noMultiLvlLbl val="0"/>
      </c:catAx>
      <c:valAx>
        <c:axId val="1317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Calls Wise - STRIKE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explosion val="4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0462-45A5-9DF5-27F3B3A50307}"/>
              </c:ext>
            </c:extLst>
          </c:dPt>
          <c:dPt>
            <c:idx val="1"/>
            <c:bubble3D val="0"/>
            <c:explosion val="14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0462-45A5-9DF5-27F3B3A50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'Monthly Calculations'!$K$938:$K$939</c:f>
              <c:numCache>
                <c:formatCode>0%</c:formatCode>
                <c:ptCount val="2"/>
                <c:pt idx="0">
                  <c:v>0.46153846153846156</c:v>
                </c:pt>
                <c:pt idx="1">
                  <c:v>0.53846153846153844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62-45A5-9DF5-27F3B3A50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DAILY PNL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1755925175419E-2"/>
          <c:y val="0.18428904428904433"/>
          <c:w val="0.90124421480712535"/>
          <c:h val="0.7075605234660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34F0-40F3-A9F4-EE2FA72E3EF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34F0-40F3-A9F4-EE2FA72E3EFA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D-34F0-40F3-A9F4-EE2FA72E3EFA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17-34F0-40F3-A9F4-EE2FA72E3E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'Monthly Calculations'!$F$83:$F$94</c:f>
              <c:numCache>
                <c:formatCode>[$-14009]dd/mm/yy;@</c:formatCode>
                <c:ptCount val="12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44357</c:v>
                </c:pt>
                <c:pt idx="5">
                  <c:v>44358</c:v>
                </c:pt>
                <c:pt idx="6">
                  <c:v>44362</c:v>
                </c:pt>
                <c:pt idx="7">
                  <c:v>44364</c:v>
                </c:pt>
                <c:pt idx="8">
                  <c:v>44368</c:v>
                </c:pt>
                <c:pt idx="9">
                  <c:v>44340</c:v>
                </c:pt>
                <c:pt idx="10">
                  <c:v>44341</c:v>
                </c:pt>
                <c:pt idx="11">
                  <c:v>44375</c:v>
                </c:pt>
              </c:numCache>
            </c:numRef>
          </c:cat>
          <c:val>
            <c:numRef>
              <c:f>'Monthly Calculations'!$G$83:$G$94</c:f>
              <c:numCache>
                <c:formatCode>0_ </c:formatCode>
                <c:ptCount val="12"/>
                <c:pt idx="0">
                  <c:v>11136.431249999971</c:v>
                </c:pt>
                <c:pt idx="1">
                  <c:v>-16831.980000000272</c:v>
                </c:pt>
                <c:pt idx="2">
                  <c:v>14426.807500000001</c:v>
                </c:pt>
                <c:pt idx="3">
                  <c:v>23650.098000000002</c:v>
                </c:pt>
                <c:pt idx="4">
                  <c:v>-13693.549999999881</c:v>
                </c:pt>
                <c:pt idx="5">
                  <c:v>7360.32</c:v>
                </c:pt>
                <c:pt idx="6">
                  <c:v>-3635.6</c:v>
                </c:pt>
                <c:pt idx="7">
                  <c:v>16202.4</c:v>
                </c:pt>
                <c:pt idx="8">
                  <c:v>20518.849999999999</c:v>
                </c:pt>
                <c:pt idx="9">
                  <c:v>3354.18</c:v>
                </c:pt>
                <c:pt idx="10">
                  <c:v>1951.5150000000001</c:v>
                </c:pt>
                <c:pt idx="11">
                  <c:v>-9670.6349999999675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4F0-40F3-A9F4-EE2FA72E3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952960"/>
        <c:axId val="126954496"/>
      </c:barChart>
      <c:catAx>
        <c:axId val="126952960"/>
        <c:scaling>
          <c:orientation val="minMax"/>
        </c:scaling>
        <c:delete val="0"/>
        <c:axPos val="b"/>
        <c:numFmt formatCode="[$-14009]dd/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4496"/>
        <c:crosses val="autoZero"/>
        <c:auto val="0"/>
        <c:lblAlgn val="ctr"/>
        <c:lblOffset val="100"/>
        <c:noMultiLvlLbl val="0"/>
      </c:catAx>
      <c:valAx>
        <c:axId val="1269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681DDE4-6ED3-4896-81B5-9354FA4E8608}"/>
            </a:ext>
          </a:extLst>
        </xdr:cNvPr>
        <xdr:cNvSpPr/>
      </xdr:nvSpPr>
      <xdr:spPr>
        <a:xfrm>
          <a:off x="0" y="7560"/>
          <a:ext cx="125958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32FF72-61B1-4AAB-B963-DA586EF107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30</xdr:row>
      <xdr:rowOff>19050</xdr:rowOff>
    </xdr:from>
    <xdr:to>
      <xdr:col>7</xdr:col>
      <xdr:colOff>633411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828A45-8664-4EC2-B335-F7E6167D4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30</xdr:row>
      <xdr:rowOff>0</xdr:rowOff>
    </xdr:from>
    <xdr:to>
      <xdr:col>14</xdr:col>
      <xdr:colOff>0</xdr:colOff>
      <xdr:row>44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6E0A16-176F-497A-BF09-5C4A507CD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41A191B-EE4C-4AC1-B01B-C3DCE8BB48D7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1E7B07-99D3-467F-96F4-AAA2DBC3B72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9428AF6-27EE-488C-A161-99ACEF41BA5A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 FEB</a:t>
          </a:r>
          <a:r>
            <a:rPr lang="en-IN" sz="2400" b="1" baseline="0">
              <a:solidFill>
                <a:schemeClr val="bg1"/>
              </a:solidFill>
            </a:rPr>
            <a:t>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236090DF-7F2F-4082-B372-4EA95CA1C542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12</xdr:col>
      <xdr:colOff>428355</xdr:colOff>
      <xdr:row>4</xdr:row>
      <xdr:rowOff>167415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03A456-B9FC-40FB-BAA0-6225AEF1AA3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335281</xdr:colOff>
      <xdr:row>29</xdr:row>
      <xdr:rowOff>110490</xdr:rowOff>
    </xdr:from>
    <xdr:to>
      <xdr:col>7</xdr:col>
      <xdr:colOff>297181</xdr:colOff>
      <xdr:row>42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D6BCD4-0671-452A-9FCC-1E6CA08DA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160971</xdr:colOff>
      <xdr:row>29</xdr:row>
      <xdr:rowOff>91440</xdr:rowOff>
    </xdr:from>
    <xdr:to>
      <xdr:col>13</xdr:col>
      <xdr:colOff>1249680</xdr:colOff>
      <xdr:row>42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2C09EE-8BF7-4CFC-A275-17B7E2136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7EFD5BA2-B65E-4B35-AE60-514617D45210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365761</xdr:colOff>
      <xdr:row>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A9EC9EF-9870-40DD-9FDF-4C7475B2D0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74B60AD-2FD6-4449-9F4C-BD08742B1747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Nov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5B7C8355-EC03-42B3-A81D-0FB856FCFE43}"/>
            </a:ext>
          </a:extLst>
        </xdr:cNvPr>
        <xdr:cNvSpPr/>
      </xdr:nvSpPr>
      <xdr:spPr>
        <a:xfrm>
          <a:off x="0" y="7560"/>
          <a:ext cx="11567160" cy="117015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274321</xdr:colOff>
      <xdr:row>35</xdr:row>
      <xdr:rowOff>11430</xdr:rowOff>
    </xdr:from>
    <xdr:to>
      <xdr:col>7</xdr:col>
      <xdr:colOff>236221</xdr:colOff>
      <xdr:row>48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180214-6F27-4295-84DD-BD76E52BB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191451</xdr:colOff>
      <xdr:row>35</xdr:row>
      <xdr:rowOff>1</xdr:rowOff>
    </xdr:from>
    <xdr:to>
      <xdr:col>14</xdr:col>
      <xdr:colOff>0</xdr:colOff>
      <xdr:row>48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58892A-CF69-49ED-9A66-CCA0BAA92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BF4CC1F2-4FE5-4112-B942-1DCE799CDB43}"/>
            </a:ext>
          </a:extLst>
        </xdr:cNvPr>
        <xdr:cNvSpPr/>
      </xdr:nvSpPr>
      <xdr:spPr>
        <a:xfrm>
          <a:off x="0" y="7560"/>
          <a:ext cx="11551920" cy="117354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7</xdr:col>
      <xdr:colOff>358141</xdr:colOff>
      <xdr:row>0</xdr:row>
      <xdr:rowOff>106679</xdr:rowOff>
    </xdr:from>
    <xdr:to>
      <xdr:col>12</xdr:col>
      <xdr:colOff>952501</xdr:colOff>
      <xdr:row>2</xdr:row>
      <xdr:rowOff>53340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DC76F1-3553-42DB-B489-142ABA755F4B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6641" y="106679"/>
          <a:ext cx="2834640" cy="4191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4</xdr:row>
      <xdr:rowOff>213360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16F9F5C-1126-481D-A67F-B9BA282E5945}"/>
            </a:ext>
          </a:extLst>
        </xdr:cNvPr>
        <xdr:cNvSpPr txBox="1"/>
      </xdr:nvSpPr>
      <xdr:spPr>
        <a:xfrm>
          <a:off x="7620" y="7620"/>
          <a:ext cx="11529060" cy="115062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Dec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93344</xdr:rowOff>
    </xdr:from>
    <xdr:to>
      <xdr:col>17</xdr:col>
      <xdr:colOff>1905</xdr:colOff>
      <xdr:row>36</xdr:row>
      <xdr:rowOff>7619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4DA3E7-181B-48DB-BFB9-525A6BF3D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586740</xdr:colOff>
      <xdr:row>15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C500CD-CD6C-464E-83AB-EDA065C3E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23</xdr:row>
      <xdr:rowOff>11430</xdr:rowOff>
    </xdr:from>
    <xdr:to>
      <xdr:col>6</xdr:col>
      <xdr:colOff>701040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9E2434-E684-474C-B4E3-1307623D5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23</xdr:row>
      <xdr:rowOff>1</xdr:rowOff>
    </xdr:from>
    <xdr:to>
      <xdr:col>11</xdr:col>
      <xdr:colOff>0</xdr:colOff>
      <xdr:row>36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8E3ACE-3033-4EFB-A8B6-F022EB3D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457201</xdr:colOff>
      <xdr:row>0</xdr:row>
      <xdr:rowOff>76201</xdr:rowOff>
    </xdr:from>
    <xdr:to>
      <xdr:col>8</xdr:col>
      <xdr:colOff>998220</xdr:colOff>
      <xdr:row>0</xdr:row>
      <xdr:rowOff>464820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E81413-809B-41C7-9214-80523F039B49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31281" y="76201"/>
          <a:ext cx="2552699" cy="3886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27</xdr:row>
      <xdr:rowOff>11430</xdr:rowOff>
    </xdr:from>
    <xdr:to>
      <xdr:col>6</xdr:col>
      <xdr:colOff>701040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AA16B-D6C5-49A4-A4B6-962604CAD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27</xdr:row>
      <xdr:rowOff>1</xdr:rowOff>
    </xdr:from>
    <xdr:to>
      <xdr:col>11</xdr:col>
      <xdr:colOff>0</xdr:colOff>
      <xdr:row>40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C8932C-176A-49A6-BD04-72633A3E3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678181</xdr:colOff>
      <xdr:row>0</xdr:row>
      <xdr:rowOff>106681</xdr:rowOff>
    </xdr:from>
    <xdr:to>
      <xdr:col>9</xdr:col>
      <xdr:colOff>662940</xdr:colOff>
      <xdr:row>0</xdr:row>
      <xdr:rowOff>579120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4DD0D1-938E-47FC-B4CB-8E263A999F9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8841" y="106681"/>
          <a:ext cx="2552699" cy="4724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29</xdr:row>
      <xdr:rowOff>11430</xdr:rowOff>
    </xdr:from>
    <xdr:to>
      <xdr:col>6</xdr:col>
      <xdr:colOff>701040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4C672-8A47-41D7-AADD-5A69CA946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29</xdr:row>
      <xdr:rowOff>1</xdr:rowOff>
    </xdr:from>
    <xdr:to>
      <xdr:col>11</xdr:col>
      <xdr:colOff>0</xdr:colOff>
      <xdr:row>42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6C9E04-7543-4E6B-A80E-67B00E348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678181</xdr:colOff>
      <xdr:row>0</xdr:row>
      <xdr:rowOff>106681</xdr:rowOff>
    </xdr:from>
    <xdr:to>
      <xdr:col>9</xdr:col>
      <xdr:colOff>601980</xdr:colOff>
      <xdr:row>0</xdr:row>
      <xdr:rowOff>579120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14AF18-7B54-4CFF-A11A-21AB673BEEC2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1" y="106681"/>
          <a:ext cx="2491739" cy="4724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22</xdr:row>
      <xdr:rowOff>11430</xdr:rowOff>
    </xdr:from>
    <xdr:to>
      <xdr:col>6</xdr:col>
      <xdr:colOff>701040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0A578-1171-4059-A51A-DB3E229D8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22</xdr:row>
      <xdr:rowOff>1</xdr:rowOff>
    </xdr:from>
    <xdr:to>
      <xdr:col>11</xdr:col>
      <xdr:colOff>0</xdr:colOff>
      <xdr:row>35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1D5D96-EAD1-473B-8878-AD083658B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9</xdr:col>
      <xdr:colOff>579120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EEF15-8DE7-4E6F-B3C7-C03AC6B62E15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2529839" cy="4648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24</xdr:row>
      <xdr:rowOff>11430</xdr:rowOff>
    </xdr:from>
    <xdr:to>
      <xdr:col>6</xdr:col>
      <xdr:colOff>701040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E6403C-0F63-4944-9975-1E85E04E6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24</xdr:row>
      <xdr:rowOff>1</xdr:rowOff>
    </xdr:from>
    <xdr:to>
      <xdr:col>11</xdr:col>
      <xdr:colOff>0</xdr:colOff>
      <xdr:row>37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AD5252-7B69-43AC-B674-903105B1D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251460</xdr:colOff>
      <xdr:row>0</xdr:row>
      <xdr:rowOff>594360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25DB52-A8FE-4BE2-9E85-5F90C6554A7B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2979419" cy="48767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29</xdr:row>
      <xdr:rowOff>11430</xdr:rowOff>
    </xdr:from>
    <xdr:to>
      <xdr:col>6</xdr:col>
      <xdr:colOff>701040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96D7A-18AC-45BD-AA29-624350A70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29</xdr:row>
      <xdr:rowOff>1</xdr:rowOff>
    </xdr:from>
    <xdr:to>
      <xdr:col>11</xdr:col>
      <xdr:colOff>0</xdr:colOff>
      <xdr:row>42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C66EFB-4CB9-4F61-9049-1E2C11A51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9</xdr:col>
      <xdr:colOff>670560</xdr:colOff>
      <xdr:row>0</xdr:row>
      <xdr:rowOff>579120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843FCAC-A570-4F4B-B243-29AA6C0A0D38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2621279" cy="4724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28</xdr:row>
      <xdr:rowOff>11430</xdr:rowOff>
    </xdr:from>
    <xdr:to>
      <xdr:col>6</xdr:col>
      <xdr:colOff>701040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53D032-686B-4365-BE36-62972DD76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28</xdr:row>
      <xdr:rowOff>1</xdr:rowOff>
    </xdr:from>
    <xdr:to>
      <xdr:col>11</xdr:col>
      <xdr:colOff>0</xdr:colOff>
      <xdr:row>41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9FB948-9054-4D7D-B412-9906427AD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632460</xdr:colOff>
      <xdr:row>0</xdr:row>
      <xdr:rowOff>563880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6CEFEB-86D5-4996-92FF-869016B48B97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3360419" cy="4571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BE275702-A6F6-4182-8887-86FF6C912D24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ED390B-8FDB-4698-945D-CB3835DDAF3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30</xdr:row>
      <xdr:rowOff>19050</xdr:rowOff>
    </xdr:from>
    <xdr:to>
      <xdr:col>7</xdr:col>
      <xdr:colOff>633411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924A8C-524F-47B3-82F2-D99683D6D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30</xdr:row>
      <xdr:rowOff>0</xdr:rowOff>
    </xdr:from>
    <xdr:to>
      <xdr:col>14</xdr:col>
      <xdr:colOff>0</xdr:colOff>
      <xdr:row>44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5F83D5-A501-4127-9F61-1F9D63F6D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18CD8BB0-9E44-4306-B31E-0C68E0AB868F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4F51FE-57AB-4C2F-A8D1-285F487DB1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85EB956-B4F8-4021-A620-AA25AB20AC97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 MARCH</a:t>
          </a:r>
          <a:r>
            <a:rPr lang="en-IN" sz="2400" b="1" baseline="0">
              <a:solidFill>
                <a:schemeClr val="bg1"/>
              </a:solidFill>
            </a:rPr>
            <a:t>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27</xdr:row>
      <xdr:rowOff>11430</xdr:rowOff>
    </xdr:from>
    <xdr:to>
      <xdr:col>6</xdr:col>
      <xdr:colOff>701040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B7FD8A-0EAD-4E48-A297-25785890E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27</xdr:row>
      <xdr:rowOff>1</xdr:rowOff>
    </xdr:from>
    <xdr:to>
      <xdr:col>11</xdr:col>
      <xdr:colOff>0</xdr:colOff>
      <xdr:row>40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FE20D9-1289-4501-BA86-BD31E4363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716280</xdr:colOff>
      <xdr:row>0</xdr:row>
      <xdr:rowOff>586740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63F607-AC32-4EA5-B92A-56B15D7A8BDD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3444239" cy="48005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32</xdr:row>
      <xdr:rowOff>11430</xdr:rowOff>
    </xdr:from>
    <xdr:to>
      <xdr:col>6</xdr:col>
      <xdr:colOff>701040</xdr:colOff>
      <xdr:row>45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A9F0C-F323-444A-BD34-7490FDB36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32</xdr:row>
      <xdr:rowOff>1</xdr:rowOff>
    </xdr:from>
    <xdr:to>
      <xdr:col>11</xdr:col>
      <xdr:colOff>0</xdr:colOff>
      <xdr:row>45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D1858B-C357-41E0-80EE-AFE41F2FB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9</xdr:col>
      <xdr:colOff>769620</xdr:colOff>
      <xdr:row>0</xdr:row>
      <xdr:rowOff>533400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B665EA-CA5E-4E39-A6BB-8387C0530418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2720339" cy="4267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26</xdr:row>
      <xdr:rowOff>11430</xdr:rowOff>
    </xdr:from>
    <xdr:to>
      <xdr:col>6</xdr:col>
      <xdr:colOff>701040</xdr:colOff>
      <xdr:row>39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76FABE-87EA-4083-A864-592DDD9DF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26</xdr:row>
      <xdr:rowOff>1</xdr:rowOff>
    </xdr:from>
    <xdr:to>
      <xdr:col>11</xdr:col>
      <xdr:colOff>0</xdr:colOff>
      <xdr:row>39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7AB736-4CF9-4BBB-AFA4-B17B6FEF3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15240</xdr:colOff>
      <xdr:row>0</xdr:row>
      <xdr:rowOff>533400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5A92BC-8F60-4061-93AD-7DBB486340F8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2743199" cy="4267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30</xdr:row>
      <xdr:rowOff>11430</xdr:rowOff>
    </xdr:from>
    <xdr:to>
      <xdr:col>6</xdr:col>
      <xdr:colOff>701040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3DD51-B43A-4F7B-9A2F-8887FB050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30</xdr:row>
      <xdr:rowOff>1</xdr:rowOff>
    </xdr:from>
    <xdr:to>
      <xdr:col>11</xdr:col>
      <xdr:colOff>0</xdr:colOff>
      <xdr:row>43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E6B4EE-3C45-49EE-866B-85B7FC80B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358140</xdr:colOff>
      <xdr:row>0</xdr:row>
      <xdr:rowOff>525780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E12337-3CE4-4CA7-B613-2A1F80A8F577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3086099" cy="4190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27</xdr:row>
      <xdr:rowOff>11430</xdr:rowOff>
    </xdr:from>
    <xdr:to>
      <xdr:col>6</xdr:col>
      <xdr:colOff>701040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14222-CEFD-4EE4-BE63-80DCA11CC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27</xdr:row>
      <xdr:rowOff>1</xdr:rowOff>
    </xdr:from>
    <xdr:to>
      <xdr:col>11</xdr:col>
      <xdr:colOff>0</xdr:colOff>
      <xdr:row>40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15FB7C-6B4A-4811-A01F-F8CD9F7F9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106681</xdr:rowOff>
    </xdr:from>
    <xdr:to>
      <xdr:col>10</xdr:col>
      <xdr:colOff>335280</xdr:colOff>
      <xdr:row>0</xdr:row>
      <xdr:rowOff>579120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946A2E-EFD8-406B-8D33-670F6434E58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106681"/>
          <a:ext cx="3063239" cy="4724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93344</xdr:rowOff>
    </xdr:from>
    <xdr:to>
      <xdr:col>17</xdr:col>
      <xdr:colOff>1905</xdr:colOff>
      <xdr:row>36</xdr:row>
      <xdr:rowOff>7619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0B788A-1CC7-4B34-9320-4269A9736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586740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F83641-DCD0-4FAA-AC59-4DA3FCBB1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93344</xdr:rowOff>
    </xdr:from>
    <xdr:to>
      <xdr:col>17</xdr:col>
      <xdr:colOff>1905</xdr:colOff>
      <xdr:row>36</xdr:row>
      <xdr:rowOff>7619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2D4234-BAD2-4FE6-8BA4-28FB64D93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586740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C536B-4842-41FE-B235-4A960F5C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26</xdr:row>
      <xdr:rowOff>11430</xdr:rowOff>
    </xdr:from>
    <xdr:to>
      <xdr:col>6</xdr:col>
      <xdr:colOff>701040</xdr:colOff>
      <xdr:row>39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A8754-9BB4-498C-A09D-BD8CE2C46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26</xdr:row>
      <xdr:rowOff>1</xdr:rowOff>
    </xdr:from>
    <xdr:to>
      <xdr:col>11</xdr:col>
      <xdr:colOff>0</xdr:colOff>
      <xdr:row>39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B58793-C5F8-423B-BD7C-E9F2A4A11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10</xdr:col>
      <xdr:colOff>464820</xdr:colOff>
      <xdr:row>0</xdr:row>
      <xdr:rowOff>563880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E45E29-7500-4C66-A9B4-8A1215A68EB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3192779" cy="495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27</xdr:row>
      <xdr:rowOff>11430</xdr:rowOff>
    </xdr:from>
    <xdr:to>
      <xdr:col>6</xdr:col>
      <xdr:colOff>701040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2327D-71A6-4C3E-90E2-EC705D68C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27</xdr:row>
      <xdr:rowOff>1</xdr:rowOff>
    </xdr:from>
    <xdr:to>
      <xdr:col>11</xdr:col>
      <xdr:colOff>0</xdr:colOff>
      <xdr:row>40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5724B8-01F8-4714-A93B-BCB0E55D5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10</xdr:col>
      <xdr:colOff>411480</xdr:colOff>
      <xdr:row>0</xdr:row>
      <xdr:rowOff>563880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5458CA-A2C0-4322-B293-F3212F843D2C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3139439" cy="495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24</xdr:row>
      <xdr:rowOff>11430</xdr:rowOff>
    </xdr:from>
    <xdr:to>
      <xdr:col>6</xdr:col>
      <xdr:colOff>701040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D78D51-3EAB-4C03-B8DF-62D036AE9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24</xdr:row>
      <xdr:rowOff>1</xdr:rowOff>
    </xdr:from>
    <xdr:to>
      <xdr:col>11</xdr:col>
      <xdr:colOff>0</xdr:colOff>
      <xdr:row>37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7DEBA8-9FCB-4467-9182-2F1A21BC0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9</xdr:col>
      <xdr:colOff>746760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2D921D-8D37-4166-B132-15A9DCCFF797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2697479" cy="48005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45177F3-71F8-4231-88A8-275AC78D0CA0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2124AF-9A39-4FA4-B901-CA1DF379171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26</xdr:row>
      <xdr:rowOff>19050</xdr:rowOff>
    </xdr:from>
    <xdr:to>
      <xdr:col>7</xdr:col>
      <xdr:colOff>633411</xdr:colOff>
      <xdr:row>40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644B45-9E18-4F5D-83DC-DBEBF26D9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26</xdr:row>
      <xdr:rowOff>0</xdr:rowOff>
    </xdr:from>
    <xdr:to>
      <xdr:col>14</xdr:col>
      <xdr:colOff>0</xdr:colOff>
      <xdr:row>40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B8EAB5-F5CD-4035-B135-7EF83030A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C366B565-59C6-490B-9E61-37378C3BFEB4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84F7984-45EC-4292-BD51-DB991C4983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D5C6DD-CFBA-4B19-ADD5-0076D3ACA804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 APRIL</a:t>
          </a:r>
          <a:r>
            <a:rPr lang="en-IN" sz="2400" b="1" baseline="0">
              <a:solidFill>
                <a:schemeClr val="bg1"/>
              </a:solidFill>
            </a:rPr>
            <a:t>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26</xdr:row>
      <xdr:rowOff>11430</xdr:rowOff>
    </xdr:from>
    <xdr:to>
      <xdr:col>6</xdr:col>
      <xdr:colOff>701040</xdr:colOff>
      <xdr:row>39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EEDB30-8B75-4348-8C8F-724C0948F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26</xdr:row>
      <xdr:rowOff>1</xdr:rowOff>
    </xdr:from>
    <xdr:to>
      <xdr:col>11</xdr:col>
      <xdr:colOff>0</xdr:colOff>
      <xdr:row>39</xdr:row>
      <xdr:rowOff>76201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CADAC6-E5BB-4049-BCD4-0AA27E73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10</xdr:col>
      <xdr:colOff>312420</xdr:colOff>
      <xdr:row>0</xdr:row>
      <xdr:rowOff>533400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E3226D-CD20-4385-BB5C-F2ECFC366443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3040379" cy="4648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30</xdr:row>
      <xdr:rowOff>11430</xdr:rowOff>
    </xdr:from>
    <xdr:to>
      <xdr:col>6</xdr:col>
      <xdr:colOff>701040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807DED-5AB6-41B9-B36F-B4D0132BE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30</xdr:row>
      <xdr:rowOff>1</xdr:rowOff>
    </xdr:from>
    <xdr:to>
      <xdr:col>11</xdr:col>
      <xdr:colOff>0</xdr:colOff>
      <xdr:row>43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8D0058-AD86-465B-A165-BAF7BF2EA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10</xdr:col>
      <xdr:colOff>342900</xdr:colOff>
      <xdr:row>0</xdr:row>
      <xdr:rowOff>541020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C47EA2-8A3C-406D-AEB7-0EC74808125C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3070859" cy="4724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32</xdr:row>
      <xdr:rowOff>11430</xdr:rowOff>
    </xdr:from>
    <xdr:to>
      <xdr:col>6</xdr:col>
      <xdr:colOff>701040</xdr:colOff>
      <xdr:row>45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5EA18-6E18-48DE-B26D-A8EAF3853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32</xdr:row>
      <xdr:rowOff>1</xdr:rowOff>
    </xdr:from>
    <xdr:to>
      <xdr:col>11</xdr:col>
      <xdr:colOff>0</xdr:colOff>
      <xdr:row>45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021395-619D-4494-A736-7F7786D38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9</xdr:col>
      <xdr:colOff>701040</xdr:colOff>
      <xdr:row>0</xdr:row>
      <xdr:rowOff>563880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BEEF37-E413-4878-A05F-6C70D71BF2C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2651759" cy="495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31</xdr:row>
      <xdr:rowOff>11430</xdr:rowOff>
    </xdr:from>
    <xdr:to>
      <xdr:col>6</xdr:col>
      <xdr:colOff>701040</xdr:colOff>
      <xdr:row>44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6D6EE4-7EC3-4946-940C-9A6F47403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31</xdr:row>
      <xdr:rowOff>1</xdr:rowOff>
    </xdr:from>
    <xdr:to>
      <xdr:col>11</xdr:col>
      <xdr:colOff>0</xdr:colOff>
      <xdr:row>44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D9C546-4E71-4392-BAAA-60534B5B9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617221</xdr:colOff>
      <xdr:row>0</xdr:row>
      <xdr:rowOff>68581</xdr:rowOff>
    </xdr:from>
    <xdr:to>
      <xdr:col>10</xdr:col>
      <xdr:colOff>396240</xdr:colOff>
      <xdr:row>0</xdr:row>
      <xdr:rowOff>556260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EC69B5-EE09-4E16-BB8E-613F8502595F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5041" y="68581"/>
          <a:ext cx="3124199" cy="48767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32</xdr:row>
      <xdr:rowOff>11430</xdr:rowOff>
    </xdr:from>
    <xdr:to>
      <xdr:col>6</xdr:col>
      <xdr:colOff>701040</xdr:colOff>
      <xdr:row>45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D44367-6A2B-4C69-97A4-7CFC3AB51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32</xdr:row>
      <xdr:rowOff>1</xdr:rowOff>
    </xdr:from>
    <xdr:to>
      <xdr:col>11</xdr:col>
      <xdr:colOff>0</xdr:colOff>
      <xdr:row>45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CB92DE-06E8-4012-8CB1-8CF1CDC2C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624841</xdr:colOff>
      <xdr:row>0</xdr:row>
      <xdr:rowOff>83821</xdr:rowOff>
    </xdr:from>
    <xdr:to>
      <xdr:col>10</xdr:col>
      <xdr:colOff>434340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69DC1D-DF34-410E-96EB-BC06F6B46A5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42661" y="83821"/>
          <a:ext cx="3154679" cy="4648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25</xdr:row>
      <xdr:rowOff>11430</xdr:rowOff>
    </xdr:from>
    <xdr:to>
      <xdr:col>6</xdr:col>
      <xdr:colOff>701040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75CB07-1059-43E4-B2A6-9177B2F46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175261</xdr:colOff>
      <xdr:row>25</xdr:row>
      <xdr:rowOff>1</xdr:rowOff>
    </xdr:from>
    <xdr:to>
      <xdr:col>11</xdr:col>
      <xdr:colOff>0</xdr:colOff>
      <xdr:row>38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B4241E-F968-4104-9953-8DD06E961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624841</xdr:colOff>
      <xdr:row>0</xdr:row>
      <xdr:rowOff>83821</xdr:rowOff>
    </xdr:from>
    <xdr:to>
      <xdr:col>10</xdr:col>
      <xdr:colOff>876300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8FF2E0-41F8-406C-940F-0B733A5BF2B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42661" y="83821"/>
          <a:ext cx="3596639" cy="4648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25</xdr:row>
      <xdr:rowOff>11430</xdr:rowOff>
    </xdr:from>
    <xdr:to>
      <xdr:col>7</xdr:col>
      <xdr:colOff>205740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77D30-0435-42CF-959D-C133E47D9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541020</xdr:colOff>
      <xdr:row>25</xdr:row>
      <xdr:rowOff>1</xdr:rowOff>
    </xdr:from>
    <xdr:to>
      <xdr:col>11</xdr:col>
      <xdr:colOff>0</xdr:colOff>
      <xdr:row>38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4E020F-75BB-484C-A2A8-BD1A5502A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624841</xdr:colOff>
      <xdr:row>0</xdr:row>
      <xdr:rowOff>83821</xdr:rowOff>
    </xdr:from>
    <xdr:to>
      <xdr:col>9</xdr:col>
      <xdr:colOff>716280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4D68FE-5CEE-467D-89B7-D46B429CB597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42661" y="83821"/>
          <a:ext cx="2659379" cy="4648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28</xdr:row>
      <xdr:rowOff>11430</xdr:rowOff>
    </xdr:from>
    <xdr:to>
      <xdr:col>7</xdr:col>
      <xdr:colOff>205740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113D53-7B8D-4037-8B11-6AE51720C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541020</xdr:colOff>
      <xdr:row>28</xdr:row>
      <xdr:rowOff>1</xdr:rowOff>
    </xdr:from>
    <xdr:to>
      <xdr:col>11</xdr:col>
      <xdr:colOff>0</xdr:colOff>
      <xdr:row>41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4FC95D-90E9-4946-8A6B-C1F58FDED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624840</xdr:colOff>
      <xdr:row>0</xdr:row>
      <xdr:rowOff>83821</xdr:rowOff>
    </xdr:from>
    <xdr:to>
      <xdr:col>9</xdr:col>
      <xdr:colOff>664633</xdr:colOff>
      <xdr:row>0</xdr:row>
      <xdr:rowOff>537633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89BD4E-9030-442F-B67E-3FCE7F70693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18673" y="83821"/>
          <a:ext cx="2732193" cy="45381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274321</xdr:colOff>
      <xdr:row>30</xdr:row>
      <xdr:rowOff>11430</xdr:rowOff>
    </xdr:from>
    <xdr:to>
      <xdr:col>7</xdr:col>
      <xdr:colOff>205740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7BB4F5-C2B2-4C08-850F-23FA3B93A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541020</xdr:colOff>
      <xdr:row>30</xdr:row>
      <xdr:rowOff>1</xdr:rowOff>
    </xdr:from>
    <xdr:to>
      <xdr:col>11</xdr:col>
      <xdr:colOff>0</xdr:colOff>
      <xdr:row>43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4546E6-F5FB-4CC6-885C-3FDD4C127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624841</xdr:colOff>
      <xdr:row>0</xdr:row>
      <xdr:rowOff>83821</xdr:rowOff>
    </xdr:from>
    <xdr:to>
      <xdr:col>9</xdr:col>
      <xdr:colOff>724371</xdr:colOff>
      <xdr:row>0</xdr:row>
      <xdr:rowOff>540926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7D406-46D1-4A2D-96F6-89BC628C40AB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21027" y="83821"/>
          <a:ext cx="2794752" cy="4571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93344</xdr:rowOff>
    </xdr:from>
    <xdr:to>
      <xdr:col>17</xdr:col>
      <xdr:colOff>1905</xdr:colOff>
      <xdr:row>36</xdr:row>
      <xdr:rowOff>7619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C9923B-6A4D-4924-A99E-1F1FA5E1F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16</xdr:col>
      <xdr:colOff>586740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1E70DC-873E-4765-AB5C-FF088B65A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6BAF2EEA-0523-4F06-809B-C65BADEE963D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2456AD-769C-4A6F-8650-376CA9E96E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30</xdr:row>
      <xdr:rowOff>19050</xdr:rowOff>
    </xdr:from>
    <xdr:to>
      <xdr:col>7</xdr:col>
      <xdr:colOff>571501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641694-2328-4E27-A0F8-BC4E74AE2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30</xdr:row>
      <xdr:rowOff>0</xdr:rowOff>
    </xdr:from>
    <xdr:to>
      <xdr:col>14</xdr:col>
      <xdr:colOff>0</xdr:colOff>
      <xdr:row>44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B9BB46-64EF-4C79-ADD0-6658C5411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1918C1F7-7095-405C-83C2-ACBA307C4884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F5AAA10-41AC-4430-B7BA-79E73033FC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A9EE6B5-080B-434C-92B2-991A4FED4F15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 MAY</a:t>
          </a:r>
          <a:r>
            <a:rPr lang="en-IN" sz="2400" b="1" baseline="0">
              <a:solidFill>
                <a:schemeClr val="bg1"/>
              </a:solidFill>
            </a:rPr>
            <a:t>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236692</xdr:colOff>
      <xdr:row>22</xdr:row>
      <xdr:rowOff>213690</xdr:rowOff>
    </xdr:from>
    <xdr:to>
      <xdr:col>7</xdr:col>
      <xdr:colOff>168111</xdr:colOff>
      <xdr:row>34</xdr:row>
      <xdr:rowOff>19756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2BDF0-2FF5-438C-AB6B-8ED455CAB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503391</xdr:colOff>
      <xdr:row>22</xdr:row>
      <xdr:rowOff>206965</xdr:rowOff>
    </xdr:from>
    <xdr:to>
      <xdr:col>10</xdr:col>
      <xdr:colOff>1114778</xdr:colOff>
      <xdr:row>34</xdr:row>
      <xdr:rowOff>24461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09D306-5BA5-41FE-85F7-1102B35E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141110</xdr:colOff>
      <xdr:row>0</xdr:row>
      <xdr:rowOff>89371</xdr:rowOff>
    </xdr:from>
    <xdr:to>
      <xdr:col>9</xdr:col>
      <xdr:colOff>277518</xdr:colOff>
      <xdr:row>0</xdr:row>
      <xdr:rowOff>552953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49BECB-8E58-48CC-9F88-C2A9B4F5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296" y="89371"/>
          <a:ext cx="2831630" cy="46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236692</xdr:colOff>
      <xdr:row>25</xdr:row>
      <xdr:rowOff>213690</xdr:rowOff>
    </xdr:from>
    <xdr:to>
      <xdr:col>7</xdr:col>
      <xdr:colOff>168111</xdr:colOff>
      <xdr:row>37</xdr:row>
      <xdr:rowOff>19756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ED87D-7A5E-46BF-9F3D-48B500BCA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503391</xdr:colOff>
      <xdr:row>25</xdr:row>
      <xdr:rowOff>206965</xdr:rowOff>
    </xdr:from>
    <xdr:to>
      <xdr:col>10</xdr:col>
      <xdr:colOff>1114778</xdr:colOff>
      <xdr:row>37</xdr:row>
      <xdr:rowOff>24461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3996D6-F92B-4259-B7F3-AD43ACC13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423334</xdr:colOff>
      <xdr:row>0</xdr:row>
      <xdr:rowOff>70555</xdr:rowOff>
    </xdr:from>
    <xdr:to>
      <xdr:col>9</xdr:col>
      <xdr:colOff>559742</xdr:colOff>
      <xdr:row>0</xdr:row>
      <xdr:rowOff>534137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A7E592-9249-4D18-AA18-5406C07B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520" y="70555"/>
          <a:ext cx="2831630" cy="46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236692</xdr:colOff>
      <xdr:row>14</xdr:row>
      <xdr:rowOff>213690</xdr:rowOff>
    </xdr:from>
    <xdr:to>
      <xdr:col>7</xdr:col>
      <xdr:colOff>168111</xdr:colOff>
      <xdr:row>26</xdr:row>
      <xdr:rowOff>19756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E52F5-1B2C-4138-B4F6-B707E4FDD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503391</xdr:colOff>
      <xdr:row>14</xdr:row>
      <xdr:rowOff>206965</xdr:rowOff>
    </xdr:from>
    <xdr:to>
      <xdr:col>10</xdr:col>
      <xdr:colOff>1114778</xdr:colOff>
      <xdr:row>26</xdr:row>
      <xdr:rowOff>24461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B291E2-D3BC-4594-9A3A-D3586E0DE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4704</xdr:colOff>
      <xdr:row>0</xdr:row>
      <xdr:rowOff>79963</xdr:rowOff>
    </xdr:from>
    <xdr:to>
      <xdr:col>9</xdr:col>
      <xdr:colOff>141111</xdr:colOff>
      <xdr:row>0</xdr:row>
      <xdr:rowOff>543545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049E9B-2E08-4020-A75C-CF4F1B73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037" y="79963"/>
          <a:ext cx="2831630" cy="46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236692</xdr:colOff>
      <xdr:row>17</xdr:row>
      <xdr:rowOff>213690</xdr:rowOff>
    </xdr:from>
    <xdr:to>
      <xdr:col>7</xdr:col>
      <xdr:colOff>168111</xdr:colOff>
      <xdr:row>29</xdr:row>
      <xdr:rowOff>19756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BF699A-8A3E-4CFE-9E51-069782BFF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503391</xdr:colOff>
      <xdr:row>17</xdr:row>
      <xdr:rowOff>206965</xdr:rowOff>
    </xdr:from>
    <xdr:to>
      <xdr:col>10</xdr:col>
      <xdr:colOff>1114778</xdr:colOff>
      <xdr:row>29</xdr:row>
      <xdr:rowOff>24461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28A91E-C54B-4333-8598-898E6AFC7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9408</xdr:colOff>
      <xdr:row>0</xdr:row>
      <xdr:rowOff>89370</xdr:rowOff>
    </xdr:from>
    <xdr:to>
      <xdr:col>9</xdr:col>
      <xdr:colOff>145815</xdr:colOff>
      <xdr:row>0</xdr:row>
      <xdr:rowOff>552952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816744-ED31-48BA-8CA2-A46BDD4F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6741" y="89370"/>
          <a:ext cx="2831630" cy="46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6F048004-795E-4EA6-9C27-B8DA7E1E3F68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0C1B6B-38F2-4EC1-9C0A-5943F98B256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27</xdr:row>
      <xdr:rowOff>19050</xdr:rowOff>
    </xdr:from>
    <xdr:to>
      <xdr:col>7</xdr:col>
      <xdr:colOff>571501</xdr:colOff>
      <xdr:row>41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3E7210-6B5E-4957-96BE-49640DC4F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27</xdr:row>
      <xdr:rowOff>0</xdr:rowOff>
    </xdr:from>
    <xdr:to>
      <xdr:col>14</xdr:col>
      <xdr:colOff>0</xdr:colOff>
      <xdr:row>41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F33BAA-64CC-40EC-AE3A-A28429450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596B7E60-5009-433F-AD64-C3064D883C60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34A285-8A5C-45CD-846B-F307D3D4BD3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65D3112-8621-4700-A929-5EC0EFB52D0A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JUNE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4E3CECA7-46F4-4FE0-B1A2-248F3F01308E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3D7BE-0D2C-403B-89F9-D621A2C6C3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32</xdr:row>
      <xdr:rowOff>19050</xdr:rowOff>
    </xdr:from>
    <xdr:to>
      <xdr:col>7</xdr:col>
      <xdr:colOff>571501</xdr:colOff>
      <xdr:row>46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71A2A4-FE45-4A08-9AFF-712B35DFC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32</xdr:row>
      <xdr:rowOff>0</xdr:rowOff>
    </xdr:from>
    <xdr:to>
      <xdr:col>14</xdr:col>
      <xdr:colOff>0</xdr:colOff>
      <xdr:row>46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822074-935B-4281-A142-4E6BE3AD1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3D3FA4E-7B87-47A0-AF1D-9D7546E1A2B1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2C67DB5-8F31-411C-B18C-203A0873AD9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0BF461E-6F3B-4B3B-8B2C-1A89FD7EA23A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JULY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F93CC707-CCCB-46A1-9357-9D5C8B4CFE1D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D17318-9269-43A5-A6FB-4FAEDFCFB4C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31</xdr:row>
      <xdr:rowOff>19050</xdr:rowOff>
    </xdr:from>
    <xdr:to>
      <xdr:col>7</xdr:col>
      <xdr:colOff>571501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610882-C778-403A-BD78-4FF589EB0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31</xdr:row>
      <xdr:rowOff>0</xdr:rowOff>
    </xdr:from>
    <xdr:to>
      <xdr:col>14</xdr:col>
      <xdr:colOff>0</xdr:colOff>
      <xdr:row>45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DBC0CE-E0BE-428B-8CC5-968BB1C30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3D5AE27D-04E9-4A99-83AC-4B80946D9DA3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0F3BD6-5B0E-498E-904E-3B826BE4306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C1D880A-024B-400A-B1D9-1952EB32D452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AUG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CAC2BD69-AF29-4409-B910-59014D066500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7B7CF2-1565-42F1-B2B6-48A3B47292D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30</xdr:row>
      <xdr:rowOff>19050</xdr:rowOff>
    </xdr:from>
    <xdr:to>
      <xdr:col>7</xdr:col>
      <xdr:colOff>571501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6F0851-94F3-453C-A149-308BF6D57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30</xdr:row>
      <xdr:rowOff>0</xdr:rowOff>
    </xdr:from>
    <xdr:to>
      <xdr:col>14</xdr:col>
      <xdr:colOff>0</xdr:colOff>
      <xdr:row>44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173936-B7C3-4D39-B89F-922E54EAE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777E70D9-D599-4580-9328-4EB7D14883E1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71E94A-518E-40CD-84B5-86B01AE109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223F041-50E9-45A4-8603-1903727EDB69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SEPT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7560</xdr:rowOff>
    </xdr:from>
    <xdr:to>
      <xdr:col>14</xdr:col>
      <xdr:colOff>0</xdr:colOff>
      <xdr:row>4</xdr:row>
      <xdr:rowOff>232833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93626988-61F0-490A-875E-71192E8B4161}"/>
            </a:ext>
          </a:extLst>
        </xdr:cNvPr>
        <xdr:cNvSpPr/>
      </xdr:nvSpPr>
      <xdr:spPr>
        <a:xfrm>
          <a:off x="0" y="7560"/>
          <a:ext cx="11567160" cy="987273"/>
        </a:xfrm>
        <a:prstGeom prst="rect">
          <a:avLst/>
        </a:prstGeom>
        <a:gradFill rotWithShape="0">
          <a:gsLst>
            <a:gs pos="0">
              <a:srgbClr val="4F81BD"/>
            </a:gs>
            <a:gs pos="100000">
              <a:srgbClr val="243F60">
                <a:alpha val="0"/>
              </a:srgbClr>
            </a:gs>
          </a:gsLst>
          <a:lin ang="2700000"/>
        </a:gradFill>
        <a:ln w="12600">
          <a:solidFill>
            <a:srgbClr val="F2F2F2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909330</xdr:colOff>
      <xdr:row>0</xdr:row>
      <xdr:rowOff>104895</xdr:rowOff>
    </xdr:from>
    <xdr:to>
      <xdr:col>8</xdr:col>
      <xdr:colOff>984615</xdr:colOff>
      <xdr:row>4</xdr:row>
      <xdr:rowOff>136935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4C5E13-DD67-40EB-9726-1C58E68F5E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770" y="104895"/>
          <a:ext cx="5302605" cy="794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</xdr:colOff>
      <xdr:row>30</xdr:row>
      <xdr:rowOff>19050</xdr:rowOff>
    </xdr:from>
    <xdr:to>
      <xdr:col>7</xdr:col>
      <xdr:colOff>571501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FEB5FC-F245-4F65-9AE9-E841D19D1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191451</xdr:colOff>
      <xdr:row>30</xdr:row>
      <xdr:rowOff>0</xdr:rowOff>
    </xdr:from>
    <xdr:to>
      <xdr:col>14</xdr:col>
      <xdr:colOff>0</xdr:colOff>
      <xdr:row>44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4AEA44-3509-4058-A64F-A76946B35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7560</xdr:rowOff>
    </xdr:from>
    <xdr:to>
      <xdr:col>13</xdr:col>
      <xdr:colOff>1264920</xdr:colOff>
      <xdr:row>5</xdr:row>
      <xdr:rowOff>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6BF4A7D-008D-45FE-B12A-9EFA64CD2EA8}"/>
            </a:ext>
          </a:extLst>
        </xdr:cNvPr>
        <xdr:cNvSpPr/>
      </xdr:nvSpPr>
      <xdr:spPr>
        <a:xfrm>
          <a:off x="0" y="7560"/>
          <a:ext cx="11551920" cy="990660"/>
        </a:xfrm>
        <a:prstGeom prst="rect">
          <a:avLst/>
        </a:prstGeom>
        <a:solidFill>
          <a:srgbClr val="0070C0"/>
        </a:solidFill>
        <a:ln w="12600">
          <a:solidFill>
            <a:schemeClr val="accent1">
              <a:lumMod val="75000"/>
            </a:schemeClr>
          </a:solidFill>
          <a:miter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n-IN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twoCellAnchor>
  <xdr:twoCellAnchor editAs="oneCell">
    <xdr:from>
      <xdr:col>8</xdr:col>
      <xdr:colOff>472441</xdr:colOff>
      <xdr:row>0</xdr:row>
      <xdr:rowOff>175259</xdr:rowOff>
    </xdr:from>
    <xdr:to>
      <xdr:col>13</xdr:col>
      <xdr:colOff>1112521</xdr:colOff>
      <xdr:row>4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B6E486-CFCF-4EB9-8502-5558B55992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1" y="175259"/>
          <a:ext cx="2941320" cy="6705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</xdr:colOff>
      <xdr:row>0</xdr:row>
      <xdr:rowOff>7620</xdr:rowOff>
    </xdr:from>
    <xdr:to>
      <xdr:col>13</xdr:col>
      <xdr:colOff>1249680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2058CBD-6D06-4DB0-AEE0-92C58F5CFD54}"/>
            </a:ext>
          </a:extLst>
        </xdr:cNvPr>
        <xdr:cNvSpPr txBox="1"/>
      </xdr:nvSpPr>
      <xdr:spPr>
        <a:xfrm>
          <a:off x="7620" y="7620"/>
          <a:ext cx="1152906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2400" b="1">
              <a:solidFill>
                <a:schemeClr val="bg1"/>
              </a:solidFill>
            </a:rPr>
            <a:t>BTST-STBT</a:t>
          </a:r>
          <a:r>
            <a:rPr lang="en-IN" sz="2400" b="1" baseline="0">
              <a:solidFill>
                <a:schemeClr val="bg1"/>
              </a:solidFill>
            </a:rPr>
            <a:t> </a:t>
          </a:r>
          <a:r>
            <a:rPr lang="en-IN" sz="2400" b="1">
              <a:solidFill>
                <a:schemeClr val="bg1"/>
              </a:solidFill>
            </a:rPr>
            <a:t>-</a:t>
          </a:r>
          <a:r>
            <a:rPr lang="en-IN" sz="2400" b="1" baseline="0">
              <a:solidFill>
                <a:schemeClr val="bg1"/>
              </a:solidFill>
            </a:rPr>
            <a:t> Oct 2021</a:t>
          </a:r>
          <a:endParaRPr lang="en-IN" sz="24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ownloads\Telegram%20Desktop\BTST-T%20-%20%20%20STBT-T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ly -19"/>
      <sheetName val="Sheet3"/>
      <sheetName val="June-19"/>
    </sheetNames>
    <sheetDataSet>
      <sheetData sheetId="0"/>
      <sheetData sheetId="1"/>
      <sheetData sheetId="2">
        <row r="10">
          <cell r="J10">
            <v>-3850</v>
          </cell>
        </row>
        <row r="12">
          <cell r="J12">
            <v>-7350</v>
          </cell>
        </row>
        <row r="13">
          <cell r="J13" t="str">
            <v/>
          </cell>
        </row>
        <row r="14">
          <cell r="J14">
            <v>-14400</v>
          </cell>
        </row>
        <row r="16">
          <cell r="J16">
            <v>21875</v>
          </cell>
        </row>
        <row r="18">
          <cell r="J18">
            <v>-8099.99999999997</v>
          </cell>
        </row>
        <row r="20">
          <cell r="J20">
            <v>-15200</v>
          </cell>
        </row>
        <row r="21">
          <cell r="J21" t="str">
            <v/>
          </cell>
        </row>
        <row r="22">
          <cell r="J22">
            <v>14875</v>
          </cell>
        </row>
        <row r="23">
          <cell r="J23" t="str">
            <v/>
          </cell>
        </row>
        <row r="24">
          <cell r="J24">
            <v>1500</v>
          </cell>
        </row>
        <row r="25">
          <cell r="J25" t="str">
            <v/>
          </cell>
        </row>
        <row r="26">
          <cell r="J26">
            <v>12145</v>
          </cell>
        </row>
        <row r="27">
          <cell r="J27" t="str">
            <v/>
          </cell>
        </row>
        <row r="28">
          <cell r="J28">
            <v>10150</v>
          </cell>
        </row>
        <row r="30">
          <cell r="J30">
            <v>16640</v>
          </cell>
        </row>
        <row r="32">
          <cell r="J32">
            <v>6400</v>
          </cell>
        </row>
        <row r="33">
          <cell r="J33" t="str">
            <v/>
          </cell>
        </row>
        <row r="34">
          <cell r="J34">
            <v>-5950</v>
          </cell>
        </row>
        <row r="36">
          <cell r="J36">
            <v>400</v>
          </cell>
        </row>
        <row r="38">
          <cell r="J38">
            <v>-5000</v>
          </cell>
        </row>
        <row r="40">
          <cell r="J40">
            <v>-2940.00000000003</v>
          </cell>
        </row>
        <row r="42">
          <cell r="J42">
            <v>-7600.00000000002</v>
          </cell>
        </row>
        <row r="44">
          <cell r="J44">
            <v>16640</v>
          </cell>
        </row>
        <row r="46">
          <cell r="J46">
            <v>10400</v>
          </cell>
        </row>
        <row r="48">
          <cell r="J48">
            <v>13690</v>
          </cell>
        </row>
        <row r="50">
          <cell r="J50">
            <v>20500</v>
          </cell>
        </row>
        <row r="52">
          <cell r="J52">
            <v>8250.0000000000291</v>
          </cell>
        </row>
        <row r="54">
          <cell r="J54">
            <v>7000.00000000003</v>
          </cell>
        </row>
        <row r="55">
          <cell r="J55" t="str">
            <v/>
          </cell>
        </row>
        <row r="56">
          <cell r="J56">
            <v>-4500.00000000003</v>
          </cell>
        </row>
        <row r="58">
          <cell r="J58">
            <v>-5000</v>
          </cell>
        </row>
        <row r="60">
          <cell r="J60">
            <v>-5500</v>
          </cell>
        </row>
        <row r="62">
          <cell r="J62">
            <v>-2529.99999999995</v>
          </cell>
        </row>
        <row r="63">
          <cell r="J63" t="str">
            <v/>
          </cell>
        </row>
        <row r="64">
          <cell r="J64">
            <v>-2559.99999999999</v>
          </cell>
        </row>
        <row r="66">
          <cell r="J66">
            <v>7700</v>
          </cell>
        </row>
        <row r="68">
          <cell r="J68">
            <v>12775</v>
          </cell>
        </row>
        <row r="69">
          <cell r="J69" t="str">
            <v/>
          </cell>
        </row>
        <row r="70">
          <cell r="J70">
            <v>13300</v>
          </cell>
        </row>
        <row r="72">
          <cell r="J72">
            <v>2399.99999999998</v>
          </cell>
        </row>
        <row r="74">
          <cell r="J74">
            <v>-5600.00000000002</v>
          </cell>
        </row>
        <row r="76">
          <cell r="J76">
            <v>-2479.99999999997</v>
          </cell>
        </row>
        <row r="78">
          <cell r="J78">
            <v>24000</v>
          </cell>
        </row>
        <row r="80">
          <cell r="J80">
            <v>8000</v>
          </cell>
        </row>
        <row r="82">
          <cell r="J82">
            <v>6899.99999999998</v>
          </cell>
        </row>
        <row r="84">
          <cell r="J84">
            <v>-10000</v>
          </cell>
        </row>
        <row r="85">
          <cell r="J85" t="str">
            <v/>
          </cell>
        </row>
        <row r="86">
          <cell r="J86">
            <v>14400</v>
          </cell>
        </row>
        <row r="88">
          <cell r="J88">
            <v>-5250</v>
          </cell>
        </row>
        <row r="90">
          <cell r="J90">
            <v>-2000</v>
          </cell>
        </row>
        <row r="92">
          <cell r="J92">
            <v>18000</v>
          </cell>
        </row>
        <row r="94">
          <cell r="J94">
            <v>-4200.00000000002</v>
          </cell>
        </row>
        <row r="96">
          <cell r="J96">
            <v>-7875</v>
          </cell>
        </row>
        <row r="98">
          <cell r="J98">
            <v>14575</v>
          </cell>
        </row>
        <row r="100">
          <cell r="J100">
            <v>-9000</v>
          </cell>
        </row>
        <row r="102">
          <cell r="J102">
            <v>-5950.00000000001</v>
          </cell>
        </row>
        <row r="104">
          <cell r="J104">
            <v>-8699.9999999999309</v>
          </cell>
        </row>
        <row r="106">
          <cell r="J106">
            <v>-4612.50000000003</v>
          </cell>
        </row>
        <row r="108">
          <cell r="J108">
            <v>23200</v>
          </cell>
        </row>
        <row r="110">
          <cell r="J110">
            <v>15200</v>
          </cell>
        </row>
        <row r="112">
          <cell r="J112">
            <v>17875</v>
          </cell>
        </row>
        <row r="114">
          <cell r="J114">
            <v>-3300</v>
          </cell>
        </row>
        <row r="116">
          <cell r="J116">
            <v>-3300</v>
          </cell>
        </row>
        <row r="118">
          <cell r="J118">
            <v>-6200</v>
          </cell>
        </row>
        <row r="120">
          <cell r="J120">
            <v>-4880.00000000002</v>
          </cell>
        </row>
        <row r="122">
          <cell r="J122">
            <v>4987.5</v>
          </cell>
        </row>
        <row r="124">
          <cell r="J124">
            <v>9919.99999999998</v>
          </cell>
        </row>
        <row r="126">
          <cell r="J126">
            <v>9919.99999999998</v>
          </cell>
        </row>
        <row r="128">
          <cell r="J128">
            <v>-6412.5</v>
          </cell>
        </row>
        <row r="130">
          <cell r="J130">
            <v>-7550</v>
          </cell>
        </row>
        <row r="132">
          <cell r="J132">
            <v>-3020</v>
          </cell>
        </row>
        <row r="134">
          <cell r="J134">
            <v>-3500</v>
          </cell>
        </row>
        <row r="136">
          <cell r="J136">
            <v>-2640.00000000005</v>
          </cell>
        </row>
        <row r="138">
          <cell r="J138">
            <v>-2700</v>
          </cell>
        </row>
        <row r="140">
          <cell r="J140">
            <v>-3780.00000000004</v>
          </cell>
        </row>
        <row r="142">
          <cell r="J142">
            <v>-3712.50000000003</v>
          </cell>
        </row>
        <row r="144">
          <cell r="J144">
            <v>-3712.50000000003</v>
          </cell>
        </row>
        <row r="146">
          <cell r="J146">
            <v>-3900</v>
          </cell>
        </row>
        <row r="148">
          <cell r="J148">
            <v>-3900</v>
          </cell>
        </row>
        <row r="150">
          <cell r="J150">
            <v>-8099.99999999997</v>
          </cell>
        </row>
        <row r="154">
          <cell r="J154">
            <v>1440.00000000005</v>
          </cell>
        </row>
        <row r="156">
          <cell r="J156">
            <v>-375</v>
          </cell>
        </row>
        <row r="158">
          <cell r="J158">
            <v>-375</v>
          </cell>
        </row>
        <row r="160">
          <cell r="J160">
            <v>-4950</v>
          </cell>
        </row>
        <row r="162">
          <cell r="J162">
            <v>-14599.9999999999</v>
          </cell>
        </row>
        <row r="164">
          <cell r="J164">
            <v>-13200</v>
          </cell>
        </row>
        <row r="166">
          <cell r="J166">
            <v>-10075</v>
          </cell>
        </row>
        <row r="168">
          <cell r="J168">
            <v>-4799.99999999998</v>
          </cell>
        </row>
        <row r="170">
          <cell r="J170">
            <v>675.00000000006798</v>
          </cell>
        </row>
        <row r="172">
          <cell r="J172">
            <v>-1247.99999999996</v>
          </cell>
        </row>
        <row r="174">
          <cell r="J174">
            <v>-6479.99999999997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2"/>
  <sheetViews>
    <sheetView workbookViewId="0">
      <selection activeCell="G7" sqref="G7"/>
    </sheetView>
  </sheetViews>
  <sheetFormatPr defaultColWidth="8.87890625" defaultRowHeight="14.35"/>
  <cols>
    <col min="1" max="2" width="8.87890625" style="32"/>
    <col min="3" max="3" width="13.41015625" style="32" customWidth="1"/>
    <col min="4" max="4" width="15.1171875" style="32" customWidth="1"/>
    <col min="5" max="5" width="8.87890625" style="32"/>
    <col min="6" max="6" width="14.64453125" style="32" customWidth="1"/>
    <col min="7" max="16384" width="8.87890625" style="32"/>
  </cols>
  <sheetData>
    <row r="3" spans="2:7">
      <c r="B3" s="33" t="s">
        <v>25</v>
      </c>
      <c r="C3" s="34" t="s">
        <v>26</v>
      </c>
      <c r="F3" s="1" t="s">
        <v>27</v>
      </c>
      <c r="G3"/>
    </row>
    <row r="4" spans="2:7">
      <c r="B4" s="33" t="s">
        <v>28</v>
      </c>
      <c r="C4" s="35">
        <f>SUM(D9:D22)</f>
        <v>82874.50000000016</v>
      </c>
      <c r="F4"/>
      <c r="G4"/>
    </row>
    <row r="5" spans="2:7">
      <c r="F5" s="1" t="s">
        <v>29</v>
      </c>
      <c r="G5">
        <v>83</v>
      </c>
    </row>
    <row r="6" spans="2:7">
      <c r="B6" s="96" t="s">
        <v>30</v>
      </c>
      <c r="C6" s="97"/>
      <c r="D6" s="98"/>
      <c r="F6" s="1" t="s">
        <v>31</v>
      </c>
      <c r="G6">
        <v>34</v>
      </c>
    </row>
    <row r="7" spans="2:7">
      <c r="B7" s="34" t="s">
        <v>2</v>
      </c>
      <c r="C7" s="34" t="s">
        <v>32</v>
      </c>
      <c r="D7" s="34" t="s">
        <v>28</v>
      </c>
      <c r="F7" s="1" t="s">
        <v>33</v>
      </c>
      <c r="G7">
        <v>49</v>
      </c>
    </row>
    <row r="8" spans="2:7">
      <c r="B8" s="36"/>
      <c r="C8" s="37">
        <v>1000000</v>
      </c>
      <c r="D8" s="36" t="s">
        <v>34</v>
      </c>
    </row>
    <row r="9" spans="2:7">
      <c r="B9" s="38" t="s">
        <v>11</v>
      </c>
      <c r="C9" s="36">
        <f t="shared" ref="C9:C22" si="0">C8+D9</f>
        <v>988175</v>
      </c>
      <c r="D9" s="36">
        <f>SUM('[1]June-19'!J10:J18)</f>
        <v>-11824.999999999971</v>
      </c>
    </row>
    <row r="10" spans="2:7">
      <c r="B10" s="34" t="s">
        <v>13</v>
      </c>
      <c r="C10" s="36">
        <f t="shared" si="0"/>
        <v>1028285</v>
      </c>
      <c r="D10" s="36">
        <f>SUM('[1]June-19'!J20:J30)</f>
        <v>40110</v>
      </c>
    </row>
    <row r="11" spans="2:7">
      <c r="B11" s="36" t="s">
        <v>14</v>
      </c>
      <c r="C11" s="36">
        <f t="shared" si="0"/>
        <v>1021195</v>
      </c>
      <c r="D11" s="36">
        <f>SUM('[1]June-19'!J32:J40)</f>
        <v>-7090.00000000003</v>
      </c>
    </row>
    <row r="12" spans="2:7">
      <c r="B12" s="38" t="s">
        <v>15</v>
      </c>
      <c r="C12" s="36">
        <f t="shared" si="0"/>
        <v>1054325</v>
      </c>
      <c r="D12" s="36">
        <f>SUM('[1]June-19'!J42:J48)</f>
        <v>33129.999999999978</v>
      </c>
    </row>
    <row r="13" spans="2:7">
      <c r="B13" s="34" t="s">
        <v>16</v>
      </c>
      <c r="C13" s="36">
        <f t="shared" si="0"/>
        <v>1075075</v>
      </c>
      <c r="D13" s="36">
        <f>SUM('[1]June-19'!J50:J60)</f>
        <v>20750.000000000029</v>
      </c>
    </row>
    <row r="14" spans="2:7">
      <c r="B14" s="36" t="s">
        <v>17</v>
      </c>
      <c r="C14" s="36">
        <f t="shared" si="0"/>
        <v>1098080</v>
      </c>
      <c r="D14" s="36">
        <f>SUM('[1]June-19'!J62:J76)</f>
        <v>23005.000000000044</v>
      </c>
    </row>
    <row r="15" spans="2:7">
      <c r="B15" s="38" t="s">
        <v>18</v>
      </c>
      <c r="C15" s="36">
        <f t="shared" si="0"/>
        <v>1141380</v>
      </c>
      <c r="D15" s="36">
        <f>SUM('[1]June-19'!J78:J86)</f>
        <v>43299.999999999978</v>
      </c>
    </row>
    <row r="16" spans="2:7">
      <c r="B16" s="34" t="s">
        <v>19</v>
      </c>
      <c r="C16" s="36">
        <f t="shared" si="0"/>
        <v>1145630</v>
      </c>
      <c r="D16" s="36">
        <f>SUM('[1]June-19'!J88:J100)</f>
        <v>4249.99999999998</v>
      </c>
    </row>
    <row r="17" spans="2:4">
      <c r="B17" s="36" t="s">
        <v>35</v>
      </c>
      <c r="C17" s="39">
        <f t="shared" si="0"/>
        <v>1182642.5</v>
      </c>
      <c r="D17" s="39">
        <f>SUM('[1]June-19'!J102:J112)</f>
        <v>37012.500000000029</v>
      </c>
    </row>
    <row r="18" spans="2:4">
      <c r="B18" s="38" t="s">
        <v>20</v>
      </c>
      <c r="C18" s="36">
        <f t="shared" si="0"/>
        <v>1189790</v>
      </c>
      <c r="D18" s="39">
        <f>SUM('[1]June-19'!J114:J126)</f>
        <v>7147.4999999999382</v>
      </c>
    </row>
    <row r="19" spans="2:4">
      <c r="B19" s="34" t="s">
        <v>21</v>
      </c>
      <c r="C19" s="39">
        <f t="shared" si="0"/>
        <v>1160187.5</v>
      </c>
      <c r="D19" s="39">
        <f>SUM('[1]June-19'!J128:J140)</f>
        <v>-29602.500000000091</v>
      </c>
    </row>
    <row r="20" spans="2:4">
      <c r="B20" s="36" t="s">
        <v>22</v>
      </c>
      <c r="C20" s="39">
        <f t="shared" si="0"/>
        <v>1136862.5</v>
      </c>
      <c r="D20" s="36">
        <f>SUM('[1]June-19'!J142:J150)</f>
        <v>-23325.000000000029</v>
      </c>
    </row>
    <row r="21" spans="2:4">
      <c r="B21" s="38" t="s">
        <v>23</v>
      </c>
      <c r="C21" s="39">
        <f t="shared" si="0"/>
        <v>1090602.5000000002</v>
      </c>
      <c r="D21" s="36">
        <f>SUM('[1]June-19'!J154:J170)</f>
        <v>-46259.999999999767</v>
      </c>
    </row>
    <row r="22" spans="2:4">
      <c r="B22" s="34" t="s">
        <v>24</v>
      </c>
      <c r="C22" s="39">
        <f t="shared" si="0"/>
        <v>1082874.5000000002</v>
      </c>
      <c r="D22" s="36">
        <f>SUM('[1]June-19'!J172:J174)</f>
        <v>-7727.99999999993</v>
      </c>
    </row>
  </sheetData>
  <mergeCells count="1">
    <mergeCell ref="B6:D6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2"/>
  <sheetViews>
    <sheetView topLeftCell="A17" workbookViewId="0">
      <selection activeCell="H24" sqref="H24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38" style="50" customWidth="1"/>
  </cols>
  <sheetData>
    <row r="1" spans="1:15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</row>
    <row r="7" spans="1:15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5" s="1" customFormat="1" ht="29.25" customHeight="1">
      <c r="A8" s="13">
        <v>1</v>
      </c>
      <c r="B8" s="15">
        <v>44378</v>
      </c>
      <c r="C8" s="16" t="s">
        <v>132</v>
      </c>
      <c r="D8" s="14" t="s">
        <v>131</v>
      </c>
      <c r="E8" s="17" t="s">
        <v>12</v>
      </c>
      <c r="F8" s="17">
        <v>250</v>
      </c>
      <c r="G8" s="17">
        <v>5520</v>
      </c>
      <c r="H8" s="17">
        <v>5478</v>
      </c>
      <c r="I8" s="17">
        <v>5577</v>
      </c>
      <c r="J8" s="23">
        <f t="shared" ref="J8:J9" si="0">IF(E8="","",IF(E8="Buy",(I8-G8),(G8-I8)))</f>
        <v>57</v>
      </c>
      <c r="K8" s="24">
        <f t="shared" ref="K8:K9" si="1">IF(E8="","",J8*F8)</f>
        <v>14250</v>
      </c>
      <c r="L8" s="17">
        <v>400</v>
      </c>
      <c r="M8" s="40">
        <f t="shared" ref="M8:M9" si="2">G8*F8*0.03%</f>
        <v>413.99999999999994</v>
      </c>
      <c r="N8" s="24">
        <f t="shared" ref="N8:N9" si="3">K8-M8</f>
        <v>13836</v>
      </c>
      <c r="O8" s="52"/>
    </row>
    <row r="9" spans="1:15" s="1" customFormat="1" ht="29.25" customHeight="1">
      <c r="A9" s="13">
        <v>2</v>
      </c>
      <c r="B9" s="15">
        <v>44379</v>
      </c>
      <c r="C9" s="16" t="s">
        <v>119</v>
      </c>
      <c r="D9" s="14" t="s">
        <v>133</v>
      </c>
      <c r="E9" s="17" t="s">
        <v>12</v>
      </c>
      <c r="F9" s="17">
        <v>500</v>
      </c>
      <c r="G9" s="17">
        <v>3038</v>
      </c>
      <c r="H9" s="17">
        <v>3015</v>
      </c>
      <c r="I9" s="17">
        <v>3015</v>
      </c>
      <c r="J9" s="23">
        <f t="shared" si="0"/>
        <v>-23</v>
      </c>
      <c r="K9" s="24">
        <f t="shared" si="1"/>
        <v>-11500</v>
      </c>
      <c r="L9" s="17">
        <v>400</v>
      </c>
      <c r="M9" s="40">
        <f t="shared" si="2"/>
        <v>455.69999999999993</v>
      </c>
      <c r="N9" s="24">
        <f t="shared" si="3"/>
        <v>-11955.7</v>
      </c>
      <c r="O9" s="52"/>
    </row>
    <row r="10" spans="1:15" s="1" customFormat="1" ht="29.25" customHeight="1">
      <c r="A10" s="13">
        <v>3</v>
      </c>
      <c r="B10" s="15">
        <v>44382</v>
      </c>
      <c r="C10" s="16" t="s">
        <v>104</v>
      </c>
      <c r="D10" s="14" t="s">
        <v>134</v>
      </c>
      <c r="E10" s="17" t="s">
        <v>12</v>
      </c>
      <c r="F10" s="17">
        <v>3000</v>
      </c>
      <c r="G10" s="17">
        <v>432.8</v>
      </c>
      <c r="H10" s="17">
        <v>430.2</v>
      </c>
      <c r="I10" s="17">
        <v>434.7</v>
      </c>
      <c r="J10" s="23">
        <f t="shared" ref="J10" si="4">IF(E10="","",IF(E10="Buy",(I10-G10),(G10-I10)))</f>
        <v>1.8999999999999773</v>
      </c>
      <c r="K10" s="24">
        <f t="shared" ref="K10" si="5">IF(E10="","",J10*F10)</f>
        <v>5699.9999999999318</v>
      </c>
      <c r="L10" s="17">
        <v>400</v>
      </c>
      <c r="M10" s="40">
        <f t="shared" ref="M10" si="6">G10*F10*0.03%</f>
        <v>389.52</v>
      </c>
      <c r="N10" s="24">
        <f t="shared" ref="N10" si="7">K10-M10</f>
        <v>5310.4799999999323</v>
      </c>
      <c r="O10" s="52"/>
    </row>
    <row r="11" spans="1:15" s="1" customFormat="1" ht="29.25" customHeight="1">
      <c r="A11" s="13">
        <v>4</v>
      </c>
      <c r="B11" s="15">
        <v>44384</v>
      </c>
      <c r="C11" s="16" t="s">
        <v>66</v>
      </c>
      <c r="D11" s="14" t="s">
        <v>105</v>
      </c>
      <c r="E11" s="17" t="s">
        <v>12</v>
      </c>
      <c r="F11" s="17">
        <v>800</v>
      </c>
      <c r="G11" s="17">
        <v>1450</v>
      </c>
      <c r="H11" s="17">
        <v>1440</v>
      </c>
      <c r="I11" s="17">
        <v>1440</v>
      </c>
      <c r="J11" s="23">
        <f t="shared" ref="J11" si="8">IF(E11="","",IF(E11="Buy",(I11-G11),(G11-I11)))</f>
        <v>-10</v>
      </c>
      <c r="K11" s="24">
        <f t="shared" ref="K11" si="9">IF(E11="","",J11*F11)</f>
        <v>-8000</v>
      </c>
      <c r="L11" s="17">
        <v>400</v>
      </c>
      <c r="M11" s="40">
        <f t="shared" ref="M11" si="10">G11*F11*0.03%</f>
        <v>347.99999999999994</v>
      </c>
      <c r="N11" s="24">
        <f t="shared" ref="N11" si="11">K11-M11</f>
        <v>-8348</v>
      </c>
      <c r="O11" s="52"/>
    </row>
    <row r="12" spans="1:15" s="1" customFormat="1" ht="29.25" customHeight="1">
      <c r="A12" s="13">
        <v>5</v>
      </c>
      <c r="B12" s="15">
        <v>44385</v>
      </c>
      <c r="C12" s="16" t="s">
        <v>90</v>
      </c>
      <c r="D12" s="14" t="s">
        <v>135</v>
      </c>
      <c r="E12" s="17" t="s">
        <v>54</v>
      </c>
      <c r="F12" s="17">
        <v>3600</v>
      </c>
      <c r="G12" s="17">
        <v>314.2</v>
      </c>
      <c r="H12" s="17">
        <v>317.7</v>
      </c>
      <c r="I12" s="17">
        <v>309.5</v>
      </c>
      <c r="J12" s="23">
        <f t="shared" ref="J12" si="12">IF(E12="","",IF(E12="Buy",(I12-G12),(G12-I12)))</f>
        <v>4.6999999999999886</v>
      </c>
      <c r="K12" s="24">
        <f t="shared" ref="K12" si="13">IF(E12="","",J12*F12)</f>
        <v>16919.99999999996</v>
      </c>
      <c r="L12" s="17">
        <v>400</v>
      </c>
      <c r="M12" s="40">
        <f t="shared" ref="M12" si="14">G12*F12*0.03%</f>
        <v>339.33599999999996</v>
      </c>
      <c r="N12" s="24">
        <f t="shared" ref="N12" si="15">K12-M12</f>
        <v>16580.663999999961</v>
      </c>
      <c r="O12" s="52"/>
    </row>
    <row r="13" spans="1:15" s="1" customFormat="1" ht="29.25" customHeight="1">
      <c r="A13" s="13">
        <v>6</v>
      </c>
      <c r="B13" s="15">
        <v>44386</v>
      </c>
      <c r="C13" s="16" t="s">
        <v>136</v>
      </c>
      <c r="D13" s="14" t="s">
        <v>137</v>
      </c>
      <c r="E13" s="17" t="s">
        <v>12</v>
      </c>
      <c r="F13" s="17">
        <v>2300</v>
      </c>
      <c r="G13" s="17">
        <v>670.1</v>
      </c>
      <c r="H13" s="17">
        <v>666.9</v>
      </c>
      <c r="I13" s="17">
        <v>671.3</v>
      </c>
      <c r="J13" s="23">
        <f t="shared" ref="J13" si="16">IF(E13="","",IF(E13="Buy",(I13-G13),(G13-I13)))</f>
        <v>1.1999999999999318</v>
      </c>
      <c r="K13" s="24">
        <f t="shared" ref="K13" si="17">IF(E13="","",J13*F13)</f>
        <v>2759.9999999998431</v>
      </c>
      <c r="L13" s="17">
        <v>400</v>
      </c>
      <c r="M13" s="40">
        <f t="shared" ref="M13" si="18">G13*F13*0.03%</f>
        <v>462.36899999999997</v>
      </c>
      <c r="N13" s="24">
        <f t="shared" ref="N13" si="19">K13-M13</f>
        <v>2297.630999999843</v>
      </c>
      <c r="O13" s="52"/>
    </row>
    <row r="14" spans="1:15" s="1" customFormat="1" ht="29.25" customHeight="1">
      <c r="A14" s="13">
        <v>7</v>
      </c>
      <c r="B14" s="15">
        <v>44389</v>
      </c>
      <c r="C14" s="16" t="s">
        <v>119</v>
      </c>
      <c r="D14" s="14" t="s">
        <v>138</v>
      </c>
      <c r="E14" s="17" t="s">
        <v>12</v>
      </c>
      <c r="F14" s="17">
        <v>6000</v>
      </c>
      <c r="G14" s="17">
        <v>185.1</v>
      </c>
      <c r="H14" s="17">
        <v>183.1</v>
      </c>
      <c r="I14" s="17">
        <v>187.35</v>
      </c>
      <c r="J14" s="23">
        <f t="shared" ref="J14" si="20">IF(E14="","",IF(E14="Buy",(I14-G14),(G14-I14)))</f>
        <v>2.25</v>
      </c>
      <c r="K14" s="24">
        <f t="shared" ref="K14" si="21">IF(E14="","",J14*F14)</f>
        <v>13500</v>
      </c>
      <c r="L14" s="17">
        <v>400</v>
      </c>
      <c r="M14" s="40">
        <f t="shared" ref="M14" si="22">G14*F14*0.03%</f>
        <v>333.17999999999995</v>
      </c>
      <c r="N14" s="24">
        <f t="shared" ref="N14" si="23">K14-M14</f>
        <v>13166.82</v>
      </c>
      <c r="O14" s="52"/>
    </row>
    <row r="15" spans="1:15" s="1" customFormat="1" ht="29.25" customHeight="1">
      <c r="A15" s="13">
        <v>8</v>
      </c>
      <c r="B15" s="15">
        <v>44391</v>
      </c>
      <c r="C15" s="16" t="s">
        <v>68</v>
      </c>
      <c r="D15" s="14" t="s">
        <v>139</v>
      </c>
      <c r="E15" s="17" t="s">
        <v>12</v>
      </c>
      <c r="F15" s="17">
        <v>500</v>
      </c>
      <c r="G15" s="17">
        <v>3165.9</v>
      </c>
      <c r="H15" s="17">
        <v>3144.9</v>
      </c>
      <c r="I15" s="17">
        <v>3144.9</v>
      </c>
      <c r="J15" s="23">
        <f t="shared" ref="J15" si="24">IF(E15="","",IF(E15="Buy",(I15-G15),(G15-I15)))</f>
        <v>-21</v>
      </c>
      <c r="K15" s="24">
        <f t="shared" ref="K15" si="25">IF(E15="","",J15*F15)</f>
        <v>-10500</v>
      </c>
      <c r="L15" s="17">
        <v>400</v>
      </c>
      <c r="M15" s="40">
        <f t="shared" ref="M15" si="26">G15*F15*0.03%</f>
        <v>474.88499999999993</v>
      </c>
      <c r="N15" s="24">
        <f t="shared" ref="N15" si="27">K15-M15</f>
        <v>-10974.885</v>
      </c>
      <c r="O15" s="52"/>
    </row>
    <row r="16" spans="1:15" s="1" customFormat="1" ht="29.25" customHeight="1">
      <c r="A16" s="13">
        <v>9</v>
      </c>
      <c r="B16" s="15">
        <v>44392</v>
      </c>
      <c r="C16" s="16" t="s">
        <v>102</v>
      </c>
      <c r="D16" s="14" t="s">
        <v>44</v>
      </c>
      <c r="E16" s="17" t="s">
        <v>12</v>
      </c>
      <c r="F16" s="17">
        <v>6600</v>
      </c>
      <c r="G16" s="17">
        <v>323.2</v>
      </c>
      <c r="H16" s="17">
        <v>319.8</v>
      </c>
      <c r="I16" s="17">
        <v>321.7</v>
      </c>
      <c r="J16" s="23">
        <f t="shared" ref="J16" si="28">IF(E16="","",IF(E16="Buy",(I16-G16),(G16-I16)))</f>
        <v>-1.5</v>
      </c>
      <c r="K16" s="24">
        <f t="shared" ref="K16" si="29">IF(E16="","",J16*F16)</f>
        <v>-9900</v>
      </c>
      <c r="L16" s="17">
        <v>400</v>
      </c>
      <c r="M16" s="40">
        <f t="shared" ref="M16" si="30">G16*F16*0.03%</f>
        <v>639.93599999999992</v>
      </c>
      <c r="N16" s="24">
        <f t="shared" ref="N16" si="31">K16-M16</f>
        <v>-10539.936</v>
      </c>
      <c r="O16" s="52"/>
    </row>
    <row r="17" spans="1:15" s="1" customFormat="1" ht="29.25" customHeight="1">
      <c r="A17" s="13">
        <v>10</v>
      </c>
      <c r="B17" s="15">
        <v>44393</v>
      </c>
      <c r="C17" s="16" t="s">
        <v>81</v>
      </c>
      <c r="D17" s="14" t="s">
        <v>140</v>
      </c>
      <c r="E17" s="17" t="s">
        <v>12</v>
      </c>
      <c r="F17" s="17">
        <v>2500</v>
      </c>
      <c r="G17" s="17">
        <v>667</v>
      </c>
      <c r="H17" s="17">
        <v>661.5</v>
      </c>
      <c r="I17" s="17">
        <v>664</v>
      </c>
      <c r="J17" s="23">
        <f t="shared" ref="J17" si="32">IF(E17="","",IF(E17="Buy",(I17-G17),(G17-I17)))</f>
        <v>-3</v>
      </c>
      <c r="K17" s="24">
        <f t="shared" ref="K17" si="33">IF(E17="","",J17*F17)</f>
        <v>-7500</v>
      </c>
      <c r="L17" s="17">
        <v>400</v>
      </c>
      <c r="M17" s="40">
        <f t="shared" ref="M17" si="34">G17*F17*0.03%</f>
        <v>500.24999999999994</v>
      </c>
      <c r="N17" s="24">
        <f t="shared" ref="N17" si="35">K17-M17</f>
        <v>-8000.25</v>
      </c>
      <c r="O17" s="52"/>
    </row>
    <row r="18" spans="1:15" s="1" customFormat="1" ht="29.25" customHeight="1">
      <c r="A18" s="13">
        <v>11</v>
      </c>
      <c r="B18" s="15">
        <v>44397</v>
      </c>
      <c r="C18" s="16" t="s">
        <v>141</v>
      </c>
      <c r="D18" s="14" t="s">
        <v>117</v>
      </c>
      <c r="E18" s="17" t="s">
        <v>12</v>
      </c>
      <c r="F18" s="17">
        <v>2200</v>
      </c>
      <c r="G18" s="17">
        <v>866.5</v>
      </c>
      <c r="H18" s="17">
        <v>859.5</v>
      </c>
      <c r="I18" s="17">
        <v>867</v>
      </c>
      <c r="J18" s="23">
        <f t="shared" ref="J18" si="36">IF(E18="","",IF(E18="Buy",(I18-G18),(G18-I18)))</f>
        <v>0.5</v>
      </c>
      <c r="K18" s="24">
        <f t="shared" ref="K18" si="37">IF(E18="","",J18*F18)</f>
        <v>1100</v>
      </c>
      <c r="L18" s="17">
        <v>400</v>
      </c>
      <c r="M18" s="40">
        <f t="shared" ref="M18" si="38">G18*F18*0.03%</f>
        <v>571.89</v>
      </c>
      <c r="N18" s="24">
        <f t="shared" ref="N18" si="39">K18-M18</f>
        <v>528.11</v>
      </c>
      <c r="O18" s="52"/>
    </row>
    <row r="19" spans="1:15" s="1" customFormat="1" ht="29.25" customHeight="1">
      <c r="A19" s="13">
        <v>12</v>
      </c>
      <c r="B19" s="15">
        <v>44399</v>
      </c>
      <c r="C19" s="16" t="s">
        <v>143</v>
      </c>
      <c r="D19" s="14" t="s">
        <v>142</v>
      </c>
      <c r="E19" s="17" t="s">
        <v>12</v>
      </c>
      <c r="F19" s="17">
        <v>1500</v>
      </c>
      <c r="G19" s="17">
        <v>1602.5</v>
      </c>
      <c r="H19" s="17">
        <v>1592.5</v>
      </c>
      <c r="I19" s="17">
        <v>1592.5</v>
      </c>
      <c r="J19" s="23">
        <f t="shared" ref="J19" si="40">IF(E19="","",IF(E19="Buy",(I19-G19),(G19-I19)))</f>
        <v>-10</v>
      </c>
      <c r="K19" s="24">
        <f t="shared" ref="K19" si="41">IF(E19="","",J19*F19)</f>
        <v>-15000</v>
      </c>
      <c r="L19" s="17">
        <v>400</v>
      </c>
      <c r="M19" s="40">
        <f t="shared" ref="M19" si="42">G19*F19*0.03%</f>
        <v>721.12499999999989</v>
      </c>
      <c r="N19" s="24">
        <f t="shared" ref="N19" si="43">K19-M19</f>
        <v>-15721.125</v>
      </c>
      <c r="O19" s="52"/>
    </row>
    <row r="20" spans="1:15" s="1" customFormat="1" ht="29.25" customHeight="1">
      <c r="A20" s="13">
        <v>13</v>
      </c>
      <c r="B20" s="15">
        <v>44400</v>
      </c>
      <c r="C20" s="16" t="s">
        <v>68</v>
      </c>
      <c r="D20" s="14" t="s">
        <v>134</v>
      </c>
      <c r="E20" s="17" t="s">
        <v>12</v>
      </c>
      <c r="F20" s="17">
        <v>3000</v>
      </c>
      <c r="G20" s="17">
        <v>430.6</v>
      </c>
      <c r="H20" s="17">
        <v>427.9</v>
      </c>
      <c r="I20" s="17">
        <v>427.9</v>
      </c>
      <c r="J20" s="23">
        <f t="shared" ref="J20" si="44">IF(E20="","",IF(E20="Buy",(I20-G20),(G20-I20)))</f>
        <v>-2.7000000000000455</v>
      </c>
      <c r="K20" s="24">
        <f t="shared" ref="K20" si="45">IF(E20="","",J20*F20)</f>
        <v>-8100.0000000001364</v>
      </c>
      <c r="L20" s="17">
        <v>400</v>
      </c>
      <c r="M20" s="40">
        <f t="shared" ref="M20" si="46">G20*F20*0.03%</f>
        <v>387.53999999999996</v>
      </c>
      <c r="N20" s="24">
        <f t="shared" ref="N20" si="47">K20-M20</f>
        <v>-8487.5400000001355</v>
      </c>
      <c r="O20" s="52"/>
    </row>
    <row r="21" spans="1:15" s="1" customFormat="1" ht="29.25" customHeight="1">
      <c r="A21" s="13">
        <v>14</v>
      </c>
      <c r="B21" s="15">
        <v>44403</v>
      </c>
      <c r="C21" s="16" t="s">
        <v>119</v>
      </c>
      <c r="D21" s="14" t="s">
        <v>144</v>
      </c>
      <c r="E21" s="17" t="s">
        <v>54</v>
      </c>
      <c r="F21" s="17">
        <v>5800</v>
      </c>
      <c r="G21" s="17">
        <v>197.5</v>
      </c>
      <c r="H21" s="17">
        <v>200.55</v>
      </c>
      <c r="I21" s="17">
        <v>199.1</v>
      </c>
      <c r="J21" s="23">
        <f t="shared" ref="J21" si="48">IF(E21="","",IF(E21="Buy",(I21-G21),(G21-I21)))</f>
        <v>-1.5999999999999943</v>
      </c>
      <c r="K21" s="24">
        <f t="shared" ref="K21" si="49">IF(E21="","",J21*F21)</f>
        <v>-9279.9999999999673</v>
      </c>
      <c r="L21" s="17">
        <v>400</v>
      </c>
      <c r="M21" s="40">
        <f t="shared" ref="M21" si="50">G21*F21*0.03%</f>
        <v>343.65</v>
      </c>
      <c r="N21" s="24">
        <f t="shared" ref="N21" si="51">K21-M21</f>
        <v>-9623.6499999999669</v>
      </c>
      <c r="O21" s="52"/>
    </row>
    <row r="22" spans="1:15" s="1" customFormat="1" ht="29.25" customHeight="1">
      <c r="A22" s="13">
        <v>15</v>
      </c>
      <c r="B22" s="15">
        <v>44404</v>
      </c>
      <c r="C22" s="16" t="s">
        <v>90</v>
      </c>
      <c r="D22" s="14" t="s">
        <v>145</v>
      </c>
      <c r="E22" s="17" t="s">
        <v>12</v>
      </c>
      <c r="F22" s="17">
        <v>4300</v>
      </c>
      <c r="G22" s="17">
        <v>415.25</v>
      </c>
      <c r="H22" s="17">
        <v>411.8</v>
      </c>
      <c r="I22" s="17">
        <v>412.7</v>
      </c>
      <c r="J22" s="23">
        <f t="shared" ref="J22" si="52">IF(E22="","",IF(E22="Buy",(I22-G22),(G22-I22)))</f>
        <v>-2.5500000000000114</v>
      </c>
      <c r="K22" s="24">
        <f t="shared" ref="K22" si="53">IF(E22="","",J22*F22)</f>
        <v>-10965.000000000049</v>
      </c>
      <c r="L22" s="17">
        <v>400</v>
      </c>
      <c r="M22" s="40">
        <f t="shared" ref="M22" si="54">G22*F22*0.03%</f>
        <v>535.6724999999999</v>
      </c>
      <c r="N22" s="24">
        <f t="shared" ref="N22" si="55">K22-M22</f>
        <v>-11500.67250000005</v>
      </c>
      <c r="O22" s="52"/>
    </row>
    <row r="23" spans="1:15" s="1" customFormat="1" ht="29.25" customHeight="1" thickBot="1">
      <c r="A23" s="13">
        <v>16</v>
      </c>
      <c r="B23" s="15">
        <v>44406</v>
      </c>
      <c r="C23" s="16" t="s">
        <v>98</v>
      </c>
      <c r="D23" s="14" t="s">
        <v>134</v>
      </c>
      <c r="E23" s="17" t="s">
        <v>12</v>
      </c>
      <c r="F23" s="17">
        <v>3000</v>
      </c>
      <c r="G23" s="17">
        <v>442.55</v>
      </c>
      <c r="H23" s="17">
        <v>439.2</v>
      </c>
      <c r="I23" s="17">
        <v>439.2</v>
      </c>
      <c r="J23" s="23">
        <f t="shared" ref="J23" si="56">IF(E23="","",IF(E23="Buy",(I23-G23),(G23-I23)))</f>
        <v>-3.3500000000000227</v>
      </c>
      <c r="K23" s="24">
        <f t="shared" ref="K23" si="57">IF(E23="","",J23*F23)</f>
        <v>-10050.000000000069</v>
      </c>
      <c r="L23" s="17">
        <v>400</v>
      </c>
      <c r="M23" s="40">
        <f t="shared" ref="M23" si="58">G23*F23*0.03%</f>
        <v>398.29499999999996</v>
      </c>
      <c r="N23" s="24">
        <f t="shared" ref="N23" si="59">K23-M23</f>
        <v>-10448.295000000069</v>
      </c>
      <c r="O23" s="52"/>
    </row>
    <row r="24" spans="1:15" s="5" customFormat="1" ht="24" customHeight="1" thickBot="1">
      <c r="A24" s="41"/>
      <c r="B24" s="42"/>
      <c r="C24" s="42"/>
      <c r="D24" s="42" t="s">
        <v>28</v>
      </c>
      <c r="E24" s="42"/>
      <c r="F24" s="42"/>
      <c r="G24" s="42"/>
      <c r="H24" s="42"/>
      <c r="I24" s="42"/>
      <c r="J24" s="43"/>
      <c r="K24" s="44" t="e">
        <f>SUM(#REF!)</f>
        <v>#REF!</v>
      </c>
      <c r="L24" s="42"/>
      <c r="M24" s="45">
        <f>SUM(M8:M23)</f>
        <v>7315.3484999999991</v>
      </c>
      <c r="N24" s="44">
        <f>SUM(N8:N23)</f>
        <v>-53880.348500000488</v>
      </c>
      <c r="O24" s="53"/>
    </row>
    <row r="25" spans="1:15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  <c r="L25" s="18"/>
      <c r="M25" s="18"/>
      <c r="N25" s="26"/>
    </row>
    <row r="26" spans="1:15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  <c r="L26" s="18"/>
      <c r="M26" s="18"/>
      <c r="N26" s="26"/>
    </row>
    <row r="27" spans="1:15" s="46" customFormat="1" ht="15" customHeight="1">
      <c r="A27" s="99" t="s">
        <v>41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54"/>
    </row>
    <row r="28" spans="1:15" s="46" customFormat="1" ht="15" customHeight="1">
      <c r="A28" s="47" t="s">
        <v>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/>
      <c r="N28" s="49"/>
      <c r="O28" s="54"/>
    </row>
    <row r="29" spans="1:15" ht="15" customHeight="1">
      <c r="A29" s="47" t="s">
        <v>42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5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5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5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s="50" customFormat="1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  <c r="L40" s="18"/>
      <c r="M40" s="18"/>
      <c r="N40" s="26"/>
    </row>
    <row r="41" spans="1:14" s="50" customFormat="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25"/>
      <c r="K41" s="26"/>
      <c r="L41" s="18"/>
      <c r="M41" s="18"/>
      <c r="N41" s="26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50" customFormat="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7"/>
      <c r="L47" s="27"/>
      <c r="M47" s="27"/>
      <c r="N47" s="27"/>
    </row>
    <row r="48" spans="1:14" s="50" customFormat="1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9"/>
      <c r="K48" s="27"/>
      <c r="L48" s="27"/>
      <c r="M48" s="27"/>
      <c r="N48" s="27"/>
    </row>
    <row r="49" spans="1:14" s="91" customFormat="1" ht="13">
      <c r="A49" s="89" t="s">
        <v>305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332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308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304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91" customFormat="1" ht="13">
      <c r="A57" s="90" t="s">
        <v>335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4" s="91" customFormat="1" ht="13">
      <c r="A58" s="90" t="s">
        <v>336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4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  <row r="61" spans="1:14" s="50" customFormat="1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30"/>
      <c r="K61" s="28"/>
      <c r="L61" s="28"/>
      <c r="M61" s="28"/>
      <c r="N61" s="28"/>
    </row>
    <row r="62" spans="1:14" s="50" customFormat="1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30"/>
      <c r="K62" s="28"/>
      <c r="L62" s="28"/>
      <c r="M62" s="28"/>
      <c r="N62" s="28"/>
    </row>
  </sheetData>
  <mergeCells count="1">
    <mergeCell ref="A27:N27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1"/>
  <sheetViews>
    <sheetView topLeftCell="A17" workbookViewId="0">
      <selection activeCell="H23" sqref="H23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6.52734375" style="50" customWidth="1"/>
    <col min="16" max="17" width="9" style="50"/>
  </cols>
  <sheetData>
    <row r="1" spans="1:17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7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7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7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7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7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  <c r="P6" s="51"/>
      <c r="Q6" s="51"/>
    </row>
    <row r="7" spans="1:17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7" s="1" customFormat="1" ht="29.25" customHeight="1">
      <c r="A8" s="13">
        <v>1</v>
      </c>
      <c r="B8" s="15">
        <v>44410</v>
      </c>
      <c r="C8" s="16" t="s">
        <v>132</v>
      </c>
      <c r="D8" s="14" t="s">
        <v>146</v>
      </c>
      <c r="E8" s="17" t="s">
        <v>12</v>
      </c>
      <c r="F8" s="17">
        <v>1100</v>
      </c>
      <c r="G8" s="17">
        <v>1681.5</v>
      </c>
      <c r="H8" s="17">
        <v>1669.8</v>
      </c>
      <c r="I8" s="17">
        <v>1696</v>
      </c>
      <c r="J8" s="23">
        <f t="shared" ref="J8" si="0">IF(E8="","",IF(E8="Buy",(I8-G8),(G8-I8)))</f>
        <v>14.5</v>
      </c>
      <c r="K8" s="24">
        <f t="shared" ref="K8" si="1">IF(E8="","",J8*F8)</f>
        <v>15950</v>
      </c>
      <c r="L8" s="17">
        <v>400</v>
      </c>
      <c r="M8" s="40">
        <f t="shared" ref="M8" si="2">G8*F8*0.03%</f>
        <v>554.89499999999998</v>
      </c>
      <c r="N8" s="24">
        <f t="shared" ref="N8" si="3">K8-M8</f>
        <v>15395.105</v>
      </c>
      <c r="O8" s="52"/>
      <c r="P8" s="52"/>
      <c r="Q8" s="52"/>
    </row>
    <row r="9" spans="1:17" s="1" customFormat="1" ht="29.25" customHeight="1">
      <c r="A9" s="13">
        <v>2</v>
      </c>
      <c r="B9" s="15">
        <v>44411</v>
      </c>
      <c r="C9" s="16" t="s">
        <v>102</v>
      </c>
      <c r="D9" s="14" t="s">
        <v>147</v>
      </c>
      <c r="E9" s="17" t="s">
        <v>12</v>
      </c>
      <c r="F9" s="17">
        <v>3600</v>
      </c>
      <c r="G9" s="17">
        <v>466.3</v>
      </c>
      <c r="H9" s="17">
        <v>461.9</v>
      </c>
      <c r="I9" s="17">
        <v>463.5</v>
      </c>
      <c r="J9" s="23">
        <f t="shared" ref="J9" si="4">IF(E9="","",IF(E9="Buy",(I9-G9),(G9-I9)))</f>
        <v>-2.8000000000000114</v>
      </c>
      <c r="K9" s="24">
        <f t="shared" ref="K9" si="5">IF(E9="","",J9*F9)</f>
        <v>-10080.00000000004</v>
      </c>
      <c r="L9" s="17">
        <v>400</v>
      </c>
      <c r="M9" s="40">
        <f t="shared" ref="M9" si="6">G9*F9*0.03%</f>
        <v>503.60399999999993</v>
      </c>
      <c r="N9" s="24">
        <f t="shared" ref="N9" si="7">K9-M9</f>
        <v>-10583.604000000039</v>
      </c>
      <c r="O9" s="52"/>
      <c r="P9" s="52"/>
      <c r="Q9" s="52"/>
    </row>
    <row r="10" spans="1:17" s="1" customFormat="1" ht="29.25" customHeight="1">
      <c r="A10" s="13">
        <v>3</v>
      </c>
      <c r="B10" s="15">
        <v>44412</v>
      </c>
      <c r="C10" s="16" t="s">
        <v>66</v>
      </c>
      <c r="D10" s="14" t="s">
        <v>148</v>
      </c>
      <c r="E10" s="17" t="s">
        <v>12</v>
      </c>
      <c r="F10" s="17">
        <v>1100</v>
      </c>
      <c r="G10" s="17">
        <v>1244</v>
      </c>
      <c r="H10" s="17">
        <v>1233.9000000000001</v>
      </c>
      <c r="I10" s="17">
        <v>1233.9000000000001</v>
      </c>
      <c r="J10" s="23">
        <f t="shared" ref="J10" si="8">IF(E10="","",IF(E10="Buy",(I10-G10),(G10-I10)))</f>
        <v>-10.099999999999909</v>
      </c>
      <c r="K10" s="24">
        <f t="shared" ref="K10" si="9">IF(E10="","",J10*F10)</f>
        <v>-11109.9999999999</v>
      </c>
      <c r="L10" s="17">
        <v>400</v>
      </c>
      <c r="M10" s="40">
        <f t="shared" ref="M10" si="10">G10*F10*0.03%</f>
        <v>410.52</v>
      </c>
      <c r="N10" s="24">
        <f t="shared" ref="N10" si="11">K10-M10</f>
        <v>-11520.5199999999</v>
      </c>
      <c r="O10" s="52"/>
      <c r="P10" s="52"/>
      <c r="Q10" s="52"/>
    </row>
    <row r="11" spans="1:17" s="1" customFormat="1" ht="29.25" customHeight="1">
      <c r="A11" s="13">
        <v>4</v>
      </c>
      <c r="B11" s="15">
        <v>44413</v>
      </c>
      <c r="C11" s="16" t="s">
        <v>141</v>
      </c>
      <c r="D11" s="14" t="s">
        <v>86</v>
      </c>
      <c r="E11" s="17" t="s">
        <v>12</v>
      </c>
      <c r="F11" s="17">
        <v>2500</v>
      </c>
      <c r="G11" s="17">
        <v>539.5</v>
      </c>
      <c r="H11" s="17">
        <v>533.9</v>
      </c>
      <c r="I11" s="17">
        <v>533.9</v>
      </c>
      <c r="J11" s="23">
        <f t="shared" ref="J11" si="12">IF(E11="","",IF(E11="Buy",(I11-G11),(G11-I11)))</f>
        <v>-5.6000000000000227</v>
      </c>
      <c r="K11" s="24">
        <f t="shared" ref="K11" si="13">IF(E11="","",J11*F11)</f>
        <v>-14000.000000000056</v>
      </c>
      <c r="L11" s="17">
        <v>400</v>
      </c>
      <c r="M11" s="40">
        <f t="shared" ref="M11" si="14">G11*F11*0.03%</f>
        <v>404.62499999999994</v>
      </c>
      <c r="N11" s="24">
        <f t="shared" ref="N11" si="15">K11-M11</f>
        <v>-14404.625000000056</v>
      </c>
      <c r="O11" s="52"/>
      <c r="P11" s="52"/>
      <c r="Q11" s="52"/>
    </row>
    <row r="12" spans="1:17" s="1" customFormat="1" ht="29.25" customHeight="1">
      <c r="A12" s="13">
        <v>5</v>
      </c>
      <c r="B12" s="15">
        <v>44418</v>
      </c>
      <c r="C12" s="16" t="s">
        <v>55</v>
      </c>
      <c r="D12" s="14" t="s">
        <v>149</v>
      </c>
      <c r="E12" s="17" t="s">
        <v>12</v>
      </c>
      <c r="F12" s="17">
        <v>250</v>
      </c>
      <c r="G12" s="17">
        <v>5455</v>
      </c>
      <c r="H12" s="17">
        <v>5419.5</v>
      </c>
      <c r="I12" s="17">
        <v>5474</v>
      </c>
      <c r="J12" s="23">
        <f t="shared" ref="J12" si="16">IF(E12="","",IF(E12="Buy",(I12-G12),(G12-I12)))</f>
        <v>19</v>
      </c>
      <c r="K12" s="24">
        <f t="shared" ref="K12" si="17">IF(E12="","",J12*F12)</f>
        <v>4750</v>
      </c>
      <c r="L12" s="17">
        <v>400</v>
      </c>
      <c r="M12" s="40">
        <f t="shared" ref="M12" si="18">G12*F12*0.03%</f>
        <v>409.12499999999994</v>
      </c>
      <c r="N12" s="24">
        <f t="shared" ref="N12" si="19">K12-M12</f>
        <v>4340.875</v>
      </c>
      <c r="O12" s="17"/>
      <c r="P12" s="52"/>
      <c r="Q12" s="52"/>
    </row>
    <row r="13" spans="1:17" s="1" customFormat="1" ht="29.25" customHeight="1">
      <c r="A13" s="13">
        <v>6</v>
      </c>
      <c r="B13" s="15">
        <v>44419</v>
      </c>
      <c r="C13" s="16" t="s">
        <v>80</v>
      </c>
      <c r="D13" s="14" t="s">
        <v>110</v>
      </c>
      <c r="E13" s="17" t="s">
        <v>12</v>
      </c>
      <c r="F13" s="17">
        <v>6200</v>
      </c>
      <c r="G13" s="17">
        <v>325.8</v>
      </c>
      <c r="H13" s="17">
        <v>323.2</v>
      </c>
      <c r="I13" s="17">
        <v>323.3</v>
      </c>
      <c r="J13" s="23">
        <f t="shared" ref="J13" si="20">IF(E13="","",IF(E13="Buy",(I13-G13),(G13-I13)))</f>
        <v>-2.5</v>
      </c>
      <c r="K13" s="24">
        <f t="shared" ref="K13" si="21">IF(E13="","",J13*F13)</f>
        <v>-15500</v>
      </c>
      <c r="L13" s="17">
        <v>400</v>
      </c>
      <c r="M13" s="40">
        <f t="shared" ref="M13" si="22">G13*F13*0.03%</f>
        <v>605.98799999999994</v>
      </c>
      <c r="N13" s="24">
        <f t="shared" ref="N13" si="23">K13-M13</f>
        <v>-16105.987999999999</v>
      </c>
      <c r="O13" s="17"/>
      <c r="P13" s="52"/>
      <c r="Q13" s="52"/>
    </row>
    <row r="14" spans="1:17" s="1" customFormat="1" ht="29.25" customHeight="1">
      <c r="A14" s="13">
        <v>7</v>
      </c>
      <c r="B14" s="15">
        <v>44420</v>
      </c>
      <c r="C14" s="16" t="s">
        <v>58</v>
      </c>
      <c r="D14" s="14" t="s">
        <v>73</v>
      </c>
      <c r="E14" s="17" t="s">
        <v>12</v>
      </c>
      <c r="F14" s="17">
        <v>5700</v>
      </c>
      <c r="G14" s="17">
        <v>306.85000000000002</v>
      </c>
      <c r="H14" s="17">
        <v>304.8</v>
      </c>
      <c r="I14" s="17">
        <v>309.60000000000002</v>
      </c>
      <c r="J14" s="23">
        <f t="shared" ref="J14" si="24">IF(E14="","",IF(E14="Buy",(I14-G14),(G14-I14)))</f>
        <v>2.75</v>
      </c>
      <c r="K14" s="24">
        <f t="shared" ref="K14" si="25">IF(E14="","",J14*F14)</f>
        <v>15675</v>
      </c>
      <c r="L14" s="17">
        <v>400</v>
      </c>
      <c r="M14" s="40">
        <f t="shared" ref="M14" si="26">G14*F14*0.03%</f>
        <v>524.71350000000007</v>
      </c>
      <c r="N14" s="24">
        <f t="shared" ref="N14" si="27">K14-M14</f>
        <v>15150.2865</v>
      </c>
      <c r="O14" s="17"/>
      <c r="P14" s="52"/>
      <c r="Q14" s="52"/>
    </row>
    <row r="15" spans="1:17" s="1" customFormat="1" ht="29.25" customHeight="1">
      <c r="A15" s="13">
        <v>8</v>
      </c>
      <c r="B15" s="15">
        <v>44424</v>
      </c>
      <c r="C15" s="16" t="s">
        <v>43</v>
      </c>
      <c r="D15" s="14" t="s">
        <v>150</v>
      </c>
      <c r="E15" s="17" t="s">
        <v>54</v>
      </c>
      <c r="F15" s="17">
        <v>200</v>
      </c>
      <c r="G15" s="17">
        <v>6842</v>
      </c>
      <c r="H15" s="17">
        <v>6885.5</v>
      </c>
      <c r="I15" s="17">
        <v>6777</v>
      </c>
      <c r="J15" s="23">
        <f t="shared" ref="J15" si="28">IF(E15="","",IF(E15="Buy",(I15-G15),(G15-I15)))</f>
        <v>65</v>
      </c>
      <c r="K15" s="24">
        <f t="shared" ref="K15" si="29">IF(E15="","",J15*F15)</f>
        <v>13000</v>
      </c>
      <c r="L15" s="17">
        <v>400</v>
      </c>
      <c r="M15" s="40">
        <f t="shared" ref="M15" si="30">G15*F15*0.03%</f>
        <v>410.52</v>
      </c>
      <c r="N15" s="24">
        <f t="shared" ref="N15" si="31">K15-M15</f>
        <v>12589.48</v>
      </c>
      <c r="O15" s="17"/>
      <c r="P15" s="52"/>
      <c r="Q15" s="52"/>
    </row>
    <row r="16" spans="1:17" s="1" customFormat="1" ht="29.25" customHeight="1">
      <c r="A16" s="13">
        <v>9</v>
      </c>
      <c r="B16" s="15">
        <v>44425</v>
      </c>
      <c r="C16" s="16" t="s">
        <v>152</v>
      </c>
      <c r="D16" s="14" t="s">
        <v>151</v>
      </c>
      <c r="E16" s="17" t="s">
        <v>12</v>
      </c>
      <c r="F16" s="17">
        <v>250</v>
      </c>
      <c r="G16" s="17">
        <v>9120</v>
      </c>
      <c r="H16" s="17">
        <v>9059.7999999999993</v>
      </c>
      <c r="I16" s="17">
        <v>9222</v>
      </c>
      <c r="J16" s="23">
        <f t="shared" ref="J16" si="32">IF(E16="","",IF(E16="Buy",(I16-G16),(G16-I16)))</f>
        <v>102</v>
      </c>
      <c r="K16" s="24">
        <f t="shared" ref="K16" si="33">IF(E16="","",J16*F16)</f>
        <v>25500</v>
      </c>
      <c r="L16" s="17">
        <v>400</v>
      </c>
      <c r="M16" s="40">
        <f t="shared" ref="M16" si="34">G16*F16*0.03%</f>
        <v>683.99999999999989</v>
      </c>
      <c r="N16" s="24">
        <f t="shared" ref="N16" si="35">K16-M16</f>
        <v>24816</v>
      </c>
      <c r="O16" s="17"/>
      <c r="P16" s="52"/>
      <c r="Q16" s="52"/>
    </row>
    <row r="17" spans="1:17" s="1" customFormat="1" ht="29.25" customHeight="1">
      <c r="A17" s="13">
        <v>10</v>
      </c>
      <c r="B17" s="15">
        <v>44426</v>
      </c>
      <c r="C17" s="16" t="s">
        <v>102</v>
      </c>
      <c r="D17" s="14" t="s">
        <v>88</v>
      </c>
      <c r="E17" s="17" t="s">
        <v>12</v>
      </c>
      <c r="F17" s="17">
        <v>6000</v>
      </c>
      <c r="G17" s="17">
        <v>410.7</v>
      </c>
      <c r="H17" s="17">
        <v>407.9</v>
      </c>
      <c r="I17" s="17">
        <v>407.9</v>
      </c>
      <c r="J17" s="23">
        <f t="shared" ref="J17" si="36">IF(E17="","",IF(E17="Buy",(I17-G17),(G17-I17)))</f>
        <v>-2.8000000000000114</v>
      </c>
      <c r="K17" s="24">
        <f t="shared" ref="K17" si="37">IF(E17="","",J17*F17)</f>
        <v>-16800.000000000069</v>
      </c>
      <c r="L17" s="17">
        <v>400</v>
      </c>
      <c r="M17" s="40">
        <f t="shared" ref="M17" si="38">G17*F17*0.03%</f>
        <v>739.26</v>
      </c>
      <c r="N17" s="24">
        <f t="shared" ref="N17" si="39">K17-M17</f>
        <v>-17539.260000000068</v>
      </c>
      <c r="O17" s="17"/>
      <c r="P17" s="52"/>
      <c r="Q17" s="52"/>
    </row>
    <row r="18" spans="1:17" s="1" customFormat="1" ht="29.25" customHeight="1">
      <c r="A18" s="13">
        <v>11</v>
      </c>
      <c r="B18" s="15">
        <v>44428</v>
      </c>
      <c r="C18" s="16" t="s">
        <v>57</v>
      </c>
      <c r="D18" s="14" t="s">
        <v>73</v>
      </c>
      <c r="E18" s="17" t="s">
        <v>54</v>
      </c>
      <c r="F18" s="17">
        <v>5700</v>
      </c>
      <c r="G18" s="17">
        <v>283.2</v>
      </c>
      <c r="H18" s="17">
        <v>286.55</v>
      </c>
      <c r="I18" s="17">
        <v>286.55</v>
      </c>
      <c r="J18" s="23">
        <f t="shared" ref="J18" si="40">IF(E18="","",IF(E18="Buy",(I18-G18),(G18-I18)))</f>
        <v>-3.3500000000000227</v>
      </c>
      <c r="K18" s="24">
        <f t="shared" ref="K18" si="41">IF(E18="","",J18*F18)</f>
        <v>-19095.000000000131</v>
      </c>
      <c r="L18" s="17">
        <v>400</v>
      </c>
      <c r="M18" s="40">
        <f t="shared" ref="M18" si="42">G18*F18*0.03%</f>
        <v>484.27199999999993</v>
      </c>
      <c r="N18" s="24">
        <f t="shared" ref="N18" si="43">K18-M18</f>
        <v>-19579.272000000132</v>
      </c>
      <c r="O18" s="17"/>
      <c r="P18" s="52"/>
      <c r="Q18" s="52"/>
    </row>
    <row r="19" spans="1:17" s="1" customFormat="1" ht="29.25" customHeight="1">
      <c r="A19" s="13">
        <v>12</v>
      </c>
      <c r="B19" s="15">
        <v>44431</v>
      </c>
      <c r="C19" s="16" t="s">
        <v>153</v>
      </c>
      <c r="D19" s="14" t="s">
        <v>109</v>
      </c>
      <c r="E19" s="17" t="s">
        <v>54</v>
      </c>
      <c r="F19" s="17">
        <v>1400</v>
      </c>
      <c r="G19" s="17">
        <v>767.5</v>
      </c>
      <c r="H19" s="17">
        <v>776.05</v>
      </c>
      <c r="I19" s="17">
        <v>770.5</v>
      </c>
      <c r="J19" s="23">
        <f t="shared" ref="J19" si="44">IF(E19="","",IF(E19="Buy",(I19-G19),(G19-I19)))</f>
        <v>-3</v>
      </c>
      <c r="K19" s="24">
        <f t="shared" ref="K19" si="45">IF(E19="","",J19*F19)</f>
        <v>-4200</v>
      </c>
      <c r="L19" s="17">
        <v>400</v>
      </c>
      <c r="M19" s="40">
        <f t="shared" ref="M19" si="46">G19*F19*0.03%</f>
        <v>322.34999999999997</v>
      </c>
      <c r="N19" s="24">
        <f t="shared" ref="N19" si="47">K19-M19</f>
        <v>-4522.3500000000004</v>
      </c>
      <c r="O19" s="17"/>
      <c r="P19" s="52"/>
      <c r="Q19" s="52"/>
    </row>
    <row r="20" spans="1:17" s="1" customFormat="1" ht="29.25" customHeight="1">
      <c r="A20" s="13">
        <v>13</v>
      </c>
      <c r="B20" s="15">
        <v>44435</v>
      </c>
      <c r="C20" s="16" t="s">
        <v>102</v>
      </c>
      <c r="D20" s="14" t="s">
        <v>154</v>
      </c>
      <c r="E20" s="17" t="s">
        <v>12</v>
      </c>
      <c r="F20" s="17">
        <v>1000</v>
      </c>
      <c r="G20" s="17">
        <v>2142</v>
      </c>
      <c r="H20" s="17">
        <v>2131.9</v>
      </c>
      <c r="I20" s="17">
        <v>2157</v>
      </c>
      <c r="J20" s="23">
        <f t="shared" ref="J20" si="48">IF(E20="","",IF(E20="Buy",(I20-G20),(G20-I20)))</f>
        <v>15</v>
      </c>
      <c r="K20" s="24">
        <f t="shared" ref="K20" si="49">IF(E20="","",J20*F20)</f>
        <v>15000</v>
      </c>
      <c r="L20" s="17">
        <v>400</v>
      </c>
      <c r="M20" s="40">
        <f t="shared" ref="M20" si="50">G20*F20*0.03%</f>
        <v>642.59999999999991</v>
      </c>
      <c r="N20" s="24">
        <f t="shared" ref="N20" si="51">K20-M20</f>
        <v>14357.4</v>
      </c>
      <c r="O20" s="17"/>
      <c r="P20" s="52"/>
      <c r="Q20" s="52"/>
    </row>
    <row r="21" spans="1:17" s="1" customFormat="1" ht="29.25" customHeight="1">
      <c r="A21" s="13">
        <v>14</v>
      </c>
      <c r="B21" s="15">
        <v>44438</v>
      </c>
      <c r="C21" s="16" t="s">
        <v>93</v>
      </c>
      <c r="D21" s="14" t="s">
        <v>155</v>
      </c>
      <c r="E21" s="17" t="s">
        <v>12</v>
      </c>
      <c r="F21" s="17">
        <v>1000</v>
      </c>
      <c r="G21" s="17">
        <v>715.8</v>
      </c>
      <c r="H21" s="17">
        <v>709.8</v>
      </c>
      <c r="I21" s="17">
        <v>712.5</v>
      </c>
      <c r="J21" s="23">
        <f t="shared" ref="J21" si="52">IF(E21="","",IF(E21="Buy",(I21-G21),(G21-I21)))</f>
        <v>-3.2999999999999545</v>
      </c>
      <c r="K21" s="24">
        <f t="shared" ref="K21" si="53">IF(E21="","",J21*F21)</f>
        <v>-3299.9999999999545</v>
      </c>
      <c r="L21" s="17">
        <v>400</v>
      </c>
      <c r="M21" s="40">
        <f t="shared" ref="M21" si="54">G21*F21*0.03%</f>
        <v>214.73999999999998</v>
      </c>
      <c r="N21" s="24">
        <f t="shared" ref="N21" si="55">K21-M21</f>
        <v>-3514.7399999999543</v>
      </c>
      <c r="O21" s="17"/>
      <c r="P21" s="52"/>
      <c r="Q21" s="52"/>
    </row>
    <row r="22" spans="1:17" s="1" customFormat="1" ht="29.25" customHeight="1" thickBot="1">
      <c r="A22" s="13">
        <v>15</v>
      </c>
      <c r="B22" s="15">
        <v>44439</v>
      </c>
      <c r="C22" s="16" t="s">
        <v>104</v>
      </c>
      <c r="D22" s="14" t="s">
        <v>156</v>
      </c>
      <c r="E22" s="17" t="s">
        <v>12</v>
      </c>
      <c r="F22" s="17">
        <v>600</v>
      </c>
      <c r="G22" s="17">
        <v>3200.5</v>
      </c>
      <c r="H22" s="17">
        <v>3179.8</v>
      </c>
      <c r="I22" s="17">
        <v>3228</v>
      </c>
      <c r="J22" s="23">
        <f t="shared" ref="J22" si="56">IF(E22="","",IF(E22="Buy",(I22-G22),(G22-I22)))</f>
        <v>27.5</v>
      </c>
      <c r="K22" s="24">
        <f t="shared" ref="K22" si="57">IF(E22="","",J22*F22)</f>
        <v>16500</v>
      </c>
      <c r="L22" s="17">
        <v>400</v>
      </c>
      <c r="M22" s="40">
        <f t="shared" ref="M22" si="58">G22*F22*0.03%</f>
        <v>576.08999999999992</v>
      </c>
      <c r="N22" s="24">
        <f t="shared" ref="N22" si="59">K22-M22</f>
        <v>15923.91</v>
      </c>
      <c r="O22" s="17"/>
      <c r="P22" s="52"/>
      <c r="Q22" s="52"/>
    </row>
    <row r="23" spans="1:17" s="5" customFormat="1" ht="24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 t="e">
        <f>SUM(#REF!)</f>
        <v>#REF!</v>
      </c>
      <c r="L23" s="42"/>
      <c r="M23" s="45">
        <f>SUM(M8:M22)</f>
        <v>7487.3024999999998</v>
      </c>
      <c r="N23" s="44">
        <f>SUM(N8:N22)</f>
        <v>4802.6974999998511</v>
      </c>
      <c r="O23" s="53"/>
      <c r="P23" s="53"/>
      <c r="Q23" s="53"/>
    </row>
    <row r="24" spans="1:17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7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  <c r="L25" s="18"/>
      <c r="M25" s="18"/>
      <c r="N25" s="26"/>
    </row>
    <row r="26" spans="1:17" s="46" customFormat="1" ht="15" customHeight="1">
      <c r="A26" s="99" t="s">
        <v>41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54"/>
      <c r="P26" s="54"/>
      <c r="Q26" s="54"/>
    </row>
    <row r="27" spans="1:17" s="46" customFormat="1" ht="15" customHeight="1">
      <c r="A27" s="47" t="s">
        <v>46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8"/>
      <c r="N27" s="49"/>
      <c r="O27" s="54"/>
      <c r="P27" s="54"/>
      <c r="Q27" s="54"/>
    </row>
    <row r="28" spans="1:17" ht="15" customHeight="1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7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7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7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7" s="50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s="50" customFormat="1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  <c r="L40" s="18"/>
      <c r="M40" s="18"/>
      <c r="N40" s="26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50" customFormat="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7"/>
      <c r="L47" s="27"/>
      <c r="M47" s="27"/>
      <c r="N47" s="27"/>
    </row>
    <row r="48" spans="1:14" s="91" customFormat="1" ht="13">
      <c r="A48" s="89" t="s">
        <v>305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306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332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307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304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91" customFormat="1" ht="13">
      <c r="A57" s="90" t="s">
        <v>336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4" s="50" customFormat="1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  <row r="61" spans="1:14" s="50" customFormat="1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30"/>
      <c r="K61" s="28"/>
      <c r="L61" s="28"/>
      <c r="M61" s="28"/>
      <c r="N61" s="28"/>
    </row>
  </sheetData>
  <mergeCells count="1">
    <mergeCell ref="A26:N26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0"/>
  <sheetViews>
    <sheetView topLeftCell="A15" workbookViewId="0">
      <selection activeCell="H22" sqref="H22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8.1171875" style="50" customWidth="1"/>
  </cols>
  <sheetData>
    <row r="1" spans="1:15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</row>
    <row r="7" spans="1:15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5" s="1" customFormat="1" ht="29.25" customHeight="1">
      <c r="A8" s="13">
        <v>1</v>
      </c>
      <c r="B8" s="15">
        <v>44440</v>
      </c>
      <c r="C8" s="16" t="s">
        <v>98</v>
      </c>
      <c r="D8" s="14" t="s">
        <v>157</v>
      </c>
      <c r="E8" s="17" t="s">
        <v>12</v>
      </c>
      <c r="F8" s="17">
        <v>800</v>
      </c>
      <c r="G8" s="17">
        <v>2342</v>
      </c>
      <c r="H8" s="17">
        <v>2328.5</v>
      </c>
      <c r="I8" s="17">
        <v>2328.5</v>
      </c>
      <c r="J8" s="23">
        <f t="shared" ref="J8" si="0">IF(E8="","",IF(E8="Buy",(I8-G8),(G8-I8)))</f>
        <v>-13.5</v>
      </c>
      <c r="K8" s="24">
        <f t="shared" ref="K8" si="1">IF(E8="","",J8*F8)</f>
        <v>-10800</v>
      </c>
      <c r="L8" s="17">
        <v>400</v>
      </c>
      <c r="M8" s="40">
        <f t="shared" ref="M8" si="2">G8*F8*0.03%</f>
        <v>562.07999999999993</v>
      </c>
      <c r="N8" s="24">
        <f t="shared" ref="N8" si="3">K8-M8</f>
        <v>-11362.08</v>
      </c>
      <c r="O8" s="52"/>
    </row>
    <row r="9" spans="1:15" s="1" customFormat="1" ht="29.25" customHeight="1">
      <c r="A9" s="13">
        <v>2</v>
      </c>
      <c r="B9" s="15">
        <v>44441</v>
      </c>
      <c r="C9" s="16" t="s">
        <v>102</v>
      </c>
      <c r="D9" s="14" t="s">
        <v>67</v>
      </c>
      <c r="E9" s="17" t="s">
        <v>12</v>
      </c>
      <c r="F9" s="17">
        <v>3000</v>
      </c>
      <c r="G9" s="17">
        <v>681</v>
      </c>
      <c r="H9" s="17">
        <v>675.5</v>
      </c>
      <c r="I9" s="17">
        <v>692.25</v>
      </c>
      <c r="J9" s="23">
        <f t="shared" ref="J9" si="4">IF(E9="","",IF(E9="Buy",(I9-G9),(G9-I9)))</f>
        <v>11.25</v>
      </c>
      <c r="K9" s="24">
        <f t="shared" ref="K9" si="5">IF(E9="","",J9*F9)</f>
        <v>33750</v>
      </c>
      <c r="L9" s="17">
        <v>400</v>
      </c>
      <c r="M9" s="40">
        <f t="shared" ref="M9" si="6">G9*F9*0.03%</f>
        <v>612.9</v>
      </c>
      <c r="N9" s="24">
        <f t="shared" ref="N9" si="7">K9-M9</f>
        <v>33137.1</v>
      </c>
      <c r="O9" s="52"/>
    </row>
    <row r="10" spans="1:15" s="1" customFormat="1" ht="29.25" customHeight="1">
      <c r="A10" s="13">
        <v>3</v>
      </c>
      <c r="B10" s="15">
        <v>44442</v>
      </c>
      <c r="C10" s="16" t="s">
        <v>102</v>
      </c>
      <c r="D10" s="14" t="s">
        <v>158</v>
      </c>
      <c r="E10" s="17" t="s">
        <v>12</v>
      </c>
      <c r="F10" s="17">
        <v>600</v>
      </c>
      <c r="G10" s="17">
        <v>3183</v>
      </c>
      <c r="H10" s="17">
        <v>3159.9</v>
      </c>
      <c r="I10" s="17">
        <v>3249</v>
      </c>
      <c r="J10" s="23">
        <f t="shared" ref="J10" si="8">IF(E10="","",IF(E10="Buy",(I10-G10),(G10-I10)))</f>
        <v>66</v>
      </c>
      <c r="K10" s="24">
        <f t="shared" ref="K10" si="9">IF(E10="","",J10*F10)</f>
        <v>39600</v>
      </c>
      <c r="L10" s="17">
        <v>400</v>
      </c>
      <c r="M10" s="40">
        <f t="shared" ref="M10" si="10">G10*F10*0.03%</f>
        <v>572.93999999999994</v>
      </c>
      <c r="N10" s="24">
        <f t="shared" ref="N10" si="11">K10-M10</f>
        <v>39027.06</v>
      </c>
      <c r="O10" s="52"/>
    </row>
    <row r="11" spans="1:15" s="1" customFormat="1" ht="29.25" customHeight="1">
      <c r="A11" s="13">
        <v>4</v>
      </c>
      <c r="B11" s="15">
        <v>44445</v>
      </c>
      <c r="C11" s="16" t="s">
        <v>159</v>
      </c>
      <c r="D11" s="14" t="s">
        <v>79</v>
      </c>
      <c r="E11" s="17" t="s">
        <v>12</v>
      </c>
      <c r="F11" s="17">
        <v>1400</v>
      </c>
      <c r="G11" s="17">
        <v>1201</v>
      </c>
      <c r="H11" s="17">
        <v>1192.8</v>
      </c>
      <c r="I11" s="17">
        <v>1209</v>
      </c>
      <c r="J11" s="23">
        <f t="shared" ref="J11" si="12">IF(E11="","",IF(E11="Buy",(I11-G11),(G11-I11)))</f>
        <v>8</v>
      </c>
      <c r="K11" s="24">
        <f t="shared" ref="K11" si="13">IF(E11="","",J11*F11)</f>
        <v>11200</v>
      </c>
      <c r="L11" s="17">
        <v>400</v>
      </c>
      <c r="M11" s="40">
        <f t="shared" ref="M11" si="14">G11*F11*0.03%</f>
        <v>504.41999999999996</v>
      </c>
      <c r="N11" s="24">
        <f t="shared" ref="N11" si="15">K11-M11</f>
        <v>10695.58</v>
      </c>
      <c r="O11" s="17"/>
    </row>
    <row r="12" spans="1:15" s="1" customFormat="1" ht="29.25" customHeight="1">
      <c r="A12" s="13">
        <v>5</v>
      </c>
      <c r="B12" s="15">
        <v>44446</v>
      </c>
      <c r="C12" s="16" t="s">
        <v>52</v>
      </c>
      <c r="D12" s="14" t="s">
        <v>160</v>
      </c>
      <c r="E12" s="17" t="s">
        <v>12</v>
      </c>
      <c r="F12" s="17">
        <v>4000</v>
      </c>
      <c r="G12" s="17">
        <v>416.75</v>
      </c>
      <c r="H12" s="17">
        <v>412.5</v>
      </c>
      <c r="I12" s="17">
        <v>418.8</v>
      </c>
      <c r="J12" s="23">
        <f t="shared" ref="J12" si="16">IF(E12="","",IF(E12="Buy",(I12-G12),(G12-I12)))</f>
        <v>2.0500000000000114</v>
      </c>
      <c r="K12" s="24">
        <f t="shared" ref="K12" si="17">IF(E12="","",J12*F12)</f>
        <v>8200.0000000000455</v>
      </c>
      <c r="L12" s="17">
        <v>400</v>
      </c>
      <c r="M12" s="40">
        <f t="shared" ref="M12" si="18">G12*F12*0.03%</f>
        <v>500.09999999999997</v>
      </c>
      <c r="N12" s="24">
        <f t="shared" ref="N12" si="19">K12-M12</f>
        <v>7699.9000000000451</v>
      </c>
      <c r="O12" s="17"/>
    </row>
    <row r="13" spans="1:15" s="1" customFormat="1" ht="29.25" customHeight="1">
      <c r="A13" s="13">
        <v>6</v>
      </c>
      <c r="B13" s="15">
        <v>44447</v>
      </c>
      <c r="C13" s="16" t="s">
        <v>98</v>
      </c>
      <c r="D13" s="14" t="s">
        <v>161</v>
      </c>
      <c r="E13" s="17" t="s">
        <v>12</v>
      </c>
      <c r="F13" s="17">
        <v>3200</v>
      </c>
      <c r="G13" s="17">
        <v>432</v>
      </c>
      <c r="H13" s="17">
        <v>427.8</v>
      </c>
      <c r="I13" s="17">
        <v>439.75</v>
      </c>
      <c r="J13" s="23">
        <f t="shared" ref="J13" si="20">IF(E13="","",IF(E13="Buy",(I13-G13),(G13-I13)))</f>
        <v>7.75</v>
      </c>
      <c r="K13" s="24">
        <f t="shared" ref="K13" si="21">IF(E13="","",J13*F13)</f>
        <v>24800</v>
      </c>
      <c r="L13" s="17">
        <v>400</v>
      </c>
      <c r="M13" s="40">
        <f t="shared" ref="M13" si="22">G13*F13*0.03%</f>
        <v>414.71999999999997</v>
      </c>
      <c r="N13" s="24">
        <f t="shared" ref="N13" si="23">K13-M13</f>
        <v>24385.279999999999</v>
      </c>
      <c r="O13" s="17"/>
    </row>
    <row r="14" spans="1:15" s="1" customFormat="1" ht="29.25" customHeight="1">
      <c r="A14" s="13">
        <v>7</v>
      </c>
      <c r="B14" s="15">
        <v>44452</v>
      </c>
      <c r="C14" s="16" t="s">
        <v>90</v>
      </c>
      <c r="D14" s="14" t="s">
        <v>147</v>
      </c>
      <c r="E14" s="17" t="s">
        <v>12</v>
      </c>
      <c r="F14" s="17">
        <v>3600</v>
      </c>
      <c r="G14" s="17">
        <v>498</v>
      </c>
      <c r="H14" s="17">
        <v>493.5</v>
      </c>
      <c r="I14" s="17">
        <v>499.25</v>
      </c>
      <c r="J14" s="23">
        <f t="shared" ref="J14" si="24">IF(E14="","",IF(E14="Buy",(I14-G14),(G14-I14)))</f>
        <v>1.25</v>
      </c>
      <c r="K14" s="24">
        <f t="shared" ref="K14" si="25">IF(E14="","",J14*F14)</f>
        <v>4500</v>
      </c>
      <c r="L14" s="17">
        <v>400</v>
      </c>
      <c r="M14" s="40">
        <f t="shared" ref="M14" si="26">G14*F14*0.03%</f>
        <v>537.83999999999992</v>
      </c>
      <c r="N14" s="24">
        <f t="shared" ref="N14" si="27">K14-M14</f>
        <v>3962.16</v>
      </c>
      <c r="O14" s="17"/>
    </row>
    <row r="15" spans="1:15" s="1" customFormat="1" ht="29.25" customHeight="1">
      <c r="A15" s="13">
        <v>8</v>
      </c>
      <c r="B15" s="15">
        <v>44453</v>
      </c>
      <c r="C15" s="16" t="s">
        <v>57</v>
      </c>
      <c r="D15" s="14" t="s">
        <v>162</v>
      </c>
      <c r="E15" s="17" t="s">
        <v>12</v>
      </c>
      <c r="F15" s="17">
        <v>7000</v>
      </c>
      <c r="G15" s="17">
        <v>222.35</v>
      </c>
      <c r="H15" s="17">
        <v>220.2</v>
      </c>
      <c r="I15" s="17">
        <v>223.5</v>
      </c>
      <c r="J15" s="23">
        <f t="shared" ref="J15:J16" si="28">IF(E15="","",IF(E15="Buy",(I15-G15),(G15-I15)))</f>
        <v>1.1500000000000057</v>
      </c>
      <c r="K15" s="24">
        <f t="shared" ref="K15:K16" si="29">IF(E15="","",J15*F15)</f>
        <v>8050.00000000004</v>
      </c>
      <c r="L15" s="17">
        <v>400</v>
      </c>
      <c r="M15" s="40">
        <f t="shared" ref="M15:M16" si="30">G15*F15*0.03%</f>
        <v>466.93499999999995</v>
      </c>
      <c r="N15" s="24">
        <f t="shared" ref="N15:N16" si="31">K15-M15</f>
        <v>7583.0650000000405</v>
      </c>
      <c r="O15" s="64"/>
    </row>
    <row r="16" spans="1:15" s="1" customFormat="1" ht="29.25" customHeight="1">
      <c r="A16" s="13">
        <v>9</v>
      </c>
      <c r="B16" s="15">
        <v>44454</v>
      </c>
      <c r="C16" s="16" t="s">
        <v>153</v>
      </c>
      <c r="D16" s="14" t="s">
        <v>73</v>
      </c>
      <c r="E16" s="17" t="s">
        <v>12</v>
      </c>
      <c r="F16" s="17">
        <v>5700</v>
      </c>
      <c r="G16" s="17">
        <v>312.85000000000002</v>
      </c>
      <c r="H16" s="17">
        <v>309.14999999999998</v>
      </c>
      <c r="I16" s="17">
        <v>312.39999999999998</v>
      </c>
      <c r="J16" s="23">
        <f t="shared" si="28"/>
        <v>-0.45000000000004547</v>
      </c>
      <c r="K16" s="24">
        <f t="shared" si="29"/>
        <v>-2565.0000000002592</v>
      </c>
      <c r="L16" s="17">
        <v>400</v>
      </c>
      <c r="M16" s="40">
        <f t="shared" si="30"/>
        <v>534.97350000000006</v>
      </c>
      <c r="N16" s="24">
        <f t="shared" si="31"/>
        <v>-3099.9735000002593</v>
      </c>
      <c r="O16" s="64"/>
    </row>
    <row r="17" spans="1:15" s="1" customFormat="1" ht="29.25" customHeight="1">
      <c r="A17" s="13">
        <v>10</v>
      </c>
      <c r="B17" s="15">
        <v>44459</v>
      </c>
      <c r="C17" s="16" t="s">
        <v>55</v>
      </c>
      <c r="D17" s="14" t="s">
        <v>109</v>
      </c>
      <c r="E17" s="17" t="s">
        <v>54</v>
      </c>
      <c r="F17" s="17">
        <v>1400</v>
      </c>
      <c r="G17" s="17">
        <v>735</v>
      </c>
      <c r="H17" s="17">
        <v>741.5</v>
      </c>
      <c r="I17" s="17">
        <v>737</v>
      </c>
      <c r="J17" s="23">
        <f t="shared" ref="J17" si="32">IF(E17="","",IF(E17="Buy",(I17-G17),(G17-I17)))</f>
        <v>-2</v>
      </c>
      <c r="K17" s="24">
        <f t="shared" ref="K17" si="33">IF(E17="","",J17*F17)</f>
        <v>-2800</v>
      </c>
      <c r="L17" s="17">
        <v>400</v>
      </c>
      <c r="M17" s="40">
        <f t="shared" ref="M17" si="34">G17*F17*0.03%</f>
        <v>308.7</v>
      </c>
      <c r="N17" s="24">
        <f t="shared" ref="N17" si="35">K17-M17</f>
        <v>-3108.7</v>
      </c>
      <c r="O17" s="64"/>
    </row>
    <row r="18" spans="1:15" s="1" customFormat="1" ht="29.25" customHeight="1">
      <c r="A18" s="13">
        <v>11</v>
      </c>
      <c r="B18" s="15">
        <v>44460</v>
      </c>
      <c r="C18" s="16" t="s">
        <v>152</v>
      </c>
      <c r="D18" s="14" t="s">
        <v>157</v>
      </c>
      <c r="E18" s="17" t="s">
        <v>12</v>
      </c>
      <c r="F18" s="17">
        <v>800</v>
      </c>
      <c r="G18" s="17">
        <v>2538</v>
      </c>
      <c r="H18" s="17">
        <v>2525.9</v>
      </c>
      <c r="I18" s="17">
        <v>2537</v>
      </c>
      <c r="J18" s="23">
        <f t="shared" ref="J18" si="36">IF(E18="","",IF(E18="Buy",(I18-G18),(G18-I18)))</f>
        <v>-1</v>
      </c>
      <c r="K18" s="24">
        <f t="shared" ref="K18" si="37">IF(E18="","",J18*F18)</f>
        <v>-800</v>
      </c>
      <c r="L18" s="17">
        <v>400</v>
      </c>
      <c r="M18" s="40">
        <f t="shared" ref="M18" si="38">G18*F18*0.03%</f>
        <v>609.11999999999989</v>
      </c>
      <c r="N18" s="24">
        <f t="shared" ref="N18" si="39">K18-M18</f>
        <v>-1409.12</v>
      </c>
      <c r="O18" s="64"/>
    </row>
    <row r="19" spans="1:15" s="1" customFormat="1" ht="29.25" customHeight="1">
      <c r="A19" s="13">
        <v>12</v>
      </c>
      <c r="B19" s="15">
        <v>44462</v>
      </c>
      <c r="C19" s="16" t="s">
        <v>104</v>
      </c>
      <c r="D19" s="14" t="s">
        <v>103</v>
      </c>
      <c r="E19" s="17" t="s">
        <v>12</v>
      </c>
      <c r="F19" s="17">
        <v>400</v>
      </c>
      <c r="G19" s="17">
        <v>5214</v>
      </c>
      <c r="H19" s="17">
        <v>5180.5</v>
      </c>
      <c r="I19" s="17">
        <v>5223.5</v>
      </c>
      <c r="J19" s="23">
        <f t="shared" ref="J19" si="40">IF(E19="","",IF(E19="Buy",(I19-G19),(G19-I19)))</f>
        <v>9.5</v>
      </c>
      <c r="K19" s="24">
        <f t="shared" ref="K19" si="41">IF(E19="","",J19*F19)</f>
        <v>3800</v>
      </c>
      <c r="L19" s="17">
        <v>400</v>
      </c>
      <c r="M19" s="40">
        <f t="shared" ref="M19" si="42">G19*F19*0.03%</f>
        <v>625.67999999999995</v>
      </c>
      <c r="N19" s="24">
        <f t="shared" ref="N19" si="43">K19-M19</f>
        <v>3174.32</v>
      </c>
      <c r="O19" s="64"/>
    </row>
    <row r="20" spans="1:15" s="1" customFormat="1" ht="29.25" customHeight="1">
      <c r="A20" s="13">
        <v>13</v>
      </c>
      <c r="B20" s="15">
        <v>44466</v>
      </c>
      <c r="C20" s="16" t="s">
        <v>112</v>
      </c>
      <c r="D20" s="14" t="s">
        <v>162</v>
      </c>
      <c r="E20" s="17" t="s">
        <v>12</v>
      </c>
      <c r="F20" s="17">
        <v>7000</v>
      </c>
      <c r="G20" s="17">
        <v>234.1</v>
      </c>
      <c r="H20" s="17">
        <v>231.8</v>
      </c>
      <c r="I20" s="17">
        <v>234.5</v>
      </c>
      <c r="J20" s="23">
        <f t="shared" ref="J20" si="44">IF(E20="","",IF(E20="Buy",(I20-G20),(G20-I20)))</f>
        <v>0.40000000000000568</v>
      </c>
      <c r="K20" s="24">
        <f t="shared" ref="K20" si="45">IF(E20="","",J20*F20)</f>
        <v>2800.00000000004</v>
      </c>
      <c r="L20" s="17">
        <v>400</v>
      </c>
      <c r="M20" s="40">
        <f t="shared" ref="M20" si="46">G20*F20*0.03%</f>
        <v>491.60999999999996</v>
      </c>
      <c r="N20" s="24">
        <f t="shared" ref="N20" si="47">K20-M20</f>
        <v>2308.3900000000399</v>
      </c>
      <c r="O20" s="64"/>
    </row>
    <row r="21" spans="1:15" s="1" customFormat="1" ht="29.25" customHeight="1" thickBot="1">
      <c r="A21" s="13">
        <v>14</v>
      </c>
      <c r="B21" s="15">
        <v>44468</v>
      </c>
      <c r="C21" s="16" t="s">
        <v>125</v>
      </c>
      <c r="D21" s="14" t="s">
        <v>163</v>
      </c>
      <c r="E21" s="17" t="s">
        <v>12</v>
      </c>
      <c r="F21" s="17">
        <v>2000</v>
      </c>
      <c r="G21" s="17">
        <v>933</v>
      </c>
      <c r="H21" s="17">
        <v>926.5</v>
      </c>
      <c r="I21" s="17">
        <v>939.75</v>
      </c>
      <c r="J21" s="23">
        <f t="shared" ref="J21" si="48">IF(E21="","",IF(E21="Buy",(I21-G21),(G21-I21)))</f>
        <v>6.75</v>
      </c>
      <c r="K21" s="24">
        <f t="shared" ref="K21" si="49">IF(E21="","",J21*F21)</f>
        <v>13500</v>
      </c>
      <c r="L21" s="17">
        <v>400</v>
      </c>
      <c r="M21" s="40">
        <f t="shared" ref="M21" si="50">G21*F21*0.03%</f>
        <v>559.79999999999995</v>
      </c>
      <c r="N21" s="24">
        <f t="shared" ref="N21" si="51">K21-M21</f>
        <v>12940.2</v>
      </c>
      <c r="O21" s="64"/>
    </row>
    <row r="22" spans="1:15" s="5" customFormat="1" ht="24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 t="e">
        <f>SUM(#REF!)</f>
        <v>#REF!</v>
      </c>
      <c r="L22" s="42"/>
      <c r="M22" s="45">
        <f>SUM(M8:M20)</f>
        <v>6742.0184999999992</v>
      </c>
      <c r="N22" s="44">
        <f>SUM(N8:N21)</f>
        <v>125933.18149999988</v>
      </c>
      <c r="O22" s="53"/>
    </row>
    <row r="23" spans="1:15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  <c r="L23" s="18"/>
      <c r="M23" s="18"/>
      <c r="N23" s="26"/>
    </row>
    <row r="24" spans="1:15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5" s="46" customFormat="1" ht="1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4"/>
    </row>
    <row r="26" spans="1:15" s="46" customFormat="1" ht="15" customHeight="1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  <c r="O26" s="54"/>
    </row>
    <row r="27" spans="1:15" ht="15" customHeight="1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5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5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5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5" s="50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5" s="50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50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  <row r="58" spans="1:14" s="50" customFormat="1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</sheetData>
  <mergeCells count="1">
    <mergeCell ref="A25:N25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60"/>
  <sheetViews>
    <sheetView topLeftCell="A12" workbookViewId="0">
      <selection activeCell="H22" sqref="H22"/>
    </sheetView>
  </sheetViews>
  <sheetFormatPr defaultColWidth="9" defaultRowHeight="18.7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8.1171875" style="50" customWidth="1"/>
    <col min="16" max="21" width="9" style="26"/>
  </cols>
  <sheetData>
    <row r="1" spans="1:21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21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21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21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21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21" s="4" customFormat="1" ht="54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68" t="s">
        <v>39</v>
      </c>
      <c r="O6" s="51"/>
      <c r="P6" s="26"/>
      <c r="Q6" s="26"/>
      <c r="R6" s="26"/>
      <c r="S6" s="26"/>
      <c r="T6" s="26"/>
      <c r="U6" s="26"/>
    </row>
    <row r="7" spans="1:21" ht="6.6" hidden="1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21" s="1" customFormat="1" ht="29.25" customHeight="1">
      <c r="A8" s="13">
        <v>1</v>
      </c>
      <c r="B8" s="15">
        <v>44470</v>
      </c>
      <c r="C8" s="16" t="s">
        <v>102</v>
      </c>
      <c r="D8" s="14" t="s">
        <v>140</v>
      </c>
      <c r="E8" s="17" t="s">
        <v>12</v>
      </c>
      <c r="F8" s="17">
        <v>2500</v>
      </c>
      <c r="G8" s="17">
        <v>870</v>
      </c>
      <c r="H8" s="17">
        <v>863.9</v>
      </c>
      <c r="I8" s="17">
        <v>863.9</v>
      </c>
      <c r="J8" s="23">
        <f t="shared" ref="J8" si="0">IF(E8="","",IF(E8="Buy",(I8-G8),(G8-I8)))</f>
        <v>-6.1000000000000227</v>
      </c>
      <c r="K8" s="24">
        <f t="shared" ref="K8" si="1">IF(E8="","",J8*F8)</f>
        <v>-15250.000000000056</v>
      </c>
      <c r="L8" s="17">
        <v>400</v>
      </c>
      <c r="M8" s="40">
        <f t="shared" ref="M8" si="2">G8*F8*0.03%</f>
        <v>652.49999999999989</v>
      </c>
      <c r="N8" s="24">
        <f t="shared" ref="N8" si="3">K8-M8</f>
        <v>-15902.500000000056</v>
      </c>
      <c r="O8" s="64"/>
      <c r="P8" s="26"/>
      <c r="Q8" s="26"/>
      <c r="R8" s="26"/>
      <c r="S8" s="26"/>
      <c r="T8" s="26"/>
      <c r="U8" s="26"/>
    </row>
    <row r="9" spans="1:21" s="1" customFormat="1" ht="29.25" customHeight="1">
      <c r="A9" s="13">
        <v>2</v>
      </c>
      <c r="B9" s="15">
        <v>44473</v>
      </c>
      <c r="C9" s="16" t="s">
        <v>143</v>
      </c>
      <c r="D9" s="14" t="s">
        <v>164</v>
      </c>
      <c r="E9" s="17" t="s">
        <v>12</v>
      </c>
      <c r="F9" s="17">
        <v>650</v>
      </c>
      <c r="G9" s="17">
        <v>3964</v>
      </c>
      <c r="H9" s="17">
        <v>3939.3</v>
      </c>
      <c r="I9" s="17">
        <v>4022</v>
      </c>
      <c r="J9" s="23">
        <f t="shared" ref="J9" si="4">IF(E9="","",IF(E9="Buy",(I9-G9),(G9-I9)))</f>
        <v>58</v>
      </c>
      <c r="K9" s="24">
        <f t="shared" ref="K9" si="5">IF(E9="","",J9*F9)</f>
        <v>37700</v>
      </c>
      <c r="L9" s="17">
        <v>400</v>
      </c>
      <c r="M9" s="40">
        <f t="shared" ref="M9" si="6">G9*F9*0.03%</f>
        <v>772.9799999999999</v>
      </c>
      <c r="N9" s="24">
        <f t="shared" ref="N9" si="7">K9-M9</f>
        <v>36927.019999999997</v>
      </c>
      <c r="O9" s="64"/>
      <c r="P9" s="26"/>
      <c r="Q9" s="26"/>
      <c r="R9" s="26"/>
      <c r="S9" s="26"/>
      <c r="T9" s="26"/>
      <c r="U9" s="26"/>
    </row>
    <row r="10" spans="1:21" s="1" customFormat="1" ht="29.25" customHeight="1">
      <c r="A10" s="13">
        <v>3</v>
      </c>
      <c r="B10" s="15">
        <v>44474</v>
      </c>
      <c r="C10" s="16" t="s">
        <v>52</v>
      </c>
      <c r="D10" s="14" t="s">
        <v>165</v>
      </c>
      <c r="E10" s="17" t="s">
        <v>12</v>
      </c>
      <c r="F10" s="17">
        <v>750</v>
      </c>
      <c r="G10" s="17">
        <v>2195</v>
      </c>
      <c r="H10" s="17">
        <v>2180.5</v>
      </c>
      <c r="I10" s="17">
        <v>2210.5</v>
      </c>
      <c r="J10" s="23">
        <f t="shared" ref="J10" si="8">IF(E10="","",IF(E10="Buy",(I10-G10),(G10-I10)))</f>
        <v>15.5</v>
      </c>
      <c r="K10" s="24">
        <f t="shared" ref="K10" si="9">IF(E10="","",J10*F10)</f>
        <v>11625</v>
      </c>
      <c r="L10" s="17">
        <v>400</v>
      </c>
      <c r="M10" s="40">
        <f t="shared" ref="M10" si="10">G10*F10*0.03%</f>
        <v>493.87499999999994</v>
      </c>
      <c r="N10" s="24">
        <f t="shared" ref="N10" si="11">K10-M10</f>
        <v>11131.125</v>
      </c>
      <c r="O10" s="64"/>
      <c r="P10" s="26"/>
      <c r="Q10" s="26"/>
      <c r="R10" s="26"/>
      <c r="S10" s="26"/>
      <c r="T10" s="26"/>
      <c r="U10" s="26"/>
    </row>
    <row r="11" spans="1:21" s="1" customFormat="1" ht="29.25" customHeight="1">
      <c r="A11" s="13">
        <v>4</v>
      </c>
      <c r="B11" s="15">
        <v>44475</v>
      </c>
      <c r="C11" s="16" t="s">
        <v>43</v>
      </c>
      <c r="D11" s="14" t="s">
        <v>171</v>
      </c>
      <c r="E11" s="17" t="s">
        <v>12</v>
      </c>
      <c r="F11" s="17">
        <v>1250</v>
      </c>
      <c r="G11" s="17">
        <v>850.5</v>
      </c>
      <c r="H11" s="17">
        <v>843.1</v>
      </c>
      <c r="I11" s="17">
        <v>865.5</v>
      </c>
      <c r="J11" s="23">
        <f t="shared" ref="J11" si="12">IF(E11="","",IF(E11="Buy",(I11-G11),(G11-I11)))</f>
        <v>15</v>
      </c>
      <c r="K11" s="24">
        <f t="shared" ref="K11" si="13">IF(E11="","",J11*F11)</f>
        <v>18750</v>
      </c>
      <c r="L11" s="17">
        <v>400</v>
      </c>
      <c r="M11" s="40">
        <f t="shared" ref="M11" si="14">G11*F11*0.03%</f>
        <v>318.9375</v>
      </c>
      <c r="N11" s="24">
        <f t="shared" ref="N11" si="15">K11-M11</f>
        <v>18431.0625</v>
      </c>
      <c r="O11" s="64"/>
      <c r="P11" s="26"/>
      <c r="Q11" s="26"/>
      <c r="R11" s="26"/>
      <c r="S11" s="26"/>
      <c r="T11" s="26"/>
      <c r="U11" s="26"/>
    </row>
    <row r="12" spans="1:21" s="1" customFormat="1" ht="29.25" customHeight="1">
      <c r="A12" s="13">
        <v>5</v>
      </c>
      <c r="B12" s="15">
        <v>44477</v>
      </c>
      <c r="C12" s="16" t="s">
        <v>57</v>
      </c>
      <c r="D12" s="14" t="s">
        <v>47</v>
      </c>
      <c r="E12" s="17" t="s">
        <v>12</v>
      </c>
      <c r="F12" s="17">
        <v>11700</v>
      </c>
      <c r="G12" s="17">
        <v>88.45</v>
      </c>
      <c r="H12" s="17">
        <v>87.3</v>
      </c>
      <c r="I12" s="17">
        <v>89.35</v>
      </c>
      <c r="J12" s="23">
        <f t="shared" ref="J12" si="16">IF(E12="","",IF(E12="Buy",(I12-G12),(G12-I12)))</f>
        <v>0.89999999999999147</v>
      </c>
      <c r="K12" s="24">
        <f t="shared" ref="K12" si="17">IF(E12="","",J12*F12)</f>
        <v>10529.9999999999</v>
      </c>
      <c r="L12" s="17">
        <v>400</v>
      </c>
      <c r="M12" s="40">
        <f t="shared" ref="M12" si="18">G12*F12*0.03%</f>
        <v>310.45949999999999</v>
      </c>
      <c r="N12" s="24">
        <f t="shared" ref="N12" si="19">K12-M12</f>
        <v>10219.540499999899</v>
      </c>
      <c r="O12" s="64"/>
      <c r="P12" s="26"/>
      <c r="Q12" s="26"/>
      <c r="R12" s="26"/>
      <c r="S12" s="26"/>
      <c r="T12" s="26"/>
      <c r="U12" s="26"/>
    </row>
    <row r="13" spans="1:21" s="1" customFormat="1" ht="29.25" customHeight="1">
      <c r="A13" s="13">
        <v>6</v>
      </c>
      <c r="B13" s="15">
        <v>44480</v>
      </c>
      <c r="C13" s="16" t="s">
        <v>136</v>
      </c>
      <c r="D13" s="14" t="s">
        <v>172</v>
      </c>
      <c r="E13" s="17" t="s">
        <v>12</v>
      </c>
      <c r="F13" s="17">
        <v>6700</v>
      </c>
      <c r="G13" s="17">
        <v>153.69999999999999</v>
      </c>
      <c r="H13" s="17">
        <v>151.65</v>
      </c>
      <c r="I13" s="17">
        <v>153</v>
      </c>
      <c r="J13" s="23">
        <f t="shared" ref="J13" si="20">IF(E13="","",IF(E13="Buy",(I13-G13),(G13-I13)))</f>
        <v>-0.69999999999998863</v>
      </c>
      <c r="K13" s="24">
        <f t="shared" ref="K13" si="21">IF(E13="","",J13*F13)</f>
        <v>-4689.9999999999236</v>
      </c>
      <c r="L13" s="17">
        <v>400</v>
      </c>
      <c r="M13" s="40">
        <f t="shared" ref="M13" si="22">G13*F13*0.03%</f>
        <v>308.93699999999995</v>
      </c>
      <c r="N13" s="24">
        <f t="shared" ref="N13" si="23">K13-M13</f>
        <v>-4998.9369999999235</v>
      </c>
      <c r="O13" s="64"/>
      <c r="P13" s="26"/>
      <c r="Q13" s="26"/>
      <c r="R13" s="26"/>
      <c r="S13" s="26"/>
      <c r="T13" s="26"/>
      <c r="U13" s="26"/>
    </row>
    <row r="14" spans="1:21" s="1" customFormat="1" ht="29.25" customHeight="1">
      <c r="A14" s="13">
        <v>7</v>
      </c>
      <c r="B14" s="15">
        <v>44481</v>
      </c>
      <c r="C14" s="16" t="s">
        <v>84</v>
      </c>
      <c r="D14" s="14" t="s">
        <v>62</v>
      </c>
      <c r="E14" s="17" t="s">
        <v>12</v>
      </c>
      <c r="F14" s="17">
        <v>5400</v>
      </c>
      <c r="G14" s="17">
        <v>329.5</v>
      </c>
      <c r="H14" s="17">
        <v>326.7</v>
      </c>
      <c r="I14" s="17">
        <v>326.7</v>
      </c>
      <c r="J14" s="23">
        <f t="shared" ref="J14" si="24">IF(E14="","",IF(E14="Buy",(I14-G14),(G14-I14)))</f>
        <v>-2.8000000000000114</v>
      </c>
      <c r="K14" s="24">
        <f t="shared" ref="K14" si="25">IF(E14="","",J14*F14)</f>
        <v>-15120.000000000062</v>
      </c>
      <c r="L14" s="17">
        <v>400</v>
      </c>
      <c r="M14" s="40">
        <f t="shared" ref="M14" si="26">G14*F14*0.03%</f>
        <v>533.79</v>
      </c>
      <c r="N14" s="24">
        <f t="shared" ref="N14" si="27">K14-M14</f>
        <v>-15653.790000000063</v>
      </c>
      <c r="O14" s="64"/>
      <c r="P14" s="26"/>
      <c r="Q14" s="26"/>
      <c r="R14" s="26"/>
      <c r="S14" s="26"/>
      <c r="T14" s="26"/>
      <c r="U14" s="26"/>
    </row>
    <row r="15" spans="1:21" s="1" customFormat="1" ht="29.25" customHeight="1">
      <c r="A15" s="13">
        <v>8</v>
      </c>
      <c r="B15" s="15">
        <v>44482</v>
      </c>
      <c r="C15" s="16" t="s">
        <v>84</v>
      </c>
      <c r="D15" s="14" t="s">
        <v>139</v>
      </c>
      <c r="E15" s="17" t="s">
        <v>12</v>
      </c>
      <c r="F15" s="17">
        <v>500</v>
      </c>
      <c r="G15" s="17">
        <v>4519</v>
      </c>
      <c r="H15" s="17">
        <v>4497</v>
      </c>
      <c r="I15" s="17">
        <v>4533.75</v>
      </c>
      <c r="J15" s="23">
        <f t="shared" ref="J15" si="28">IF(E15="","",IF(E15="Buy",(I15-G15),(G15-I15)))</f>
        <v>14.75</v>
      </c>
      <c r="K15" s="24">
        <f t="shared" ref="K15" si="29">IF(E15="","",J15*F15)</f>
        <v>7375</v>
      </c>
      <c r="L15" s="17">
        <v>400</v>
      </c>
      <c r="M15" s="40">
        <f t="shared" ref="M15" si="30">G15*F15*0.03%</f>
        <v>677.84999999999991</v>
      </c>
      <c r="N15" s="24">
        <f t="shared" ref="N15" si="31">K15-M15</f>
        <v>6697.15</v>
      </c>
      <c r="O15" s="64"/>
      <c r="P15" s="26"/>
      <c r="Q15" s="26"/>
      <c r="R15" s="26"/>
      <c r="S15" s="26"/>
      <c r="T15" s="26"/>
      <c r="U15" s="26"/>
    </row>
    <row r="16" spans="1:21" s="1" customFormat="1" ht="29.25" customHeight="1">
      <c r="A16" s="13">
        <v>9</v>
      </c>
      <c r="B16" s="15">
        <v>44487</v>
      </c>
      <c r="C16" s="16" t="s">
        <v>52</v>
      </c>
      <c r="D16" s="14" t="s">
        <v>76</v>
      </c>
      <c r="E16" s="17" t="s">
        <v>12</v>
      </c>
      <c r="F16" s="17">
        <v>1200</v>
      </c>
      <c r="G16" s="17">
        <v>1774</v>
      </c>
      <c r="H16" s="17">
        <v>1758</v>
      </c>
      <c r="I16" s="17">
        <v>1785</v>
      </c>
      <c r="J16" s="23">
        <f t="shared" ref="J16" si="32">IF(E16="","",IF(E16="Buy",(I16-G16),(G16-I16)))</f>
        <v>11</v>
      </c>
      <c r="K16" s="24">
        <f t="shared" ref="K16" si="33">IF(E16="","",J16*F16)</f>
        <v>13200</v>
      </c>
      <c r="L16" s="17">
        <v>400</v>
      </c>
      <c r="M16" s="40">
        <f t="shared" ref="M16" si="34">G16*F16*0.03%</f>
        <v>638.64</v>
      </c>
      <c r="N16" s="24">
        <f t="shared" ref="N16" si="35">K16-M16</f>
        <v>12561.36</v>
      </c>
      <c r="O16" s="64"/>
      <c r="P16" s="26"/>
      <c r="Q16" s="26"/>
      <c r="R16" s="26"/>
      <c r="S16" s="26"/>
      <c r="T16" s="26"/>
      <c r="U16" s="26"/>
    </row>
    <row r="17" spans="1:21" s="1" customFormat="1" ht="29.25" customHeight="1">
      <c r="A17" s="13">
        <v>10</v>
      </c>
      <c r="B17" s="15">
        <v>44489</v>
      </c>
      <c r="C17" s="16" t="s">
        <v>112</v>
      </c>
      <c r="D17" s="14" t="s">
        <v>173</v>
      </c>
      <c r="E17" s="17" t="s">
        <v>12</v>
      </c>
      <c r="F17" s="17">
        <v>1886</v>
      </c>
      <c r="G17" s="17">
        <v>710.9</v>
      </c>
      <c r="H17" s="17">
        <v>703.8</v>
      </c>
      <c r="I17" s="17">
        <v>711.5</v>
      </c>
      <c r="J17" s="23">
        <f t="shared" ref="J17" si="36">IF(E17="","",IF(E17="Buy",(I17-G17),(G17-I17)))</f>
        <v>0.60000000000002274</v>
      </c>
      <c r="K17" s="24">
        <f t="shared" ref="K17" si="37">IF(E17="","",J17*F17)</f>
        <v>1131.6000000000429</v>
      </c>
      <c r="L17" s="17">
        <v>400</v>
      </c>
      <c r="M17" s="40">
        <f t="shared" ref="M17" si="38">G17*F17*0.03%</f>
        <v>402.22721999999993</v>
      </c>
      <c r="N17" s="24">
        <f t="shared" ref="N17" si="39">K17-M17</f>
        <v>729.37278000004289</v>
      </c>
      <c r="O17" s="64"/>
      <c r="P17" s="26"/>
      <c r="Q17" s="26"/>
      <c r="R17" s="26"/>
      <c r="S17" s="26"/>
      <c r="T17" s="26"/>
      <c r="U17" s="26"/>
    </row>
    <row r="18" spans="1:21" s="1" customFormat="1" ht="29.25" customHeight="1">
      <c r="A18" s="13">
        <v>11</v>
      </c>
      <c r="B18" s="15">
        <v>44490</v>
      </c>
      <c r="C18" s="16" t="s">
        <v>80</v>
      </c>
      <c r="D18" s="14" t="s">
        <v>105</v>
      </c>
      <c r="E18" s="17" t="s">
        <v>12</v>
      </c>
      <c r="F18" s="17">
        <v>800</v>
      </c>
      <c r="G18" s="17">
        <v>1499.8</v>
      </c>
      <c r="H18" s="17">
        <v>1487</v>
      </c>
      <c r="I18" s="17">
        <v>1495</v>
      </c>
      <c r="J18" s="23">
        <f t="shared" ref="J18" si="40">IF(E18="","",IF(E18="Buy",(I18-G18),(G18-I18)))</f>
        <v>-4.7999999999999545</v>
      </c>
      <c r="K18" s="24">
        <f t="shared" ref="K18" si="41">IF(E18="","",J18*F18)</f>
        <v>-3839.9999999999636</v>
      </c>
      <c r="L18" s="17">
        <v>400</v>
      </c>
      <c r="M18" s="40">
        <f t="shared" ref="M18" si="42">G18*F18*0.03%</f>
        <v>359.95199999999994</v>
      </c>
      <c r="N18" s="24">
        <f t="shared" ref="N18" si="43">K18-M18</f>
        <v>-4199.9519999999638</v>
      </c>
      <c r="O18" s="64"/>
      <c r="P18" s="26"/>
      <c r="Q18" s="26"/>
      <c r="R18" s="26"/>
      <c r="S18" s="26"/>
      <c r="T18" s="26"/>
      <c r="U18" s="26"/>
    </row>
    <row r="19" spans="1:21" s="1" customFormat="1" ht="29.25" customHeight="1">
      <c r="A19" s="13">
        <v>12</v>
      </c>
      <c r="B19" s="15">
        <v>44494</v>
      </c>
      <c r="C19" s="16" t="s">
        <v>50</v>
      </c>
      <c r="D19" s="14" t="s">
        <v>146</v>
      </c>
      <c r="E19" s="17" t="s">
        <v>54</v>
      </c>
      <c r="F19" s="17">
        <v>1100</v>
      </c>
      <c r="G19" s="17">
        <v>1963.5</v>
      </c>
      <c r="H19" s="17">
        <v>1976.4</v>
      </c>
      <c r="I19" s="17">
        <v>1965</v>
      </c>
      <c r="J19" s="23">
        <f t="shared" ref="J19" si="44">IF(E19="","",IF(E19="Buy",(I19-G19),(G19-I19)))</f>
        <v>-1.5</v>
      </c>
      <c r="K19" s="24">
        <f t="shared" ref="K19" si="45">IF(E19="","",J19*F19)</f>
        <v>-1650</v>
      </c>
      <c r="L19" s="17">
        <v>400</v>
      </c>
      <c r="M19" s="40">
        <f t="shared" ref="M19" si="46">G19*F19*0.03%</f>
        <v>647.95499999999993</v>
      </c>
      <c r="N19" s="24">
        <f t="shared" ref="N19" si="47">K19-M19</f>
        <v>-2297.9549999999999</v>
      </c>
      <c r="O19" s="64"/>
      <c r="P19" s="26"/>
      <c r="Q19" s="26"/>
      <c r="R19" s="26"/>
      <c r="S19" s="26"/>
      <c r="T19" s="26"/>
      <c r="U19" s="26"/>
    </row>
    <row r="20" spans="1:21" s="1" customFormat="1" ht="29.25" customHeight="1">
      <c r="A20" s="13">
        <v>13</v>
      </c>
      <c r="B20" s="15">
        <v>44495</v>
      </c>
      <c r="C20" s="16" t="s">
        <v>81</v>
      </c>
      <c r="D20" s="14" t="s">
        <v>174</v>
      </c>
      <c r="E20" s="17" t="s">
        <v>12</v>
      </c>
      <c r="F20" s="17">
        <v>1000</v>
      </c>
      <c r="G20" s="17">
        <v>1261</v>
      </c>
      <c r="H20" s="17">
        <v>1248.3</v>
      </c>
      <c r="I20" s="17">
        <v>1274</v>
      </c>
      <c r="J20" s="23">
        <f t="shared" ref="J20" si="48">IF(E20="","",IF(E20="Buy",(I20-G20),(G20-I20)))</f>
        <v>13</v>
      </c>
      <c r="K20" s="24">
        <f t="shared" ref="K20" si="49">IF(E20="","",J20*F20)</f>
        <v>13000</v>
      </c>
      <c r="L20" s="17">
        <v>400</v>
      </c>
      <c r="M20" s="40">
        <f t="shared" ref="M20" si="50">G20*F20*0.03%</f>
        <v>378.29999999999995</v>
      </c>
      <c r="N20" s="24">
        <f t="shared" ref="N20" si="51">K20-M20</f>
        <v>12621.7</v>
      </c>
      <c r="O20" s="64"/>
      <c r="P20" s="26"/>
      <c r="Q20" s="26"/>
      <c r="R20" s="26"/>
      <c r="S20" s="26"/>
      <c r="T20" s="26"/>
      <c r="U20" s="26"/>
    </row>
    <row r="21" spans="1:21" s="1" customFormat="1" ht="29.25" customHeight="1" thickBot="1">
      <c r="A21" s="13">
        <v>14</v>
      </c>
      <c r="B21" s="15">
        <v>44497</v>
      </c>
      <c r="C21" s="16" t="s">
        <v>81</v>
      </c>
      <c r="D21" s="14" t="s">
        <v>175</v>
      </c>
      <c r="E21" s="17" t="s">
        <v>12</v>
      </c>
      <c r="F21" s="17">
        <v>1400</v>
      </c>
      <c r="G21" s="17">
        <v>653.5</v>
      </c>
      <c r="H21" s="17">
        <v>646.20000000000005</v>
      </c>
      <c r="I21" s="17">
        <v>646.20000000000005</v>
      </c>
      <c r="J21" s="23">
        <f t="shared" ref="J21" si="52">IF(E21="","",IF(E21="Buy",(I21-G21),(G21-I21)))</f>
        <v>-7.2999999999999545</v>
      </c>
      <c r="K21" s="24">
        <f t="shared" ref="K21" si="53">IF(E21="","",J21*F21)</f>
        <v>-10219.999999999936</v>
      </c>
      <c r="L21" s="17">
        <v>400</v>
      </c>
      <c r="M21" s="40">
        <f t="shared" ref="M21" si="54">G21*F21*0.03%</f>
        <v>274.46999999999997</v>
      </c>
      <c r="N21" s="24">
        <f t="shared" ref="N21" si="55">K21-M21</f>
        <v>-10494.469999999936</v>
      </c>
      <c r="O21" s="64"/>
      <c r="P21" s="26"/>
      <c r="Q21" s="26"/>
      <c r="R21" s="26"/>
      <c r="S21" s="26"/>
      <c r="T21" s="26"/>
      <c r="U21" s="26"/>
    </row>
    <row r="22" spans="1:21" s="5" customFormat="1" ht="28.2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 t="e">
        <f>SUM(#REF!)</f>
        <v>#REF!</v>
      </c>
      <c r="L22" s="42"/>
      <c r="M22" s="45"/>
      <c r="N22" s="44">
        <f>SUM(N8:N21)</f>
        <v>55770.72677999999</v>
      </c>
      <c r="O22" s="53"/>
      <c r="P22" s="26"/>
      <c r="Q22" s="26"/>
      <c r="R22" s="26"/>
      <c r="S22" s="26"/>
      <c r="T22" s="26"/>
      <c r="U22" s="26"/>
    </row>
    <row r="23" spans="1:21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  <c r="L23" s="18"/>
      <c r="M23" s="18"/>
      <c r="N23" s="26"/>
    </row>
    <row r="24" spans="1:21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21" s="46" customFormat="1" ht="1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4"/>
      <c r="P25" s="26"/>
      <c r="Q25" s="26"/>
      <c r="R25" s="26"/>
      <c r="S25" s="26"/>
      <c r="T25" s="26"/>
      <c r="U25" s="26"/>
    </row>
    <row r="26" spans="1:21" s="46" customFormat="1" ht="15" customHeight="1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  <c r="O26" s="54"/>
      <c r="P26" s="26"/>
      <c r="Q26" s="26"/>
      <c r="R26" s="26"/>
      <c r="S26" s="26"/>
      <c r="T26" s="26"/>
      <c r="U26" s="26"/>
    </row>
    <row r="27" spans="1:21" ht="15" customHeight="1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21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2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2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21" s="50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  <c r="P31" s="26"/>
      <c r="Q31" s="26"/>
      <c r="R31" s="26"/>
      <c r="S31" s="26"/>
      <c r="T31" s="26"/>
      <c r="U31" s="26"/>
    </row>
    <row r="32" spans="1:21" s="50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  <c r="P32" s="26"/>
      <c r="Q32" s="26"/>
      <c r="R32" s="26"/>
      <c r="S32" s="26"/>
      <c r="T32" s="26"/>
      <c r="U32" s="26"/>
    </row>
    <row r="33" spans="1:21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  <c r="P33" s="26"/>
      <c r="Q33" s="26"/>
      <c r="R33" s="26"/>
      <c r="S33" s="26"/>
      <c r="T33" s="26"/>
      <c r="U33" s="26"/>
    </row>
    <row r="34" spans="1:21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  <c r="P34" s="26"/>
      <c r="Q34" s="26"/>
      <c r="R34" s="26"/>
      <c r="S34" s="26"/>
      <c r="T34" s="26"/>
      <c r="U34" s="26"/>
    </row>
    <row r="35" spans="1:21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  <c r="P35" s="26"/>
      <c r="Q35" s="26"/>
      <c r="R35" s="26"/>
      <c r="S35" s="26"/>
      <c r="T35" s="26"/>
      <c r="U35" s="26"/>
    </row>
    <row r="36" spans="1:21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  <c r="P36" s="26"/>
      <c r="Q36" s="26"/>
      <c r="R36" s="26"/>
      <c r="S36" s="26"/>
      <c r="T36" s="26"/>
      <c r="U36" s="26"/>
    </row>
    <row r="37" spans="1:21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  <c r="P37" s="26"/>
      <c r="Q37" s="26"/>
      <c r="R37" s="26"/>
      <c r="S37" s="26"/>
      <c r="T37" s="26"/>
      <c r="U37" s="26"/>
    </row>
    <row r="38" spans="1:21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  <c r="P38" s="26"/>
      <c r="Q38" s="26"/>
      <c r="R38" s="26"/>
      <c r="S38" s="26"/>
      <c r="T38" s="26"/>
      <c r="U38" s="26"/>
    </row>
    <row r="39" spans="1:21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  <c r="P39" s="26"/>
      <c r="Q39" s="26"/>
      <c r="R39" s="26"/>
      <c r="S39" s="26"/>
      <c r="T39" s="26"/>
      <c r="U39" s="26"/>
    </row>
    <row r="40" spans="1:21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  <c r="P40" s="26"/>
      <c r="Q40" s="26"/>
      <c r="R40" s="26"/>
      <c r="S40" s="26"/>
      <c r="T40" s="26"/>
      <c r="U40" s="26"/>
    </row>
    <row r="41" spans="1:21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  <c r="P41" s="26"/>
      <c r="Q41" s="26"/>
      <c r="R41" s="26"/>
      <c r="S41" s="26"/>
      <c r="T41" s="26"/>
      <c r="U41" s="26"/>
    </row>
    <row r="42" spans="1:21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  <c r="P42" s="26"/>
      <c r="Q42" s="26"/>
      <c r="R42" s="26"/>
      <c r="S42" s="26"/>
      <c r="T42" s="26"/>
      <c r="U42" s="26"/>
    </row>
    <row r="43" spans="1:21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  <c r="P43" s="26"/>
      <c r="Q43" s="26"/>
      <c r="R43" s="26"/>
      <c r="S43" s="26"/>
      <c r="T43" s="26"/>
      <c r="U43" s="26"/>
    </row>
    <row r="44" spans="1:21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  <c r="P44" s="26"/>
      <c r="Q44" s="26"/>
      <c r="R44" s="26"/>
      <c r="S44" s="26"/>
      <c r="T44" s="26"/>
      <c r="U44" s="26"/>
    </row>
    <row r="45" spans="1:21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  <c r="P45" s="26"/>
      <c r="Q45" s="26"/>
      <c r="R45" s="26"/>
      <c r="S45" s="26"/>
      <c r="T45" s="26"/>
      <c r="U45" s="26"/>
    </row>
    <row r="46" spans="1:21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  <c r="P46" s="26"/>
      <c r="Q46" s="26"/>
      <c r="R46" s="26"/>
      <c r="S46" s="26"/>
      <c r="T46" s="26"/>
      <c r="U46" s="26"/>
    </row>
    <row r="47" spans="1:21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21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21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21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21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21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21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21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21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21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21" s="50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  <c r="P57" s="26"/>
      <c r="Q57" s="26"/>
      <c r="R57" s="26"/>
      <c r="S57" s="26"/>
      <c r="T57" s="26"/>
      <c r="U57" s="26"/>
    </row>
    <row r="58" spans="1:21" s="50" customFormat="1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  <c r="P58" s="26"/>
      <c r="Q58" s="26"/>
      <c r="R58" s="26"/>
      <c r="S58" s="26"/>
      <c r="T58" s="26"/>
      <c r="U58" s="26"/>
    </row>
    <row r="59" spans="1:21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  <c r="P59" s="26"/>
      <c r="Q59" s="26"/>
      <c r="R59" s="26"/>
      <c r="S59" s="26"/>
      <c r="T59" s="26"/>
      <c r="U59" s="26"/>
    </row>
    <row r="60" spans="1:21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  <c r="P60" s="26"/>
      <c r="Q60" s="26"/>
      <c r="R60" s="26"/>
      <c r="S60" s="26"/>
      <c r="T60" s="26"/>
      <c r="U60" s="26"/>
    </row>
  </sheetData>
  <mergeCells count="1">
    <mergeCell ref="A25:N25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0"/>
  <sheetViews>
    <sheetView topLeftCell="A16" workbookViewId="0">
      <selection activeCell="G22" sqref="G22"/>
    </sheetView>
  </sheetViews>
  <sheetFormatPr defaultRowHeight="18"/>
  <cols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20.52734375" style="69" customWidth="1"/>
    <col min="16" max="16" width="14.41015625" customWidth="1"/>
  </cols>
  <sheetData>
    <row r="1" spans="1:15" ht="18.7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8.7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8.7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8.7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18.7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ht="56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68" t="s">
        <v>39</v>
      </c>
    </row>
    <row r="7" spans="1:15" ht="1.9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5" ht="31.95" customHeight="1">
      <c r="A8" s="13">
        <v>1</v>
      </c>
      <c r="B8" s="15">
        <v>44501</v>
      </c>
      <c r="C8" s="16" t="s">
        <v>84</v>
      </c>
      <c r="D8" s="14" t="s">
        <v>176</v>
      </c>
      <c r="E8" s="17" t="s">
        <v>12</v>
      </c>
      <c r="F8" s="17">
        <v>1500</v>
      </c>
      <c r="G8" s="17">
        <v>591.79999999999995</v>
      </c>
      <c r="H8" s="17">
        <v>588.15</v>
      </c>
      <c r="I8" s="17">
        <v>597</v>
      </c>
      <c r="J8" s="23">
        <f t="shared" ref="J8" si="0">IF(E8="","",IF(E8="Buy",(I8-G8),(G8-I8)))</f>
        <v>5.2000000000000455</v>
      </c>
      <c r="K8" s="24">
        <f t="shared" ref="K8" si="1">IF(E8="","",J8*F8)</f>
        <v>7800.0000000000682</v>
      </c>
      <c r="L8" s="17">
        <v>400</v>
      </c>
      <c r="M8" s="40">
        <f t="shared" ref="M8" si="2">G8*F8*0.03%</f>
        <v>266.30999999999995</v>
      </c>
      <c r="N8" s="24">
        <f t="shared" ref="N8" si="3">K8-M8</f>
        <v>7533.6900000000678</v>
      </c>
      <c r="O8" s="70"/>
    </row>
    <row r="9" spans="1:15" ht="31.95" customHeight="1">
      <c r="A9" s="13">
        <v>2</v>
      </c>
      <c r="B9" s="15">
        <v>44503</v>
      </c>
      <c r="C9" s="16" t="s">
        <v>125</v>
      </c>
      <c r="D9" s="14" t="s">
        <v>156</v>
      </c>
      <c r="E9" s="17" t="s">
        <v>12</v>
      </c>
      <c r="F9" s="17">
        <v>300</v>
      </c>
      <c r="G9" s="17">
        <v>3160</v>
      </c>
      <c r="H9" s="17">
        <v>3142.8</v>
      </c>
      <c r="I9" s="17">
        <v>3181</v>
      </c>
      <c r="J9" s="23">
        <f t="shared" ref="J9" si="4">IF(E9="","",IF(E9="Buy",(I9-G9),(G9-I9)))</f>
        <v>21</v>
      </c>
      <c r="K9" s="24">
        <f t="shared" ref="K9" si="5">IF(E9="","",J9*F9)</f>
        <v>6300</v>
      </c>
      <c r="L9" s="17">
        <v>400</v>
      </c>
      <c r="M9" s="40">
        <f t="shared" ref="M9" si="6">G9*F9*0.03%</f>
        <v>284.39999999999998</v>
      </c>
      <c r="N9" s="24">
        <f t="shared" ref="N9" si="7">K9-M9</f>
        <v>6015.6</v>
      </c>
      <c r="O9" s="70"/>
    </row>
    <row r="10" spans="1:15" ht="31.95" customHeight="1">
      <c r="A10" s="13">
        <v>3</v>
      </c>
      <c r="B10" s="15">
        <v>44508</v>
      </c>
      <c r="C10" s="16" t="s">
        <v>177</v>
      </c>
      <c r="D10" s="14" t="s">
        <v>178</v>
      </c>
      <c r="E10" s="17" t="s">
        <v>12</v>
      </c>
      <c r="F10" s="17">
        <v>5400</v>
      </c>
      <c r="G10" s="17">
        <v>242.1</v>
      </c>
      <c r="H10" s="17">
        <v>239.85</v>
      </c>
      <c r="I10" s="17">
        <v>245.55</v>
      </c>
      <c r="J10" s="23">
        <f t="shared" ref="J10" si="8">IF(E10="","",IF(E10="Buy",(I10-G10),(G10-I10)))</f>
        <v>3.4500000000000171</v>
      </c>
      <c r="K10" s="24">
        <f t="shared" ref="K10" si="9">IF(E10="","",J10*F10)</f>
        <v>18630.000000000091</v>
      </c>
      <c r="L10" s="17">
        <v>400</v>
      </c>
      <c r="M10" s="40">
        <f t="shared" ref="M10" si="10">G10*F10*0.03%</f>
        <v>392.20199999999994</v>
      </c>
      <c r="N10" s="24">
        <f t="shared" ref="N10" si="11">K10-M10</f>
        <v>18237.79800000009</v>
      </c>
      <c r="O10" s="70"/>
    </row>
    <row r="11" spans="1:15" ht="31.95" customHeight="1">
      <c r="A11" s="13">
        <v>4</v>
      </c>
      <c r="B11" s="15">
        <v>44509</v>
      </c>
      <c r="C11" s="16" t="s">
        <v>106</v>
      </c>
      <c r="D11" s="14" t="s">
        <v>144</v>
      </c>
      <c r="E11" s="17" t="s">
        <v>12</v>
      </c>
      <c r="F11" s="17">
        <v>5800</v>
      </c>
      <c r="G11" s="17">
        <v>215.8</v>
      </c>
      <c r="H11" s="17">
        <v>212.35</v>
      </c>
      <c r="I11" s="17">
        <v>217.65</v>
      </c>
      <c r="J11" s="23">
        <f t="shared" ref="J11" si="12">IF(E11="","",IF(E11="Buy",(I11-G11),(G11-I11)))</f>
        <v>1.8499999999999943</v>
      </c>
      <c r="K11" s="24">
        <f t="shared" ref="K11" si="13">IF(E11="","",J11*F11)</f>
        <v>10729.999999999967</v>
      </c>
      <c r="L11" s="17">
        <v>400</v>
      </c>
      <c r="M11" s="40">
        <f t="shared" ref="M11" si="14">G11*F11*0.03%</f>
        <v>375.49199999999996</v>
      </c>
      <c r="N11" s="24">
        <f t="shared" ref="N11" si="15">K11-M11</f>
        <v>10354.507999999967</v>
      </c>
      <c r="O11" s="70"/>
    </row>
    <row r="12" spans="1:15" ht="31.95" customHeight="1">
      <c r="A12" s="13">
        <v>5</v>
      </c>
      <c r="B12" s="15">
        <v>44510</v>
      </c>
      <c r="C12" s="16" t="s">
        <v>81</v>
      </c>
      <c r="D12" s="14" t="s">
        <v>173</v>
      </c>
      <c r="E12" s="17" t="s">
        <v>12</v>
      </c>
      <c r="F12" s="17">
        <v>1886</v>
      </c>
      <c r="G12" s="17">
        <v>736.5</v>
      </c>
      <c r="H12" s="17">
        <v>730.8</v>
      </c>
      <c r="I12" s="17">
        <v>734.4</v>
      </c>
      <c r="J12" s="23">
        <f t="shared" ref="J12" si="16">IF(E12="","",IF(E12="Buy",(I12-G12),(G12-I12)))</f>
        <v>-2.1000000000000227</v>
      </c>
      <c r="K12" s="24">
        <f t="shared" ref="K12" si="17">IF(E12="","",J12*F12)</f>
        <v>-3960.6000000000431</v>
      </c>
      <c r="L12" s="17">
        <v>400</v>
      </c>
      <c r="M12" s="40">
        <f t="shared" ref="M12" si="18">G12*F12*0.03%</f>
        <v>416.71169999999995</v>
      </c>
      <c r="N12" s="24">
        <f t="shared" ref="N12" si="19">K12-M12</f>
        <v>-4377.3117000000429</v>
      </c>
      <c r="O12" s="70"/>
    </row>
    <row r="13" spans="1:15" ht="31.95" customHeight="1">
      <c r="A13" s="13">
        <v>6</v>
      </c>
      <c r="B13" s="15">
        <v>44512</v>
      </c>
      <c r="C13" s="16" t="s">
        <v>55</v>
      </c>
      <c r="D13" s="14" t="s">
        <v>179</v>
      </c>
      <c r="E13" s="17" t="s">
        <v>12</v>
      </c>
      <c r="F13" s="17">
        <v>2200</v>
      </c>
      <c r="G13" s="17">
        <v>720.7</v>
      </c>
      <c r="H13" s="17">
        <v>717.3</v>
      </c>
      <c r="I13" s="17">
        <v>719.1</v>
      </c>
      <c r="J13" s="23">
        <f t="shared" ref="J13" si="20">IF(E13="","",IF(E13="Buy",(I13-G13),(G13-I13)))</f>
        <v>-1.6000000000000227</v>
      </c>
      <c r="K13" s="24">
        <f t="shared" ref="K13" si="21">IF(E13="","",J13*F13)</f>
        <v>-3520.00000000005</v>
      </c>
      <c r="L13" s="17">
        <v>400</v>
      </c>
      <c r="M13" s="40">
        <f t="shared" ref="M13" si="22">G13*F13*0.03%</f>
        <v>475.66199999999998</v>
      </c>
      <c r="N13" s="24">
        <f t="shared" ref="N13" si="23">K13-M13</f>
        <v>-3995.6620000000498</v>
      </c>
      <c r="O13" s="70"/>
    </row>
    <row r="14" spans="1:15" ht="31.95" customHeight="1">
      <c r="A14" s="13">
        <v>7</v>
      </c>
      <c r="B14" s="15">
        <v>44515</v>
      </c>
      <c r="C14" s="16" t="s">
        <v>125</v>
      </c>
      <c r="D14" s="14" t="s">
        <v>115</v>
      </c>
      <c r="E14" s="17" t="s">
        <v>12</v>
      </c>
      <c r="F14" s="17">
        <v>4500</v>
      </c>
      <c r="G14" s="17">
        <v>152.69999999999999</v>
      </c>
      <c r="H14" s="17">
        <v>149.9</v>
      </c>
      <c r="I14" s="17">
        <v>151.80000000000001</v>
      </c>
      <c r="J14" s="23">
        <f t="shared" ref="J14" si="24">IF(E14="","",IF(E14="Buy",(I14-G14),(G14-I14)))</f>
        <v>-0.89999999999997726</v>
      </c>
      <c r="K14" s="24">
        <f t="shared" ref="K14" si="25">IF(E14="","",J14*F14)</f>
        <v>-4049.9999999998977</v>
      </c>
      <c r="L14" s="17">
        <v>400</v>
      </c>
      <c r="M14" s="40">
        <f t="shared" ref="M14" si="26">G14*F14*0.03%</f>
        <v>206.14499999999998</v>
      </c>
      <c r="N14" s="24">
        <f t="shared" ref="N14" si="27">K14-M14</f>
        <v>-4256.1449999998977</v>
      </c>
      <c r="O14" s="70"/>
    </row>
    <row r="15" spans="1:15" ht="31.95" customHeight="1">
      <c r="A15" s="13">
        <v>8</v>
      </c>
      <c r="B15" s="15">
        <v>44516</v>
      </c>
      <c r="C15" s="16" t="s">
        <v>90</v>
      </c>
      <c r="D15" s="14" t="s">
        <v>180</v>
      </c>
      <c r="E15" s="17" t="s">
        <v>54</v>
      </c>
      <c r="F15" s="17">
        <v>6000</v>
      </c>
      <c r="G15" s="17">
        <v>140.5</v>
      </c>
      <c r="H15" s="17">
        <v>142.19999999999999</v>
      </c>
      <c r="I15" s="17">
        <v>139.35</v>
      </c>
      <c r="J15" s="23">
        <f t="shared" ref="J15" si="28">IF(E15="","",IF(E15="Buy",(I15-G15),(G15-I15)))</f>
        <v>1.1500000000000057</v>
      </c>
      <c r="K15" s="24">
        <f t="shared" ref="K15" si="29">IF(E15="","",J15*F15)</f>
        <v>6900.0000000000346</v>
      </c>
      <c r="L15" s="17">
        <v>400</v>
      </c>
      <c r="M15" s="40">
        <f t="shared" ref="M15" si="30">G15*F15*0.03%</f>
        <v>252.89999999999998</v>
      </c>
      <c r="N15" s="24">
        <f t="shared" ref="N15" si="31">K15-M15</f>
        <v>6647.1000000000349</v>
      </c>
      <c r="O15" s="70"/>
    </row>
    <row r="16" spans="1:15" ht="31.95" customHeight="1">
      <c r="A16" s="13">
        <v>9</v>
      </c>
      <c r="B16" s="15">
        <v>44517</v>
      </c>
      <c r="C16" s="16" t="s">
        <v>153</v>
      </c>
      <c r="D16" s="14" t="s">
        <v>129</v>
      </c>
      <c r="E16" s="17" t="s">
        <v>54</v>
      </c>
      <c r="F16" s="17">
        <v>550</v>
      </c>
      <c r="G16" s="17">
        <v>2583</v>
      </c>
      <c r="H16" s="17">
        <v>2601.9</v>
      </c>
      <c r="I16" s="17">
        <v>2601.9</v>
      </c>
      <c r="J16" s="23">
        <f t="shared" ref="J16" si="32">IF(E16="","",IF(E16="Buy",(I16-G16),(G16-I16)))</f>
        <v>-18.900000000000091</v>
      </c>
      <c r="K16" s="24">
        <f t="shared" ref="K16" si="33">IF(E16="","",J16*F16)</f>
        <v>-10395.000000000051</v>
      </c>
      <c r="L16" s="17">
        <v>400</v>
      </c>
      <c r="M16" s="40">
        <f t="shared" ref="M16" si="34">G16*F16*0.03%</f>
        <v>426.19499999999994</v>
      </c>
      <c r="N16" s="24">
        <f t="shared" ref="N16" si="35">K16-M16</f>
        <v>-10821.195000000051</v>
      </c>
      <c r="O16" s="70"/>
    </row>
    <row r="17" spans="1:15" ht="31.95" customHeight="1">
      <c r="A17" s="13">
        <v>10</v>
      </c>
      <c r="B17" s="15">
        <v>44523</v>
      </c>
      <c r="C17" s="16" t="s">
        <v>102</v>
      </c>
      <c r="D17" s="14" t="s">
        <v>181</v>
      </c>
      <c r="E17" s="17" t="s">
        <v>12</v>
      </c>
      <c r="F17" s="17">
        <v>1300</v>
      </c>
      <c r="G17" s="17">
        <v>500</v>
      </c>
      <c r="H17" s="17">
        <v>495</v>
      </c>
      <c r="I17" s="17">
        <v>510</v>
      </c>
      <c r="J17" s="23">
        <f t="shared" ref="J17" si="36">IF(E17="","",IF(E17="Buy",(I17-G17),(G17-I17)))</f>
        <v>10</v>
      </c>
      <c r="K17" s="24">
        <f t="shared" ref="K17" si="37">IF(E17="","",J17*F17)</f>
        <v>13000</v>
      </c>
      <c r="L17" s="17">
        <v>400</v>
      </c>
      <c r="M17" s="40">
        <f t="shared" ref="M17" si="38">G17*F17*0.03%</f>
        <v>194.99999999999997</v>
      </c>
      <c r="N17" s="24">
        <f t="shared" ref="N17" si="39">K17-M17</f>
        <v>12805</v>
      </c>
      <c r="O17" s="70"/>
    </row>
    <row r="18" spans="1:15" ht="31.95" customHeight="1">
      <c r="A18" s="13">
        <v>11</v>
      </c>
      <c r="B18" s="15">
        <v>44524</v>
      </c>
      <c r="C18" s="16" t="s">
        <v>43</v>
      </c>
      <c r="D18" s="14" t="s">
        <v>76</v>
      </c>
      <c r="E18" s="17" t="s">
        <v>54</v>
      </c>
      <c r="F18" s="17">
        <v>600</v>
      </c>
      <c r="G18" s="17">
        <v>1697</v>
      </c>
      <c r="H18" s="17">
        <v>1710.9</v>
      </c>
      <c r="I18" s="17">
        <v>1706.7</v>
      </c>
      <c r="J18" s="23">
        <f t="shared" ref="J18" si="40">IF(E18="","",IF(E18="Buy",(I18-G18),(G18-I18)))</f>
        <v>-9.7000000000000455</v>
      </c>
      <c r="K18" s="24">
        <f t="shared" ref="K18" si="41">IF(E18="","",J18*F18)</f>
        <v>-5820.0000000000273</v>
      </c>
      <c r="L18" s="17">
        <v>400</v>
      </c>
      <c r="M18" s="40">
        <f t="shared" ref="M18" si="42">G18*F18*0.03%</f>
        <v>305.45999999999998</v>
      </c>
      <c r="N18" s="24">
        <f t="shared" ref="N18" si="43">K18-M18</f>
        <v>-6125.4600000000273</v>
      </c>
      <c r="O18" s="70"/>
    </row>
    <row r="19" spans="1:15" ht="31.95" customHeight="1">
      <c r="A19" s="13">
        <v>12</v>
      </c>
      <c r="B19" s="15">
        <v>44525</v>
      </c>
      <c r="C19" s="16" t="s">
        <v>159</v>
      </c>
      <c r="D19" s="14" t="s">
        <v>103</v>
      </c>
      <c r="E19" s="17" t="s">
        <v>12</v>
      </c>
      <c r="F19" s="17">
        <v>200</v>
      </c>
      <c r="G19" s="17">
        <v>4805</v>
      </c>
      <c r="H19" s="17">
        <v>4787.1000000000004</v>
      </c>
      <c r="I19" s="17">
        <v>4770</v>
      </c>
      <c r="J19" s="23">
        <f t="shared" ref="J19" si="44">IF(E19="","",IF(E19="Buy",(I19-G19),(G19-I19)))</f>
        <v>-35</v>
      </c>
      <c r="K19" s="24">
        <f t="shared" ref="K19" si="45">IF(E19="","",J19*F19)</f>
        <v>-7000</v>
      </c>
      <c r="L19" s="17">
        <v>400</v>
      </c>
      <c r="M19" s="40">
        <f t="shared" ref="M19" si="46">G19*F19*0.03%</f>
        <v>288.29999999999995</v>
      </c>
      <c r="N19" s="24">
        <f t="shared" ref="N19" si="47">K19-M19</f>
        <v>-7288.3</v>
      </c>
      <c r="O19" s="70"/>
    </row>
    <row r="20" spans="1:15" ht="31.95" customHeight="1">
      <c r="A20" s="13">
        <v>13</v>
      </c>
      <c r="B20" s="15">
        <v>44529</v>
      </c>
      <c r="C20" s="16" t="s">
        <v>136</v>
      </c>
      <c r="D20" s="14" t="s">
        <v>135</v>
      </c>
      <c r="E20" s="17" t="s">
        <v>54</v>
      </c>
      <c r="F20" s="17">
        <v>1800</v>
      </c>
      <c r="G20" s="17">
        <v>269</v>
      </c>
      <c r="H20" s="17">
        <v>273.60000000000002</v>
      </c>
      <c r="I20" s="17">
        <v>273.60000000000002</v>
      </c>
      <c r="J20" s="23">
        <f t="shared" ref="J20" si="48">IF(E20="","",IF(E20="Buy",(I20-G20),(G20-I20)))</f>
        <v>-4.6000000000000227</v>
      </c>
      <c r="K20" s="24">
        <f t="shared" ref="K20" si="49">IF(E20="","",J20*F20)</f>
        <v>-8280.00000000004</v>
      </c>
      <c r="L20" s="17">
        <v>400</v>
      </c>
      <c r="M20" s="40">
        <f t="shared" ref="M20" si="50">G20*F20*0.03%</f>
        <v>145.26</v>
      </c>
      <c r="N20" s="24">
        <f t="shared" ref="N20" si="51">K20-M20</f>
        <v>-8425.2600000000402</v>
      </c>
      <c r="O20" s="70"/>
    </row>
    <row r="21" spans="1:15" ht="31.95" customHeight="1" thickBot="1">
      <c r="A21" s="13">
        <v>14</v>
      </c>
      <c r="B21" s="15">
        <v>44530</v>
      </c>
      <c r="C21" s="16" t="s">
        <v>182</v>
      </c>
      <c r="D21" s="14" t="s">
        <v>111</v>
      </c>
      <c r="E21" s="17" t="s">
        <v>54</v>
      </c>
      <c r="F21" s="17">
        <v>2500</v>
      </c>
      <c r="G21" s="17">
        <v>349.15</v>
      </c>
      <c r="H21" s="17">
        <v>351.9</v>
      </c>
      <c r="I21" s="17">
        <v>344</v>
      </c>
      <c r="J21" s="23">
        <f t="shared" ref="J21" si="52">IF(E21="","",IF(E21="Buy",(I21-G21),(G21-I21)))</f>
        <v>5.1499999999999773</v>
      </c>
      <c r="K21" s="24">
        <f t="shared" ref="K21" si="53">IF(E21="","",J21*F21)</f>
        <v>12874.999999999944</v>
      </c>
      <c r="L21" s="17">
        <v>400</v>
      </c>
      <c r="M21" s="40">
        <f t="shared" ref="M21" si="54">G21*F21*0.03%</f>
        <v>261.86249999999995</v>
      </c>
      <c r="N21" s="24">
        <f t="shared" ref="N21" si="55">K21-M21</f>
        <v>12613.137499999944</v>
      </c>
      <c r="O21" s="70"/>
    </row>
    <row r="22" spans="1:15" ht="30.6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 t="e">
        <f>SUM(#REF!)</f>
        <v>#REF!</v>
      </c>
      <c r="L22" s="42"/>
      <c r="M22" s="45"/>
      <c r="N22" s="44">
        <f>SUM(N8:N21)</f>
        <v>28917.499799999991</v>
      </c>
    </row>
    <row r="23" spans="1:15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  <c r="L23" s="18"/>
      <c r="M23" s="18"/>
      <c r="N23" s="26"/>
    </row>
    <row r="24" spans="1:15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5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5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</row>
    <row r="27" spans="1:15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5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5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5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5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5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ht="18.7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91" customFormat="1" ht="13">
      <c r="A45" s="89" t="s">
        <v>305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4" s="91" customFormat="1" ht="13">
      <c r="A46" s="90" t="s">
        <v>306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4" s="91" customFormat="1" ht="13">
      <c r="A47" s="90" t="s">
        <v>332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308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333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334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>
      <c r="A55" s="28"/>
      <c r="B55" s="28"/>
      <c r="C55" s="28"/>
      <c r="D55" s="28"/>
      <c r="E55" s="28"/>
      <c r="F55" s="28"/>
      <c r="G55" s="28"/>
      <c r="H55" s="28"/>
      <c r="I55" s="28"/>
      <c r="J55" s="30"/>
      <c r="K55" s="28"/>
      <c r="L55" s="28"/>
      <c r="M55" s="28"/>
      <c r="N55" s="28"/>
    </row>
    <row r="56" spans="1:14">
      <c r="A56" s="28"/>
      <c r="B56" s="28"/>
      <c r="C56" s="28"/>
      <c r="D56" s="28"/>
      <c r="E56" s="28"/>
      <c r="F56" s="28"/>
      <c r="G56" s="28"/>
      <c r="H56" s="28"/>
      <c r="I56" s="28"/>
      <c r="J56" s="30"/>
      <c r="K56" s="28"/>
      <c r="L56" s="28"/>
      <c r="M56" s="28"/>
      <c r="N56" s="28"/>
    </row>
    <row r="57" spans="1:14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  <row r="58" spans="1:14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</sheetData>
  <mergeCells count="1">
    <mergeCell ref="A25:N25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5"/>
  <sheetViews>
    <sheetView workbookViewId="0">
      <pane ySplit="6" topLeftCell="A22" activePane="bottomLeft" state="frozen"/>
      <selection pane="bottomLeft" activeCell="H27" sqref="H27"/>
    </sheetView>
  </sheetViews>
  <sheetFormatPr defaultRowHeight="18"/>
  <cols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21" style="69" customWidth="1"/>
    <col min="16" max="16" width="21" customWidth="1"/>
  </cols>
  <sheetData>
    <row r="1" spans="1:15" ht="18.7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8.7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0.9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8.7" hidden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0.6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ht="37.35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189</v>
      </c>
      <c r="H6" s="8" t="s">
        <v>190</v>
      </c>
      <c r="I6" s="8" t="s">
        <v>191</v>
      </c>
      <c r="J6" s="19" t="s">
        <v>8</v>
      </c>
      <c r="K6" s="20" t="s">
        <v>9</v>
      </c>
      <c r="L6" s="8" t="s">
        <v>10</v>
      </c>
      <c r="M6" s="8" t="s">
        <v>193</v>
      </c>
      <c r="N6" s="68" t="s">
        <v>192</v>
      </c>
    </row>
    <row r="7" spans="1:15" ht="30" customHeight="1">
      <c r="A7" s="13">
        <v>1</v>
      </c>
      <c r="B7" s="15">
        <v>44531</v>
      </c>
      <c r="C7" s="16" t="s">
        <v>106</v>
      </c>
      <c r="D7" s="14" t="s">
        <v>92</v>
      </c>
      <c r="E7" s="17" t="s">
        <v>12</v>
      </c>
      <c r="F7" s="17">
        <v>4600</v>
      </c>
      <c r="G7" s="17">
        <v>372.35</v>
      </c>
      <c r="H7" s="17">
        <v>368.1</v>
      </c>
      <c r="I7" s="17">
        <v>376.25</v>
      </c>
      <c r="J7" s="23">
        <f t="shared" ref="J7" si="0">IF(E7="","",IF(E7="Buy",(I7-G7),(G7-I7)))</f>
        <v>3.8999999999999773</v>
      </c>
      <c r="K7" s="24">
        <f t="shared" ref="K7" si="1">IF(E7="","",J7*F7)</f>
        <v>17939.999999999894</v>
      </c>
      <c r="L7" s="17">
        <v>400</v>
      </c>
      <c r="M7" s="40">
        <f t="shared" ref="M7" si="2">G7*F7*0.03%</f>
        <v>513.84299999999996</v>
      </c>
      <c r="N7" s="24">
        <f t="shared" ref="N7:N12" si="3">K7-M7</f>
        <v>17426.156999999894</v>
      </c>
      <c r="O7" s="71"/>
    </row>
    <row r="8" spans="1:15" ht="30" customHeight="1">
      <c r="A8" s="13">
        <v>2</v>
      </c>
      <c r="B8" s="15">
        <v>44532</v>
      </c>
      <c r="C8" s="16" t="s">
        <v>90</v>
      </c>
      <c r="D8" s="14" t="s">
        <v>183</v>
      </c>
      <c r="E8" s="17" t="s">
        <v>12</v>
      </c>
      <c r="F8" s="17">
        <v>3000</v>
      </c>
      <c r="G8" s="17">
        <v>343.9</v>
      </c>
      <c r="H8" s="17">
        <v>339.75</v>
      </c>
      <c r="I8" s="17">
        <v>352</v>
      </c>
      <c r="J8" s="23">
        <f t="shared" ref="J8" si="4">IF(E8="","",IF(E8="Buy",(I8-G8),(G8-I8)))</f>
        <v>8.1000000000000227</v>
      </c>
      <c r="K8" s="24">
        <f t="shared" ref="K8" si="5">IF(E8="","",J8*F8)</f>
        <v>24300.000000000069</v>
      </c>
      <c r="L8" s="17">
        <v>400</v>
      </c>
      <c r="M8" s="40">
        <f t="shared" ref="M8" si="6">G8*F8*0.03%</f>
        <v>309.50999999999993</v>
      </c>
      <c r="N8" s="24">
        <f t="shared" si="3"/>
        <v>23990.490000000071</v>
      </c>
    </row>
    <row r="9" spans="1:15" ht="30" customHeight="1">
      <c r="A9" s="13">
        <v>3</v>
      </c>
      <c r="B9" s="15">
        <v>44536</v>
      </c>
      <c r="C9" s="16" t="s">
        <v>58</v>
      </c>
      <c r="D9" s="14" t="s">
        <v>173</v>
      </c>
      <c r="E9" s="17" t="s">
        <v>54</v>
      </c>
      <c r="F9" s="17">
        <v>1886</v>
      </c>
      <c r="G9" s="17">
        <v>697</v>
      </c>
      <c r="H9" s="17">
        <v>702.9</v>
      </c>
      <c r="I9" s="17">
        <v>702.9</v>
      </c>
      <c r="J9" s="23">
        <f t="shared" ref="J9" si="7">IF(E9="","",IF(E9="Buy",(I9-G9),(G9-I9)))</f>
        <v>-5.8999999999999773</v>
      </c>
      <c r="K9" s="24">
        <f t="shared" ref="K9" si="8">IF(E9="","",J9*F9)</f>
        <v>-11127.399999999958</v>
      </c>
      <c r="L9" s="17">
        <v>400</v>
      </c>
      <c r="M9" s="40">
        <f t="shared" ref="M9" si="9">G9*F9*0.03%</f>
        <v>394.36259999999999</v>
      </c>
      <c r="N9" s="24">
        <f t="shared" si="3"/>
        <v>-11521.762599999958</v>
      </c>
    </row>
    <row r="10" spans="1:15" ht="30" customHeight="1">
      <c r="A10" s="13">
        <v>4</v>
      </c>
      <c r="B10" s="15">
        <v>44537</v>
      </c>
      <c r="C10" s="16" t="s">
        <v>100</v>
      </c>
      <c r="D10" s="14" t="s">
        <v>110</v>
      </c>
      <c r="E10" s="17" t="s">
        <v>12</v>
      </c>
      <c r="F10" s="17">
        <v>3100</v>
      </c>
      <c r="G10" s="17">
        <v>347.45</v>
      </c>
      <c r="H10" s="17">
        <v>344.25</v>
      </c>
      <c r="I10" s="17">
        <v>344.25</v>
      </c>
      <c r="J10" s="23">
        <f t="shared" ref="J10" si="10">IF(E10="","",IF(E10="Buy",(I10-G10),(G10-I10)))</f>
        <v>-3.1999999999999886</v>
      </c>
      <c r="K10" s="24">
        <f t="shared" ref="K10" si="11">IF(E10="","",J10*F10)</f>
        <v>-9919.9999999999654</v>
      </c>
      <c r="L10" s="17">
        <v>400</v>
      </c>
      <c r="M10" s="40">
        <f t="shared" ref="M10" si="12">G10*F10*0.03%</f>
        <v>323.12849999999997</v>
      </c>
      <c r="N10" s="24">
        <f t="shared" si="3"/>
        <v>-10243.128499999966</v>
      </c>
    </row>
    <row r="11" spans="1:15" ht="30" customHeight="1">
      <c r="A11" s="13">
        <v>5</v>
      </c>
      <c r="B11" s="15">
        <v>44538</v>
      </c>
      <c r="C11" s="16" t="s">
        <v>55</v>
      </c>
      <c r="D11" s="14" t="s">
        <v>146</v>
      </c>
      <c r="E11" s="17" t="s">
        <v>12</v>
      </c>
      <c r="F11" s="17">
        <v>1100</v>
      </c>
      <c r="G11" s="17">
        <v>1994.5</v>
      </c>
      <c r="H11" s="17">
        <v>1977.3</v>
      </c>
      <c r="I11" s="17">
        <v>1985.15</v>
      </c>
      <c r="J11" s="23">
        <f t="shared" ref="J11" si="13">IF(E11="","",IF(E11="Buy",(I11-G11),(G11-I11)))</f>
        <v>-9.3499999999999091</v>
      </c>
      <c r="K11" s="24">
        <f t="shared" ref="K11" si="14">IF(E11="","",J11*F11)</f>
        <v>-10284.9999999999</v>
      </c>
      <c r="L11" s="17">
        <v>400</v>
      </c>
      <c r="M11" s="40">
        <f t="shared" ref="M11" si="15">G11*F11*0.03%</f>
        <v>658.18499999999995</v>
      </c>
      <c r="N11" s="24">
        <f t="shared" si="3"/>
        <v>-10943.184999999899</v>
      </c>
    </row>
    <row r="12" spans="1:15" ht="30" customHeight="1">
      <c r="A12" s="13">
        <v>6</v>
      </c>
      <c r="B12" s="15">
        <v>44539</v>
      </c>
      <c r="C12" s="16" t="s">
        <v>112</v>
      </c>
      <c r="D12" s="14" t="s">
        <v>184</v>
      </c>
      <c r="E12" s="17" t="s">
        <v>12</v>
      </c>
      <c r="F12" s="17">
        <v>8500</v>
      </c>
      <c r="G12" s="17">
        <v>100.5</v>
      </c>
      <c r="H12" s="17">
        <v>99.45</v>
      </c>
      <c r="I12" s="17">
        <v>99.45</v>
      </c>
      <c r="J12" s="23">
        <f t="shared" ref="J12" si="16">IF(E12="","",IF(E12="Buy",(I12-G12),(G12-I12)))</f>
        <v>-1.0499999999999972</v>
      </c>
      <c r="K12" s="24">
        <f t="shared" ref="K12" si="17">IF(E12="","",J12*F12)</f>
        <v>-8924.9999999999764</v>
      </c>
      <c r="L12" s="17">
        <v>400</v>
      </c>
      <c r="M12" s="40">
        <f t="shared" ref="M12" si="18">G12*F12*0.03%</f>
        <v>256.27499999999998</v>
      </c>
      <c r="N12" s="24">
        <f t="shared" si="3"/>
        <v>-9181.274999999976</v>
      </c>
    </row>
    <row r="13" spans="1:15" ht="30" customHeight="1">
      <c r="A13" s="13">
        <v>7</v>
      </c>
      <c r="B13" s="15">
        <v>44540</v>
      </c>
      <c r="C13" s="16" t="s">
        <v>104</v>
      </c>
      <c r="D13" s="14" t="s">
        <v>178</v>
      </c>
      <c r="E13" s="17" t="s">
        <v>12</v>
      </c>
      <c r="F13" s="17">
        <v>5400</v>
      </c>
      <c r="G13" s="17">
        <v>224.15</v>
      </c>
      <c r="H13" s="17">
        <v>222.1</v>
      </c>
      <c r="I13" s="17">
        <v>222.1</v>
      </c>
      <c r="J13" s="23">
        <f t="shared" ref="J13" si="19">IF(E13="","",IF(E13="Buy",(I13-G13),(G13-I13)))</f>
        <v>-2.0500000000000114</v>
      </c>
      <c r="K13" s="24">
        <f t="shared" ref="K13" si="20">IF(E13="","",J13*F13)</f>
        <v>-11070.000000000062</v>
      </c>
      <c r="L13" s="17">
        <v>400</v>
      </c>
      <c r="M13" s="40">
        <f t="shared" ref="M13" si="21">G13*F13*0.03%</f>
        <v>363.12299999999999</v>
      </c>
      <c r="N13" s="24">
        <f t="shared" ref="N13" si="22">K13-M13</f>
        <v>-11433.123000000061</v>
      </c>
    </row>
    <row r="14" spans="1:15" ht="30" customHeight="1">
      <c r="A14" s="13">
        <v>8</v>
      </c>
      <c r="B14" s="15">
        <v>44543</v>
      </c>
      <c r="C14" s="16" t="s">
        <v>136</v>
      </c>
      <c r="D14" s="14" t="s">
        <v>149</v>
      </c>
      <c r="E14" s="17" t="s">
        <v>54</v>
      </c>
      <c r="F14" s="17">
        <v>250</v>
      </c>
      <c r="G14" s="17">
        <v>5485</v>
      </c>
      <c r="H14" s="17">
        <v>5525</v>
      </c>
      <c r="I14" s="17">
        <v>5500</v>
      </c>
      <c r="J14" s="23">
        <f t="shared" ref="J14" si="23">IF(E14="","",IF(E14="Buy",(I14-G14),(G14-I14)))</f>
        <v>-15</v>
      </c>
      <c r="K14" s="24">
        <f t="shared" ref="K14" si="24">IF(E14="","",J14*F14)</f>
        <v>-3750</v>
      </c>
      <c r="L14" s="17">
        <v>400</v>
      </c>
      <c r="M14" s="40">
        <f t="shared" ref="M14" si="25">G14*F14*0.03%</f>
        <v>411.37499999999994</v>
      </c>
      <c r="N14" s="24">
        <f t="shared" ref="N14" si="26">K14-M14</f>
        <v>-4161.375</v>
      </c>
    </row>
    <row r="15" spans="1:15" ht="30" customHeight="1">
      <c r="A15" s="13">
        <v>9</v>
      </c>
      <c r="B15" s="15">
        <v>44544</v>
      </c>
      <c r="C15" s="16" t="s">
        <v>96</v>
      </c>
      <c r="D15" s="14" t="s">
        <v>183</v>
      </c>
      <c r="E15" s="17" t="s">
        <v>12</v>
      </c>
      <c r="F15" s="17">
        <v>3000</v>
      </c>
      <c r="G15" s="17">
        <v>368.1</v>
      </c>
      <c r="H15" s="17">
        <v>365.4</v>
      </c>
      <c r="I15" s="17">
        <v>373.6</v>
      </c>
      <c r="J15" s="23">
        <f t="shared" ref="J15" si="27">IF(E15="","",IF(E15="Buy",(I15-G15),(G15-I15)))</f>
        <v>5.5</v>
      </c>
      <c r="K15" s="24">
        <f t="shared" ref="K15" si="28">IF(E15="","",J15*F15)</f>
        <v>16500</v>
      </c>
      <c r="L15" s="17">
        <v>400</v>
      </c>
      <c r="M15" s="40">
        <f t="shared" ref="M15" si="29">G15*F15*0.03%</f>
        <v>331.28999999999996</v>
      </c>
      <c r="N15" s="24">
        <f t="shared" ref="N15" si="30">K15-M15</f>
        <v>16168.71</v>
      </c>
    </row>
    <row r="16" spans="1:15" ht="30" customHeight="1">
      <c r="A16" s="13">
        <v>10</v>
      </c>
      <c r="B16" s="15">
        <v>44546</v>
      </c>
      <c r="C16" s="16" t="s">
        <v>84</v>
      </c>
      <c r="D16" s="14" t="s">
        <v>151</v>
      </c>
      <c r="E16" s="17" t="s">
        <v>12</v>
      </c>
      <c r="F16" s="17">
        <v>625</v>
      </c>
      <c r="G16" s="17">
        <v>2211</v>
      </c>
      <c r="H16" s="17">
        <v>2187.3000000000002</v>
      </c>
      <c r="I16" s="17">
        <v>2234</v>
      </c>
      <c r="J16" s="23">
        <f t="shared" ref="J16" si="31">IF(E16="","",IF(E16="Buy",(I16-G16),(G16-I16)))</f>
        <v>23</v>
      </c>
      <c r="K16" s="24">
        <f t="shared" ref="K16" si="32">IF(E16="","",J16*F16)</f>
        <v>14375</v>
      </c>
      <c r="L16" s="17">
        <v>400</v>
      </c>
      <c r="M16" s="40">
        <f t="shared" ref="M16" si="33">G16*F16*0.03%</f>
        <v>414.56249999999994</v>
      </c>
      <c r="N16" s="24">
        <f t="shared" ref="N16" si="34">K16-M16</f>
        <v>13960.4375</v>
      </c>
    </row>
    <row r="17" spans="1:14" ht="30" customHeight="1">
      <c r="A17" s="13">
        <v>11</v>
      </c>
      <c r="B17" s="15">
        <v>44547</v>
      </c>
      <c r="C17" s="16" t="s">
        <v>143</v>
      </c>
      <c r="D17" s="14" t="s">
        <v>160</v>
      </c>
      <c r="E17" s="17" t="s">
        <v>54</v>
      </c>
      <c r="F17" s="17">
        <v>4000</v>
      </c>
      <c r="G17" s="17">
        <v>366.8</v>
      </c>
      <c r="H17" s="17">
        <v>368.55</v>
      </c>
      <c r="I17" s="17">
        <v>359</v>
      </c>
      <c r="J17" s="23">
        <f t="shared" ref="J17" si="35">IF(E17="","",IF(E17="Buy",(I17-G17),(G17-I17)))</f>
        <v>7.8000000000000114</v>
      </c>
      <c r="K17" s="24">
        <f t="shared" ref="K17" si="36">IF(E17="","",J17*F17)</f>
        <v>31200.000000000044</v>
      </c>
      <c r="L17" s="17">
        <v>400</v>
      </c>
      <c r="M17" s="40">
        <f t="shared" ref="M17" si="37">G17*F17*0.03%</f>
        <v>440.15999999999997</v>
      </c>
      <c r="N17" s="24">
        <f t="shared" ref="N17" si="38">K17-M17</f>
        <v>30759.840000000044</v>
      </c>
    </row>
    <row r="18" spans="1:14" ht="30" customHeight="1">
      <c r="A18" s="13">
        <v>12</v>
      </c>
      <c r="B18" s="15">
        <v>44551</v>
      </c>
      <c r="C18" s="16" t="s">
        <v>84</v>
      </c>
      <c r="D18" s="14" t="s">
        <v>123</v>
      </c>
      <c r="E18" s="17" t="s">
        <v>12</v>
      </c>
      <c r="F18" s="17">
        <v>1250</v>
      </c>
      <c r="G18" s="17">
        <v>726.5</v>
      </c>
      <c r="H18" s="17">
        <v>717.3</v>
      </c>
      <c r="I18" s="17">
        <v>726.4</v>
      </c>
      <c r="J18" s="23">
        <f t="shared" ref="J18" si="39">IF(E18="","",IF(E18="Buy",(I18-G18),(G18-I18)))</f>
        <v>-0.10000000000002274</v>
      </c>
      <c r="K18" s="24">
        <f t="shared" ref="K18" si="40">IF(E18="","",J18*F18)</f>
        <v>-125.00000000002842</v>
      </c>
      <c r="L18" s="17">
        <v>400</v>
      </c>
      <c r="M18" s="40">
        <f t="shared" ref="M18" si="41">G18*F18*0.03%</f>
        <v>272.4375</v>
      </c>
      <c r="N18" s="24">
        <f t="shared" ref="N18" si="42">K18-M18</f>
        <v>-397.43750000002842</v>
      </c>
    </row>
    <row r="19" spans="1:14" ht="30" customHeight="1">
      <c r="A19" s="13">
        <v>13</v>
      </c>
      <c r="B19" s="15">
        <v>44552</v>
      </c>
      <c r="C19" s="16" t="s">
        <v>102</v>
      </c>
      <c r="D19" s="14" t="s">
        <v>145</v>
      </c>
      <c r="E19" s="17" t="s">
        <v>12</v>
      </c>
      <c r="F19" s="17">
        <v>2150</v>
      </c>
      <c r="G19" s="17">
        <v>463.3</v>
      </c>
      <c r="H19" s="17">
        <v>459.9</v>
      </c>
      <c r="I19" s="17">
        <v>464.9</v>
      </c>
      <c r="J19" s="23">
        <f t="shared" ref="J19" si="43">IF(E19="","",IF(E19="Buy",(I19-G19),(G19-I19)))</f>
        <v>1.5999999999999659</v>
      </c>
      <c r="K19" s="24">
        <f t="shared" ref="K19" si="44">IF(E19="","",J19*F19)</f>
        <v>3439.9999999999268</v>
      </c>
      <c r="L19" s="17">
        <v>400</v>
      </c>
      <c r="M19" s="40">
        <f t="shared" ref="M19" si="45">G19*F19*0.03%</f>
        <v>298.82849999999996</v>
      </c>
      <c r="N19" s="24">
        <f t="shared" ref="N19" si="46">K19-M19</f>
        <v>3141.1714999999267</v>
      </c>
    </row>
    <row r="20" spans="1:14" ht="30" customHeight="1">
      <c r="A20" s="13">
        <v>14</v>
      </c>
      <c r="B20" s="15">
        <v>44553</v>
      </c>
      <c r="C20" s="16" t="s">
        <v>98</v>
      </c>
      <c r="D20" s="14" t="s">
        <v>181</v>
      </c>
      <c r="E20" s="17" t="s">
        <v>12</v>
      </c>
      <c r="F20" s="17">
        <v>2600</v>
      </c>
      <c r="G20" s="17">
        <v>524.5</v>
      </c>
      <c r="H20" s="17">
        <v>521.1</v>
      </c>
      <c r="I20" s="17">
        <v>529.20000000000005</v>
      </c>
      <c r="J20" s="23">
        <f t="shared" ref="J20" si="47">IF(E20="","",IF(E20="Buy",(I20-G20),(G20-I20)))</f>
        <v>4.7000000000000455</v>
      </c>
      <c r="K20" s="24">
        <f t="shared" ref="K20" si="48">IF(E20="","",J20*F20)</f>
        <v>12220.000000000118</v>
      </c>
      <c r="L20" s="17">
        <v>400</v>
      </c>
      <c r="M20" s="40">
        <f t="shared" ref="M20" si="49">G20*F20*0.03%</f>
        <v>409.10999999999996</v>
      </c>
      <c r="N20" s="24">
        <f t="shared" ref="N20" si="50">K20-M20</f>
        <v>11810.890000000118</v>
      </c>
    </row>
    <row r="21" spans="1:14" ht="30" customHeight="1">
      <c r="A21" s="13">
        <v>15</v>
      </c>
      <c r="B21" s="15">
        <v>44554</v>
      </c>
      <c r="C21" s="16" t="s">
        <v>185</v>
      </c>
      <c r="D21" s="14" t="s">
        <v>130</v>
      </c>
      <c r="E21" s="17" t="s">
        <v>12</v>
      </c>
      <c r="F21" s="17">
        <v>200</v>
      </c>
      <c r="G21" s="17">
        <v>5630</v>
      </c>
      <c r="H21" s="17">
        <v>5587</v>
      </c>
      <c r="I21" s="17">
        <v>5610</v>
      </c>
      <c r="J21" s="23">
        <f t="shared" ref="J21" si="51">IF(E21="","",IF(E21="Buy",(I21-G21),(G21-I21)))</f>
        <v>-20</v>
      </c>
      <c r="K21" s="24">
        <f t="shared" ref="K21" si="52">IF(E21="","",J21*F21)</f>
        <v>-4000</v>
      </c>
      <c r="L21" s="17">
        <v>400</v>
      </c>
      <c r="M21" s="40">
        <f t="shared" ref="M21" si="53">G21*F21*0.03%</f>
        <v>337.79999999999995</v>
      </c>
      <c r="N21" s="24">
        <f t="shared" ref="N21" si="54">K21-M21</f>
        <v>-4337.8</v>
      </c>
    </row>
    <row r="22" spans="1:14" ht="30" customHeight="1">
      <c r="A22" s="13">
        <v>16</v>
      </c>
      <c r="B22" s="15">
        <v>44557</v>
      </c>
      <c r="C22" s="16" t="s">
        <v>98</v>
      </c>
      <c r="D22" s="14" t="s">
        <v>186</v>
      </c>
      <c r="E22" s="17" t="s">
        <v>12</v>
      </c>
      <c r="F22" s="17">
        <v>250</v>
      </c>
      <c r="G22" s="17">
        <v>5580</v>
      </c>
      <c r="H22" s="17">
        <v>5535</v>
      </c>
      <c r="I22" s="17">
        <v>5682</v>
      </c>
      <c r="J22" s="23">
        <f t="shared" ref="J22" si="55">IF(E22="","",IF(E22="Buy",(I22-G22),(G22-I22)))</f>
        <v>102</v>
      </c>
      <c r="K22" s="24">
        <f t="shared" ref="K22" si="56">IF(E22="","",J22*F22)</f>
        <v>25500</v>
      </c>
      <c r="L22" s="17">
        <v>400</v>
      </c>
      <c r="M22" s="40">
        <f t="shared" ref="M22" si="57">G22*F22*0.03%</f>
        <v>418.49999999999994</v>
      </c>
      <c r="N22" s="24">
        <f t="shared" ref="N22" si="58">K22-M22</f>
        <v>25081.5</v>
      </c>
    </row>
    <row r="23" spans="1:14" ht="30" customHeight="1">
      <c r="A23" s="13">
        <v>17</v>
      </c>
      <c r="B23" s="15">
        <v>44558</v>
      </c>
      <c r="C23" s="16" t="s">
        <v>112</v>
      </c>
      <c r="D23" s="14" t="s">
        <v>187</v>
      </c>
      <c r="E23" s="17" t="s">
        <v>12</v>
      </c>
      <c r="F23" s="17">
        <v>400</v>
      </c>
      <c r="G23" s="17">
        <v>3435</v>
      </c>
      <c r="H23" s="17">
        <v>3397</v>
      </c>
      <c r="I23" s="17">
        <v>3471</v>
      </c>
      <c r="J23" s="23">
        <f t="shared" ref="J23" si="59">IF(E23="","",IF(E23="Buy",(I23-G23),(G23-I23)))</f>
        <v>36</v>
      </c>
      <c r="K23" s="24">
        <f t="shared" ref="K23" si="60">IF(E23="","",J23*F23)</f>
        <v>14400</v>
      </c>
      <c r="L23" s="17">
        <v>400</v>
      </c>
      <c r="M23" s="40">
        <f t="shared" ref="M23" si="61">G23*F23*0.03%</f>
        <v>412.2</v>
      </c>
      <c r="N23" s="24">
        <f t="shared" ref="N23" si="62">K23-M23</f>
        <v>13987.8</v>
      </c>
    </row>
    <row r="24" spans="1:14" ht="30" customHeight="1">
      <c r="A24" s="13">
        <v>18</v>
      </c>
      <c r="B24" s="15">
        <v>44559</v>
      </c>
      <c r="C24" s="16" t="s">
        <v>112</v>
      </c>
      <c r="D24" s="14" t="s">
        <v>188</v>
      </c>
      <c r="E24" s="17" t="s">
        <v>12</v>
      </c>
      <c r="F24" s="17">
        <v>700</v>
      </c>
      <c r="G24" s="17">
        <v>2567</v>
      </c>
      <c r="H24" s="17">
        <v>2547.9</v>
      </c>
      <c r="I24" s="17">
        <v>2547.9</v>
      </c>
      <c r="J24" s="23">
        <f t="shared" ref="J24" si="63">IF(E24="","",IF(E24="Buy",(I24-G24),(G24-I24)))</f>
        <v>-19.099999999999909</v>
      </c>
      <c r="K24" s="24">
        <f t="shared" ref="K24" si="64">IF(E24="","",J24*F24)</f>
        <v>-13369.999999999936</v>
      </c>
      <c r="L24" s="17">
        <v>400</v>
      </c>
      <c r="M24" s="40">
        <f t="shared" ref="M24" si="65">G24*F24*0.03%</f>
        <v>539.06999999999994</v>
      </c>
      <c r="N24" s="24">
        <f t="shared" ref="N24" si="66">K24-M24</f>
        <v>-13909.069999999936</v>
      </c>
    </row>
    <row r="25" spans="1:14" ht="30" customHeight="1">
      <c r="A25" s="13">
        <v>19</v>
      </c>
      <c r="B25" s="15">
        <v>44560</v>
      </c>
      <c r="C25" s="16" t="s">
        <v>52</v>
      </c>
      <c r="D25" s="14" t="s">
        <v>130</v>
      </c>
      <c r="E25" s="17" t="s">
        <v>12</v>
      </c>
      <c r="F25" s="17">
        <v>200</v>
      </c>
      <c r="G25" s="17">
        <v>5847</v>
      </c>
      <c r="H25" s="17">
        <v>5805</v>
      </c>
      <c r="I25" s="17">
        <v>5890</v>
      </c>
      <c r="J25" s="23">
        <f t="shared" ref="J25" si="67">IF(E25="","",IF(E25="Buy",(I25-G25),(G25-I25)))</f>
        <v>43</v>
      </c>
      <c r="K25" s="24">
        <f t="shared" ref="K25" si="68">IF(E25="","",J25*F25)</f>
        <v>8600</v>
      </c>
      <c r="L25" s="17">
        <v>400</v>
      </c>
      <c r="M25" s="40">
        <f t="shared" ref="M25" si="69">G25*F25*0.03%</f>
        <v>350.82</v>
      </c>
      <c r="N25" s="24">
        <f t="shared" ref="N25" si="70">K25-M25</f>
        <v>8249.18</v>
      </c>
    </row>
    <row r="26" spans="1:14" ht="30" customHeight="1" thickBot="1">
      <c r="A26" s="13">
        <v>20</v>
      </c>
      <c r="B26" s="15">
        <v>44561</v>
      </c>
      <c r="C26" s="16" t="s">
        <v>55</v>
      </c>
      <c r="D26" s="14" t="s">
        <v>73</v>
      </c>
      <c r="E26" s="17" t="s">
        <v>12</v>
      </c>
      <c r="F26" s="17">
        <v>2850</v>
      </c>
      <c r="G26" s="17">
        <v>484.85</v>
      </c>
      <c r="H26" s="17">
        <v>480.6</v>
      </c>
      <c r="I26" s="17">
        <v>497</v>
      </c>
      <c r="J26" s="23">
        <f t="shared" ref="J26" si="71">IF(E26="","",IF(E26="Buy",(I26-G26),(G26-I26)))</f>
        <v>12.149999999999977</v>
      </c>
      <c r="K26" s="24">
        <f t="shared" ref="K26" si="72">IF(E26="","",J26*F26)</f>
        <v>34627.499999999935</v>
      </c>
      <c r="L26" s="17">
        <v>400</v>
      </c>
      <c r="M26" s="40">
        <f t="shared" ref="M26" si="73">G26*F26*0.03%</f>
        <v>414.54674999999997</v>
      </c>
      <c r="N26" s="24">
        <f t="shared" ref="N26" si="74">K26-M26</f>
        <v>34212.953249999933</v>
      </c>
    </row>
    <row r="27" spans="1:14" ht="30.6" customHeight="1" thickBot="1">
      <c r="A27" s="41"/>
      <c r="B27" s="42"/>
      <c r="C27" s="42"/>
      <c r="D27" s="42" t="s">
        <v>28</v>
      </c>
      <c r="E27" s="42"/>
      <c r="F27" s="42"/>
      <c r="G27" s="42"/>
      <c r="H27" s="42"/>
      <c r="I27" s="42"/>
      <c r="J27" s="43"/>
      <c r="K27" s="44" t="e">
        <f>SUM(#REF!)</f>
        <v>#REF!</v>
      </c>
      <c r="L27" s="42"/>
      <c r="M27" s="45"/>
      <c r="N27" s="44">
        <f>SUM(N7:N26)</f>
        <v>122660.97265000016</v>
      </c>
    </row>
    <row r="28" spans="1:14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4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4">
      <c r="A30" s="99" t="s">
        <v>41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>
      <c r="A31" s="47" t="s">
        <v>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8"/>
      <c r="N31" s="49"/>
    </row>
    <row r="32" spans="1:14">
      <c r="A32" s="47" t="s">
        <v>42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ht="18.7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ht="18.7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  <c r="L40" s="18"/>
      <c r="M40" s="18"/>
      <c r="N40" s="26"/>
    </row>
    <row r="41" spans="1:14" ht="18.7">
      <c r="A41" s="18"/>
      <c r="B41" s="18"/>
      <c r="C41" s="18"/>
      <c r="D41" s="18"/>
      <c r="E41" s="18"/>
      <c r="F41" s="18"/>
      <c r="G41" s="18"/>
      <c r="H41" s="18"/>
      <c r="I41" s="18"/>
      <c r="J41" s="25"/>
      <c r="K41" s="26"/>
      <c r="L41" s="18"/>
      <c r="M41" s="18"/>
      <c r="N41" s="26"/>
    </row>
    <row r="42" spans="1:14" ht="18.7">
      <c r="A42" s="18"/>
      <c r="B42" s="18"/>
      <c r="C42" s="18"/>
      <c r="D42" s="18"/>
      <c r="E42" s="18"/>
      <c r="F42" s="18"/>
      <c r="G42" s="18"/>
      <c r="H42" s="18"/>
      <c r="I42" s="18"/>
      <c r="J42" s="25"/>
      <c r="K42" s="26"/>
      <c r="L42" s="18"/>
      <c r="M42" s="18"/>
      <c r="N42" s="26"/>
    </row>
    <row r="43" spans="1:14" ht="18.7">
      <c r="A43" s="18"/>
      <c r="B43" s="18"/>
      <c r="C43" s="18"/>
      <c r="D43" s="18"/>
      <c r="E43" s="18"/>
      <c r="F43" s="18"/>
      <c r="G43" s="18"/>
      <c r="H43" s="18"/>
      <c r="I43" s="18"/>
      <c r="J43" s="25"/>
      <c r="K43" s="26"/>
      <c r="L43" s="18"/>
      <c r="M43" s="18"/>
      <c r="N43" s="26"/>
    </row>
    <row r="44" spans="1:14" ht="18.7">
      <c r="A44" s="18"/>
      <c r="B44" s="18"/>
      <c r="C44" s="18"/>
      <c r="D44" s="18"/>
      <c r="E44" s="18"/>
      <c r="F44" s="18"/>
      <c r="G44" s="18"/>
      <c r="H44" s="18"/>
      <c r="I44" s="18"/>
      <c r="J44" s="25"/>
      <c r="K44" s="26"/>
      <c r="L44" s="18"/>
      <c r="M44" s="18"/>
      <c r="N44" s="26"/>
    </row>
    <row r="45" spans="1:14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7"/>
      <c r="L47" s="27"/>
      <c r="M47" s="27"/>
      <c r="N47" s="27"/>
    </row>
    <row r="48" spans="1:14">
      <c r="A48" s="27"/>
      <c r="B48" s="27"/>
      <c r="C48" s="27"/>
      <c r="D48" s="27"/>
      <c r="E48" s="27"/>
      <c r="F48" s="27"/>
      <c r="G48" s="27"/>
      <c r="H48" s="27"/>
      <c r="I48" s="27"/>
      <c r="J48" s="29"/>
      <c r="K48" s="27"/>
      <c r="L48" s="27"/>
      <c r="M48" s="27"/>
      <c r="N48" s="27"/>
    </row>
    <row r="49" spans="1:14">
      <c r="A49" s="27"/>
      <c r="B49" s="27"/>
      <c r="C49" s="27"/>
      <c r="D49" s="27"/>
      <c r="E49" s="27"/>
      <c r="F49" s="27"/>
      <c r="G49" s="27"/>
      <c r="H49" s="27"/>
      <c r="I49" s="27"/>
      <c r="J49" s="29"/>
      <c r="K49" s="27"/>
      <c r="L49" s="27"/>
      <c r="M49" s="27"/>
      <c r="N49" s="27"/>
    </row>
    <row r="50" spans="1:14">
      <c r="A50" s="27"/>
      <c r="B50" s="27"/>
      <c r="C50" s="27"/>
      <c r="D50" s="27"/>
      <c r="E50" s="27"/>
      <c r="F50" s="27"/>
      <c r="G50" s="27"/>
      <c r="H50" s="27"/>
      <c r="I50" s="27"/>
      <c r="J50" s="29"/>
      <c r="K50" s="27"/>
      <c r="L50" s="27"/>
      <c r="M50" s="27"/>
      <c r="N50" s="27"/>
    </row>
    <row r="51" spans="1:14" s="91" customFormat="1" ht="13">
      <c r="A51" s="89" t="s">
        <v>305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307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308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304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91" customFormat="1" ht="13">
      <c r="A57" s="90" t="s">
        <v>333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4" s="91" customFormat="1" ht="13">
      <c r="A58" s="90" t="s">
        <v>334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4" s="91" customFormat="1" ht="13">
      <c r="A59" s="90" t="s">
        <v>335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1:14" s="91" customFormat="1" ht="13">
      <c r="A60" s="90" t="s">
        <v>336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4">
      <c r="A61" s="28"/>
      <c r="B61" s="28"/>
      <c r="C61" s="28"/>
      <c r="D61" s="28"/>
      <c r="E61" s="28"/>
      <c r="F61" s="28"/>
      <c r="G61" s="28"/>
      <c r="H61" s="28"/>
      <c r="I61" s="28"/>
      <c r="J61" s="30"/>
      <c r="K61" s="28"/>
      <c r="L61" s="28"/>
      <c r="M61" s="28"/>
      <c r="N61" s="28"/>
    </row>
    <row r="62" spans="1:14">
      <c r="A62" s="28"/>
      <c r="B62" s="28"/>
      <c r="C62" s="28"/>
      <c r="D62" s="28"/>
      <c r="E62" s="28"/>
      <c r="F62" s="28"/>
      <c r="G62" s="28"/>
      <c r="H62" s="28"/>
      <c r="I62" s="28"/>
      <c r="J62" s="30"/>
      <c r="K62" s="28"/>
      <c r="L62" s="28"/>
      <c r="M62" s="28"/>
      <c r="N62" s="28"/>
    </row>
    <row r="63" spans="1:14">
      <c r="A63" s="28"/>
      <c r="B63" s="28"/>
      <c r="C63" s="28"/>
      <c r="D63" s="28"/>
      <c r="E63" s="28"/>
      <c r="F63" s="28"/>
      <c r="G63" s="28"/>
      <c r="H63" s="28"/>
      <c r="I63" s="28"/>
      <c r="J63" s="30"/>
      <c r="K63" s="28"/>
      <c r="L63" s="28"/>
      <c r="M63" s="28"/>
      <c r="N63" s="28"/>
    </row>
    <row r="64" spans="1:14">
      <c r="A64" s="28"/>
      <c r="B64" s="28"/>
      <c r="C64" s="28"/>
      <c r="D64" s="28"/>
      <c r="E64" s="28"/>
      <c r="F64" s="28"/>
      <c r="G64" s="28"/>
      <c r="H64" s="28"/>
      <c r="I64" s="28"/>
      <c r="J64" s="30"/>
      <c r="K64" s="28"/>
      <c r="L64" s="28"/>
      <c r="M64" s="28"/>
      <c r="N64" s="28"/>
    </row>
    <row r="65" spans="1:14">
      <c r="A65" s="28"/>
      <c r="B65" s="28"/>
      <c r="C65" s="28"/>
      <c r="D65" s="28"/>
      <c r="E65" s="28"/>
      <c r="F65" s="28"/>
      <c r="G65" s="28"/>
      <c r="H65" s="28"/>
      <c r="I65" s="28"/>
      <c r="J65" s="30"/>
      <c r="K65" s="28"/>
      <c r="L65" s="28"/>
      <c r="M65" s="28"/>
      <c r="N65" s="28"/>
    </row>
  </sheetData>
  <mergeCells count="1">
    <mergeCell ref="A30:N3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8:K47"/>
  <sheetViews>
    <sheetView topLeftCell="A14" workbookViewId="0">
      <selection activeCell="L18" sqref="L18"/>
    </sheetView>
  </sheetViews>
  <sheetFormatPr defaultRowHeight="14.35"/>
  <sheetData>
    <row r="38" spans="1:11" s="91" customFormat="1" ht="13">
      <c r="A38" s="89" t="s">
        <v>305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91" customFormat="1" ht="13">
      <c r="A39" s="90" t="s">
        <v>306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91" customFormat="1" ht="13">
      <c r="A40" s="90" t="s">
        <v>332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307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8"/>
  <sheetViews>
    <sheetView workbookViewId="0">
      <pane ySplit="2" topLeftCell="A15" activePane="bottomLeft" state="frozen"/>
      <selection pane="bottomLeft" activeCell="H19" sqref="H19"/>
    </sheetView>
  </sheetViews>
  <sheetFormatPr defaultRowHeight="18"/>
  <cols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8.3515625" customWidth="1"/>
    <col min="10" max="10" width="8.64453125" style="6" hidden="1" customWidth="1"/>
    <col min="11" max="11" width="14.64453125" customWidth="1"/>
    <col min="12" max="12" width="17.52734375" style="69" customWidth="1"/>
  </cols>
  <sheetData>
    <row r="1" spans="1:11" ht="42.6" customHeight="1">
      <c r="A1" s="100" t="s">
        <v>197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2.6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44565</v>
      </c>
      <c r="C3" s="16" t="s">
        <v>185</v>
      </c>
      <c r="D3" s="14" t="s">
        <v>77</v>
      </c>
      <c r="E3" s="17" t="s">
        <v>12</v>
      </c>
      <c r="F3" s="17">
        <v>500</v>
      </c>
      <c r="G3" s="17">
        <v>2459</v>
      </c>
      <c r="H3" s="17">
        <v>2445.3000000000002</v>
      </c>
      <c r="I3" s="17">
        <v>2451.8000000000002</v>
      </c>
      <c r="J3" s="23">
        <f t="shared" ref="J3" si="0">IF(E3="","",IF(E3="Buy",(I3-G3),(G3-I3)))</f>
        <v>-7.1999999999998181</v>
      </c>
      <c r="K3" s="24">
        <f t="shared" ref="K3" si="1">IF(E3="","",J3*F3)</f>
        <v>-3599.9999999999091</v>
      </c>
    </row>
    <row r="4" spans="1:11" ht="25.95" customHeight="1">
      <c r="A4" s="13">
        <v>2</v>
      </c>
      <c r="B4" s="15">
        <v>44566</v>
      </c>
      <c r="C4" s="16" t="s">
        <v>98</v>
      </c>
      <c r="D4" s="14" t="s">
        <v>62</v>
      </c>
      <c r="E4" s="17" t="s">
        <v>12</v>
      </c>
      <c r="F4" s="17">
        <v>2700</v>
      </c>
      <c r="G4" s="17">
        <v>314.14999999999998</v>
      </c>
      <c r="H4" s="17">
        <v>310.5</v>
      </c>
      <c r="I4" s="17">
        <v>310.5</v>
      </c>
      <c r="J4" s="23">
        <f t="shared" ref="J4" si="2">IF(E4="","",IF(E4="Buy",(I4-G4),(G4-I4)))</f>
        <v>-3.6499999999999773</v>
      </c>
      <c r="K4" s="24">
        <f t="shared" ref="K4" si="3">IF(E4="","",J4*F4)</f>
        <v>-9854.9999999999382</v>
      </c>
    </row>
    <row r="5" spans="1:11" ht="25.95" customHeight="1">
      <c r="A5" s="13">
        <v>3</v>
      </c>
      <c r="B5" s="15">
        <v>44567</v>
      </c>
      <c r="C5" s="16" t="s">
        <v>132</v>
      </c>
      <c r="D5" s="14" t="s">
        <v>89</v>
      </c>
      <c r="E5" s="17" t="s">
        <v>12</v>
      </c>
      <c r="F5" s="17">
        <v>500</v>
      </c>
      <c r="G5" s="17">
        <v>3415.5</v>
      </c>
      <c r="H5" s="17">
        <v>3383</v>
      </c>
      <c r="I5" s="17">
        <v>3436.5</v>
      </c>
      <c r="J5" s="23">
        <f t="shared" ref="J5" si="4">IF(E5="","",IF(E5="Buy",(I5-G5),(G5-I5)))</f>
        <v>21</v>
      </c>
      <c r="K5" s="24">
        <f t="shared" ref="K5" si="5">IF(E5="","",J5*F5)</f>
        <v>10500</v>
      </c>
    </row>
    <row r="6" spans="1:11" ht="25.95" customHeight="1">
      <c r="A6" s="13">
        <v>4</v>
      </c>
      <c r="B6" s="15">
        <v>44568</v>
      </c>
      <c r="C6" s="16" t="s">
        <v>106</v>
      </c>
      <c r="D6" s="14" t="s">
        <v>145</v>
      </c>
      <c r="E6" s="17" t="s">
        <v>12</v>
      </c>
      <c r="F6" s="17">
        <v>2150</v>
      </c>
      <c r="G6" s="17">
        <v>491</v>
      </c>
      <c r="H6" s="17">
        <v>487.35</v>
      </c>
      <c r="I6" s="17">
        <v>495</v>
      </c>
      <c r="J6" s="23">
        <f t="shared" ref="J6" si="6">IF(E6="","",IF(E6="Buy",(I6-G6),(G6-I6)))</f>
        <v>4</v>
      </c>
      <c r="K6" s="24">
        <f t="shared" ref="K6" si="7">IF(E6="","",J6*F6)</f>
        <v>8600</v>
      </c>
    </row>
    <row r="7" spans="1:11" ht="25.95" customHeight="1">
      <c r="A7" s="13">
        <v>5</v>
      </c>
      <c r="B7" s="15">
        <v>44571</v>
      </c>
      <c r="C7" s="16" t="s">
        <v>125</v>
      </c>
      <c r="D7" s="14" t="s">
        <v>107</v>
      </c>
      <c r="E7" s="17" t="s">
        <v>12</v>
      </c>
      <c r="F7" s="17">
        <v>1000</v>
      </c>
      <c r="G7" s="17">
        <v>1744</v>
      </c>
      <c r="H7" s="17">
        <v>1734.3</v>
      </c>
      <c r="I7" s="17">
        <v>1762.15</v>
      </c>
      <c r="J7" s="23">
        <f t="shared" ref="J7" si="8">IF(E7="","",IF(E7="Buy",(I7-G7),(G7-I7)))</f>
        <v>18.150000000000091</v>
      </c>
      <c r="K7" s="24">
        <f t="shared" ref="K7" si="9">IF(E7="","",J7*F7)</f>
        <v>18150.000000000091</v>
      </c>
    </row>
    <row r="8" spans="1:11" ht="25.95" customHeight="1">
      <c r="A8" s="13">
        <v>6</v>
      </c>
      <c r="B8" s="15">
        <v>44572</v>
      </c>
      <c r="C8" s="16" t="s">
        <v>141</v>
      </c>
      <c r="D8" s="14" t="s">
        <v>82</v>
      </c>
      <c r="E8" s="17" t="s">
        <v>54</v>
      </c>
      <c r="F8" s="17">
        <v>1350</v>
      </c>
      <c r="G8" s="17">
        <v>647.5</v>
      </c>
      <c r="H8" s="17">
        <v>652.5</v>
      </c>
      <c r="I8" s="17">
        <v>650.25</v>
      </c>
      <c r="J8" s="23">
        <f t="shared" ref="J8" si="10">IF(E8="","",IF(E8="Buy",(I8-G8),(G8-I8)))</f>
        <v>-2.75</v>
      </c>
      <c r="K8" s="24">
        <f t="shared" ref="K8" si="11">IF(E8="","",J8*F8)</f>
        <v>-3712.5</v>
      </c>
    </row>
    <row r="9" spans="1:11" ht="25.95" customHeight="1">
      <c r="A9" s="13">
        <v>7</v>
      </c>
      <c r="B9" s="15">
        <v>44573</v>
      </c>
      <c r="C9" s="16" t="s">
        <v>106</v>
      </c>
      <c r="D9" s="14" t="s">
        <v>51</v>
      </c>
      <c r="E9" s="17" t="s">
        <v>12</v>
      </c>
      <c r="F9" s="17">
        <v>1000</v>
      </c>
      <c r="G9" s="17">
        <v>1258</v>
      </c>
      <c r="H9" s="17">
        <v>1249.2</v>
      </c>
      <c r="I9" s="17">
        <v>1274</v>
      </c>
      <c r="J9" s="23">
        <f t="shared" ref="J9" si="12">IF(E9="","",IF(E9="Buy",(I9-G9),(G9-I9)))</f>
        <v>16</v>
      </c>
      <c r="K9" s="24">
        <f t="shared" ref="K9" si="13">IF(E9="","",J9*F9)</f>
        <v>16000</v>
      </c>
    </row>
    <row r="10" spans="1:11" ht="25.95" customHeight="1">
      <c r="A10" s="13">
        <v>8</v>
      </c>
      <c r="B10" s="15">
        <v>44574</v>
      </c>
      <c r="C10" s="16" t="s">
        <v>185</v>
      </c>
      <c r="D10" s="14" t="s">
        <v>198</v>
      </c>
      <c r="E10" s="17" t="s">
        <v>12</v>
      </c>
      <c r="F10" s="17">
        <v>2600</v>
      </c>
      <c r="G10" s="17">
        <v>484.6</v>
      </c>
      <c r="H10" s="17">
        <v>480.6</v>
      </c>
      <c r="I10" s="17">
        <v>488.85</v>
      </c>
      <c r="J10" s="23">
        <f t="shared" ref="J10" si="14">IF(E10="","",IF(E10="Buy",(I10-G10),(G10-I10)))</f>
        <v>4.25</v>
      </c>
      <c r="K10" s="24">
        <f t="shared" ref="K10" si="15">IF(E10="","",J10*F10)</f>
        <v>11050</v>
      </c>
    </row>
    <row r="11" spans="1:11" ht="25.95" customHeight="1">
      <c r="A11" s="13">
        <v>9</v>
      </c>
      <c r="B11" s="15">
        <v>44575</v>
      </c>
      <c r="C11" s="16" t="s">
        <v>153</v>
      </c>
      <c r="D11" s="14" t="s">
        <v>128</v>
      </c>
      <c r="E11" s="17" t="s">
        <v>12</v>
      </c>
      <c r="F11" s="17">
        <v>300</v>
      </c>
      <c r="G11" s="17">
        <v>3967</v>
      </c>
      <c r="H11" s="17">
        <v>3945.6</v>
      </c>
      <c r="I11" s="17">
        <v>3966.3</v>
      </c>
      <c r="J11" s="23">
        <f t="shared" ref="J11" si="16">IF(E11="","",IF(E11="Buy",(I11-G11),(G11-I11)))</f>
        <v>-0.6999999999998181</v>
      </c>
      <c r="K11" s="24">
        <f t="shared" ref="K11" si="17">IF(E11="","",J11*F11)</f>
        <v>-209.99999999994543</v>
      </c>
    </row>
    <row r="12" spans="1:11" ht="25.95" customHeight="1">
      <c r="A12" s="13">
        <v>10</v>
      </c>
      <c r="B12" s="15">
        <v>44578</v>
      </c>
      <c r="C12" s="16" t="s">
        <v>55</v>
      </c>
      <c r="D12" s="14" t="s">
        <v>71</v>
      </c>
      <c r="E12" s="17" t="s">
        <v>12</v>
      </c>
      <c r="F12" s="17">
        <v>950</v>
      </c>
      <c r="G12" s="17">
        <v>1918</v>
      </c>
      <c r="H12" s="17">
        <v>1903.5</v>
      </c>
      <c r="I12" s="17">
        <v>1908.9</v>
      </c>
      <c r="J12" s="23">
        <f t="shared" ref="J12" si="18">IF(E12="","",IF(E12="Buy",(I12-G12),(G12-I12)))</f>
        <v>-9.0999999999999091</v>
      </c>
      <c r="K12" s="24">
        <f t="shared" ref="K12" si="19">IF(E12="","",J12*F12)</f>
        <v>-8644.9999999999127</v>
      </c>
    </row>
    <row r="13" spans="1:11" ht="25.95" customHeight="1">
      <c r="A13" s="13">
        <v>11</v>
      </c>
      <c r="B13" s="15">
        <v>44579</v>
      </c>
      <c r="C13" s="16" t="s">
        <v>55</v>
      </c>
      <c r="D13" s="14" t="s">
        <v>199</v>
      </c>
      <c r="E13" s="17" t="s">
        <v>54</v>
      </c>
      <c r="F13" s="17">
        <v>1800</v>
      </c>
      <c r="G13" s="17">
        <v>899</v>
      </c>
      <c r="H13" s="17">
        <v>906.3</v>
      </c>
      <c r="I13" s="17">
        <v>899.75</v>
      </c>
      <c r="J13" s="23">
        <f t="shared" ref="J13" si="20">IF(E13="","",IF(E13="Buy",(I13-G13),(G13-I13)))</f>
        <v>-0.75</v>
      </c>
      <c r="K13" s="24">
        <f t="shared" ref="K13" si="21">IF(E13="","",J13*F13)</f>
        <v>-1350</v>
      </c>
    </row>
    <row r="14" spans="1:11" ht="25.95" customHeight="1">
      <c r="A14" s="13">
        <v>12</v>
      </c>
      <c r="B14" s="15">
        <v>44580</v>
      </c>
      <c r="C14" s="16" t="s">
        <v>104</v>
      </c>
      <c r="D14" s="14" t="s">
        <v>200</v>
      </c>
      <c r="E14" s="17" t="s">
        <v>12</v>
      </c>
      <c r="F14" s="17">
        <v>3000</v>
      </c>
      <c r="G14" s="17">
        <v>481.8</v>
      </c>
      <c r="H14" s="17">
        <v>476.8</v>
      </c>
      <c r="I14" s="17">
        <v>483.6</v>
      </c>
      <c r="J14" s="23">
        <f t="shared" ref="J14" si="22">IF(E14="","",IF(E14="Buy",(I14-G14),(G14-I14)))</f>
        <v>1.8000000000000114</v>
      </c>
      <c r="K14" s="24">
        <f t="shared" ref="K14" si="23">IF(E14="","",J14*F14)</f>
        <v>5400.0000000000346</v>
      </c>
    </row>
    <row r="15" spans="1:11" ht="25.95" customHeight="1">
      <c r="A15" s="13">
        <v>13</v>
      </c>
      <c r="B15" s="15">
        <v>44581</v>
      </c>
      <c r="C15" s="16" t="s">
        <v>201</v>
      </c>
      <c r="D15" s="14" t="s">
        <v>202</v>
      </c>
      <c r="E15" s="17" t="s">
        <v>12</v>
      </c>
      <c r="F15" s="17">
        <v>5333</v>
      </c>
      <c r="G15" s="17">
        <v>212.7</v>
      </c>
      <c r="H15" s="17">
        <v>210.6</v>
      </c>
      <c r="I15" s="17">
        <v>215.1</v>
      </c>
      <c r="J15" s="23">
        <f t="shared" ref="J15" si="24">IF(E15="","",IF(E15="Buy",(I15-G15),(G15-I15)))</f>
        <v>2.4000000000000057</v>
      </c>
      <c r="K15" s="24">
        <f t="shared" ref="K15" si="25">IF(E15="","",J15*F15)</f>
        <v>12799.20000000003</v>
      </c>
    </row>
    <row r="16" spans="1:11" ht="25.95" customHeight="1">
      <c r="A16" s="13">
        <v>14</v>
      </c>
      <c r="B16" s="15">
        <v>44585</v>
      </c>
      <c r="C16" s="16" t="s">
        <v>132</v>
      </c>
      <c r="D16" s="14" t="s">
        <v>145</v>
      </c>
      <c r="E16" s="17" t="s">
        <v>54</v>
      </c>
      <c r="F16" s="17">
        <v>2150</v>
      </c>
      <c r="G16" s="17">
        <v>477.2</v>
      </c>
      <c r="H16" s="17">
        <v>480.6</v>
      </c>
      <c r="I16" s="17">
        <v>480.6</v>
      </c>
      <c r="J16" s="23">
        <f t="shared" ref="J16" si="26">IF(E16="","",IF(E16="Buy",(I16-G16),(G16-I16)))</f>
        <v>-3.4000000000000341</v>
      </c>
      <c r="K16" s="24">
        <f t="shared" ref="K16" si="27">IF(E16="","",J16*F16)</f>
        <v>-7310.0000000000737</v>
      </c>
    </row>
    <row r="17" spans="1:11" ht="25.95" customHeight="1">
      <c r="A17" s="13">
        <v>15</v>
      </c>
      <c r="B17" s="15">
        <v>44589</v>
      </c>
      <c r="C17" s="16" t="s">
        <v>141</v>
      </c>
      <c r="D17" s="14" t="s">
        <v>51</v>
      </c>
      <c r="E17" s="17" t="s">
        <v>54</v>
      </c>
      <c r="F17" s="17">
        <v>1000</v>
      </c>
      <c r="G17" s="17">
        <v>1156.5</v>
      </c>
      <c r="H17" s="17">
        <v>1164.1500000000001</v>
      </c>
      <c r="I17" s="17">
        <v>1146</v>
      </c>
      <c r="J17" s="23">
        <f t="shared" ref="J17" si="28">IF(E17="","",IF(E17="Buy",(I17-G17),(G17-I17)))</f>
        <v>10.5</v>
      </c>
      <c r="K17" s="24">
        <f t="shared" ref="K17" si="29">IF(E17="","",J17*F17)</f>
        <v>10500</v>
      </c>
    </row>
    <row r="18" spans="1:11" ht="25.95" customHeight="1" thickBot="1">
      <c r="A18" s="13">
        <v>16</v>
      </c>
      <c r="B18" s="15">
        <v>44592</v>
      </c>
      <c r="C18" s="16" t="s">
        <v>153</v>
      </c>
      <c r="D18" s="14" t="s">
        <v>181</v>
      </c>
      <c r="E18" s="17" t="s">
        <v>12</v>
      </c>
      <c r="F18" s="17">
        <v>2600</v>
      </c>
      <c r="G18" s="17">
        <v>473.15</v>
      </c>
      <c r="H18" s="17">
        <v>468.9</v>
      </c>
      <c r="I18" s="17">
        <v>480.5</v>
      </c>
      <c r="J18" s="23">
        <f t="shared" ref="J18" si="30">IF(E18="","",IF(E18="Buy",(I18-G18),(G18-I18)))</f>
        <v>7.3500000000000227</v>
      </c>
      <c r="K18" s="24">
        <f t="shared" ref="K18" si="31">IF(E18="","",J18*F18)</f>
        <v>19110.000000000058</v>
      </c>
    </row>
    <row r="19" spans="1:11" ht="30.6" customHeight="1" thickBot="1">
      <c r="A19" s="41"/>
      <c r="B19" s="42"/>
      <c r="C19" s="42"/>
      <c r="D19" s="42" t="s">
        <v>28</v>
      </c>
      <c r="E19" s="42"/>
      <c r="F19" s="42"/>
      <c r="G19" s="42"/>
      <c r="H19" s="42"/>
      <c r="I19" s="42"/>
      <c r="J19" s="43"/>
      <c r="K19" s="44">
        <f>SUM(K3:K18)</f>
        <v>77426.700000000448</v>
      </c>
    </row>
    <row r="20" spans="1:11" ht="18.7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6"/>
    </row>
    <row r="21" spans="1:11" ht="18.7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</row>
    <row r="22" spans="1:11" ht="18.7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>
      <c r="A33" s="27"/>
      <c r="B33" s="27"/>
      <c r="C33" s="27"/>
      <c r="D33" s="27"/>
      <c r="E33" s="27"/>
      <c r="F33" s="27"/>
      <c r="G33" s="27"/>
      <c r="H33" s="27"/>
      <c r="I33" s="27"/>
      <c r="J33" s="29"/>
      <c r="K33" s="27"/>
    </row>
    <row r="34" spans="1:11">
      <c r="A34" s="27"/>
      <c r="B34" s="27"/>
      <c r="C34" s="27"/>
      <c r="D34" s="27"/>
      <c r="E34" s="27"/>
      <c r="F34" s="27"/>
      <c r="G34" s="27"/>
      <c r="H34" s="27"/>
      <c r="I34" s="27"/>
      <c r="J34" s="29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9" spans="1:11" s="91" customFormat="1" ht="13">
      <c r="A39" s="89" t="s">
        <v>305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91" customFormat="1" ht="13">
      <c r="A40" s="90" t="s">
        <v>306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332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52"/>
  <sheetViews>
    <sheetView workbookViewId="0">
      <pane ySplit="2" topLeftCell="A17" activePane="bottomLeft" state="frozen"/>
      <selection pane="bottomLeft" activeCell="H23" sqref="H23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4.52734375" customWidth="1"/>
    <col min="12" max="12" width="16.52734375" customWidth="1"/>
    <col min="13" max="13" width="14.1171875" customWidth="1"/>
  </cols>
  <sheetData>
    <row r="1" spans="1:12" ht="54" customHeight="1">
      <c r="A1" s="100" t="s">
        <v>203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37.35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2" ht="26.45" customHeight="1">
      <c r="A3" s="13">
        <v>1</v>
      </c>
      <c r="B3" s="15">
        <v>44593</v>
      </c>
      <c r="C3" s="16" t="s">
        <v>153</v>
      </c>
      <c r="D3" s="14" t="s">
        <v>204</v>
      </c>
      <c r="E3" s="17" t="s">
        <v>12</v>
      </c>
      <c r="F3" s="17">
        <v>2300</v>
      </c>
      <c r="G3" s="17">
        <v>287.25</v>
      </c>
      <c r="H3" s="17">
        <v>284.39999999999998</v>
      </c>
      <c r="I3" s="17">
        <v>291</v>
      </c>
      <c r="J3" s="23">
        <f t="shared" ref="J3" si="0">IF(E3="","",IF(E3="Buy",(I3-G3),(G3-I3)))</f>
        <v>3.75</v>
      </c>
      <c r="K3" s="24">
        <f t="shared" ref="K3" si="1">IF(E3="","",J3*F3)</f>
        <v>8625</v>
      </c>
      <c r="L3" s="69"/>
    </row>
    <row r="4" spans="1:12" ht="26.45" customHeight="1">
      <c r="A4" s="13">
        <v>2</v>
      </c>
      <c r="B4" s="15">
        <v>44594</v>
      </c>
      <c r="C4" s="16" t="s">
        <v>74</v>
      </c>
      <c r="D4" s="14" t="s">
        <v>47</v>
      </c>
      <c r="E4" s="17" t="s">
        <v>12</v>
      </c>
      <c r="F4" s="17">
        <v>11700</v>
      </c>
      <c r="G4" s="17">
        <v>110</v>
      </c>
      <c r="H4" s="17">
        <v>108.9</v>
      </c>
      <c r="I4" s="17">
        <v>110.25</v>
      </c>
      <c r="J4" s="23">
        <f t="shared" ref="J4" si="2">IF(E4="","",IF(E4="Buy",(I4-G4),(G4-I4)))</f>
        <v>0.25</v>
      </c>
      <c r="K4" s="24">
        <f t="shared" ref="K4" si="3">IF(E4="","",J4*F4)</f>
        <v>2925</v>
      </c>
      <c r="L4" s="85"/>
    </row>
    <row r="5" spans="1:12" ht="26.45" customHeight="1">
      <c r="A5" s="13">
        <v>3</v>
      </c>
      <c r="B5" s="15">
        <v>44595</v>
      </c>
      <c r="C5" s="16" t="s">
        <v>205</v>
      </c>
      <c r="D5" s="14" t="s">
        <v>60</v>
      </c>
      <c r="E5" s="17" t="s">
        <v>12</v>
      </c>
      <c r="F5" s="17">
        <v>6750</v>
      </c>
      <c r="G5" s="17">
        <v>254.75</v>
      </c>
      <c r="H5" s="17">
        <v>252.9</v>
      </c>
      <c r="I5" s="17">
        <v>253.85</v>
      </c>
      <c r="J5" s="23">
        <f t="shared" ref="J5" si="4">IF(E5="","",IF(E5="Buy",(I5-G5),(G5-I5)))</f>
        <v>-0.90000000000000568</v>
      </c>
      <c r="K5" s="24">
        <f t="shared" ref="K5" si="5">IF(E5="","",J5*F5)</f>
        <v>-6075.0000000000382</v>
      </c>
      <c r="L5" s="85"/>
    </row>
    <row r="6" spans="1:12" ht="26.45" customHeight="1">
      <c r="A6" s="13">
        <v>4</v>
      </c>
      <c r="B6" s="15">
        <v>44596</v>
      </c>
      <c r="C6" s="16" t="s">
        <v>206</v>
      </c>
      <c r="D6" s="14" t="s">
        <v>101</v>
      </c>
      <c r="E6" s="17" t="s">
        <v>12</v>
      </c>
      <c r="F6" s="17">
        <v>1400</v>
      </c>
      <c r="G6" s="17">
        <v>894.5</v>
      </c>
      <c r="H6" s="17">
        <v>888.3</v>
      </c>
      <c r="I6" s="17">
        <v>889.2</v>
      </c>
      <c r="J6" s="23">
        <f t="shared" ref="J6" si="6">IF(E6="","",IF(E6="Buy",(I6-G6),(G6-I6)))</f>
        <v>-5.2999999999999545</v>
      </c>
      <c r="K6" s="24">
        <f t="shared" ref="K6" si="7">IF(E6="","",J6*F6)</f>
        <v>-7419.9999999999363</v>
      </c>
      <c r="L6" s="85"/>
    </row>
    <row r="7" spans="1:12" ht="26.45" customHeight="1">
      <c r="A7" s="13">
        <v>5</v>
      </c>
      <c r="B7" s="15">
        <v>44599</v>
      </c>
      <c r="C7" s="16" t="s">
        <v>68</v>
      </c>
      <c r="D7" s="14" t="s">
        <v>181</v>
      </c>
      <c r="E7" s="17" t="s">
        <v>54</v>
      </c>
      <c r="F7" s="17">
        <v>1300</v>
      </c>
      <c r="G7" s="17">
        <v>453</v>
      </c>
      <c r="H7" s="17">
        <v>456.3</v>
      </c>
      <c r="I7" s="17">
        <v>456.3</v>
      </c>
      <c r="J7" s="23">
        <f t="shared" ref="J7" si="8">IF(E7="","",IF(E7="Buy",(I7-G7),(G7-I7)))</f>
        <v>-3.3000000000000114</v>
      </c>
      <c r="K7" s="24">
        <f t="shared" ref="K7" si="9">IF(E7="","",J7*F7)</f>
        <v>-4290.0000000000146</v>
      </c>
      <c r="L7" s="85"/>
    </row>
    <row r="8" spans="1:12" ht="26.45" customHeight="1">
      <c r="A8" s="13">
        <v>6</v>
      </c>
      <c r="B8" s="15">
        <v>44600</v>
      </c>
      <c r="C8" s="16" t="s">
        <v>208</v>
      </c>
      <c r="D8" s="14" t="s">
        <v>207</v>
      </c>
      <c r="E8" s="17" t="s">
        <v>54</v>
      </c>
      <c r="F8" s="17">
        <v>7700</v>
      </c>
      <c r="G8" s="17">
        <v>164</v>
      </c>
      <c r="H8" s="17">
        <v>165.15</v>
      </c>
      <c r="I8" s="17">
        <v>163.85</v>
      </c>
      <c r="J8" s="23">
        <f t="shared" ref="J8" si="10">IF(E8="","",IF(E8="Buy",(I8-G8),(G8-I8)))</f>
        <v>0.15000000000000568</v>
      </c>
      <c r="K8" s="24">
        <f t="shared" ref="K8" si="11">IF(E8="","",J8*F8)</f>
        <v>1155.0000000000437</v>
      </c>
      <c r="L8" s="85"/>
    </row>
    <row r="9" spans="1:12" ht="26.45" customHeight="1">
      <c r="A9" s="13">
        <v>7</v>
      </c>
      <c r="B9" s="15">
        <v>44600</v>
      </c>
      <c r="C9" s="16" t="s">
        <v>136</v>
      </c>
      <c r="D9" s="14" t="s">
        <v>77</v>
      </c>
      <c r="E9" s="17" t="s">
        <v>12</v>
      </c>
      <c r="F9" s="17">
        <v>500</v>
      </c>
      <c r="G9" s="17">
        <v>2361</v>
      </c>
      <c r="H9" s="17">
        <v>2344.5</v>
      </c>
      <c r="I9" s="17">
        <v>2373</v>
      </c>
      <c r="J9" s="23">
        <f t="shared" ref="J9" si="12">IF(E9="","",IF(E9="Buy",(I9-G9),(G9-I9)))</f>
        <v>12</v>
      </c>
      <c r="K9" s="24">
        <f t="shared" ref="K9" si="13">IF(E9="","",J9*F9)</f>
        <v>6000</v>
      </c>
      <c r="L9" s="85"/>
    </row>
    <row r="10" spans="1:12" ht="26.45" customHeight="1">
      <c r="A10" s="13">
        <v>8</v>
      </c>
      <c r="B10" s="15">
        <v>44601</v>
      </c>
      <c r="C10" s="16" t="s">
        <v>210</v>
      </c>
      <c r="D10" s="14" t="s">
        <v>209</v>
      </c>
      <c r="E10" s="17" t="s">
        <v>12</v>
      </c>
      <c r="F10" s="17">
        <v>500</v>
      </c>
      <c r="G10" s="17">
        <v>2493</v>
      </c>
      <c r="H10" s="17">
        <v>2478.6</v>
      </c>
      <c r="I10" s="17">
        <v>2478.6</v>
      </c>
      <c r="J10" s="23">
        <f t="shared" ref="J10" si="14">IF(E10="","",IF(E10="Buy",(I10-G10),(G10-I10)))</f>
        <v>-14.400000000000091</v>
      </c>
      <c r="K10" s="24">
        <f t="shared" ref="K10" si="15">IF(E10="","",J10*F10)</f>
        <v>-7200.0000000000455</v>
      </c>
      <c r="L10" s="85"/>
    </row>
    <row r="11" spans="1:12" ht="26.45" customHeight="1">
      <c r="A11" s="13">
        <v>9</v>
      </c>
      <c r="B11" s="15">
        <v>44602</v>
      </c>
      <c r="C11" s="16" t="s">
        <v>52</v>
      </c>
      <c r="D11" s="14" t="s">
        <v>76</v>
      </c>
      <c r="E11" s="17" t="s">
        <v>12</v>
      </c>
      <c r="F11" s="17">
        <v>600</v>
      </c>
      <c r="G11" s="17">
        <v>1770</v>
      </c>
      <c r="H11" s="17">
        <v>1755.9</v>
      </c>
      <c r="I11" s="17">
        <v>1732</v>
      </c>
      <c r="J11" s="23">
        <f t="shared" ref="J11" si="16">IF(E11="","",IF(E11="Buy",(I11-G11),(G11-I11)))</f>
        <v>-38</v>
      </c>
      <c r="K11" s="24">
        <f t="shared" ref="K11" si="17">IF(E11="","",J11*F11)</f>
        <v>-22800</v>
      </c>
      <c r="L11" s="85"/>
    </row>
    <row r="12" spans="1:12" ht="26.45" customHeight="1">
      <c r="A12" s="13">
        <v>10</v>
      </c>
      <c r="B12" s="15">
        <v>44603</v>
      </c>
      <c r="C12" s="16" t="s">
        <v>87</v>
      </c>
      <c r="D12" s="14" t="s">
        <v>60</v>
      </c>
      <c r="E12" s="17" t="s">
        <v>54</v>
      </c>
      <c r="F12" s="17">
        <v>6750</v>
      </c>
      <c r="G12" s="17">
        <v>233.5</v>
      </c>
      <c r="H12" s="17">
        <v>235.8</v>
      </c>
      <c r="I12" s="17">
        <v>224</v>
      </c>
      <c r="J12" s="23">
        <f t="shared" ref="J12" si="18">IF(E12="","",IF(E12="Buy",(I12-G12),(G12-I12)))</f>
        <v>9.5</v>
      </c>
      <c r="K12" s="24">
        <f t="shared" ref="K12" si="19">IF(E12="","",J12*F12)</f>
        <v>64125</v>
      </c>
      <c r="L12" s="85"/>
    </row>
    <row r="13" spans="1:12" ht="26.45" customHeight="1">
      <c r="A13" s="13">
        <v>11</v>
      </c>
      <c r="B13" s="15">
        <v>44606</v>
      </c>
      <c r="C13" s="16" t="s">
        <v>81</v>
      </c>
      <c r="D13" s="14" t="s">
        <v>211</v>
      </c>
      <c r="E13" s="17" t="s">
        <v>54</v>
      </c>
      <c r="F13" s="17">
        <v>2000</v>
      </c>
      <c r="G13" s="17">
        <v>579</v>
      </c>
      <c r="H13" s="17">
        <v>584.1</v>
      </c>
      <c r="I13" s="17">
        <v>582.5</v>
      </c>
      <c r="J13" s="23">
        <f t="shared" ref="J13" si="20">IF(E13="","",IF(E13="Buy",(I13-G13),(G13-I13)))</f>
        <v>-3.5</v>
      </c>
      <c r="K13" s="24">
        <f t="shared" ref="K13" si="21">IF(E13="","",J13*F13)</f>
        <v>-7000</v>
      </c>
      <c r="L13" s="85"/>
    </row>
    <row r="14" spans="1:12" ht="26.45" customHeight="1">
      <c r="A14" s="13">
        <v>12</v>
      </c>
      <c r="B14" s="15">
        <v>44607</v>
      </c>
      <c r="C14" s="16" t="s">
        <v>212</v>
      </c>
      <c r="D14" s="14" t="s">
        <v>73</v>
      </c>
      <c r="E14" s="17" t="s">
        <v>12</v>
      </c>
      <c r="F14" s="17">
        <v>2850</v>
      </c>
      <c r="G14" s="17">
        <v>501</v>
      </c>
      <c r="H14" s="17">
        <v>495.45</v>
      </c>
      <c r="I14" s="17">
        <v>500</v>
      </c>
      <c r="J14" s="23">
        <f t="shared" ref="J14" si="22">IF(E14="","",IF(E14="Buy",(I14-G14),(G14-I14)))</f>
        <v>-1</v>
      </c>
      <c r="K14" s="24">
        <f t="shared" ref="K14" si="23">IF(E14="","",J14*F14)</f>
        <v>-2850</v>
      </c>
      <c r="L14" s="85"/>
    </row>
    <row r="15" spans="1:12" ht="26.45" customHeight="1">
      <c r="A15" s="13">
        <v>13</v>
      </c>
      <c r="B15" s="15">
        <v>44608</v>
      </c>
      <c r="C15" s="16" t="s">
        <v>43</v>
      </c>
      <c r="D15" s="14" t="s">
        <v>213</v>
      </c>
      <c r="E15" s="17" t="s">
        <v>54</v>
      </c>
      <c r="F15" s="17">
        <v>400</v>
      </c>
      <c r="G15" s="17">
        <v>1989.5</v>
      </c>
      <c r="H15" s="17">
        <v>2010.6</v>
      </c>
      <c r="I15" s="17">
        <v>2005.2</v>
      </c>
      <c r="J15" s="23">
        <f t="shared" ref="J15" si="24">IF(E15="","",IF(E15="Buy",(I15-G15),(G15-I15)))</f>
        <v>-15.700000000000045</v>
      </c>
      <c r="K15" s="24">
        <f t="shared" ref="K15" si="25">IF(E15="","",J15*F15)</f>
        <v>-6280.0000000000182</v>
      </c>
      <c r="L15" s="85"/>
    </row>
    <row r="16" spans="1:12" ht="26.45" customHeight="1">
      <c r="A16" s="13">
        <v>14</v>
      </c>
      <c r="B16" s="15">
        <v>44609</v>
      </c>
      <c r="C16" s="16" t="s">
        <v>182</v>
      </c>
      <c r="D16" s="14" t="s">
        <v>139</v>
      </c>
      <c r="E16" s="17" t="s">
        <v>54</v>
      </c>
      <c r="F16" s="17">
        <v>250</v>
      </c>
      <c r="G16" s="17">
        <v>3018</v>
      </c>
      <c r="H16" s="17">
        <v>3042</v>
      </c>
      <c r="I16" s="17">
        <v>3031</v>
      </c>
      <c r="J16" s="23">
        <f t="shared" ref="J16" si="26">IF(E16="","",IF(E16="Buy",(I16-G16),(G16-I16)))</f>
        <v>-13</v>
      </c>
      <c r="K16" s="24">
        <f t="shared" ref="K16" si="27">IF(E16="","",J16*F16)</f>
        <v>-3250</v>
      </c>
      <c r="L16" s="85"/>
    </row>
    <row r="17" spans="1:12" ht="26.45" customHeight="1">
      <c r="A17" s="13">
        <v>15</v>
      </c>
      <c r="B17" s="15">
        <v>44610</v>
      </c>
      <c r="C17" s="16" t="s">
        <v>212</v>
      </c>
      <c r="D17" s="14" t="s">
        <v>214</v>
      </c>
      <c r="E17" s="17" t="s">
        <v>54</v>
      </c>
      <c r="F17" s="17">
        <v>250</v>
      </c>
      <c r="G17" s="17">
        <v>4488</v>
      </c>
      <c r="H17" s="17">
        <v>4521</v>
      </c>
      <c r="I17" s="17">
        <v>4407</v>
      </c>
      <c r="J17" s="23">
        <f t="shared" ref="J17" si="28">IF(E17="","",IF(E17="Buy",(I17-G17),(G17-I17)))</f>
        <v>81</v>
      </c>
      <c r="K17" s="24">
        <f t="shared" ref="K17" si="29">IF(E17="","",J17*F17)</f>
        <v>20250</v>
      </c>
      <c r="L17" s="85"/>
    </row>
    <row r="18" spans="1:12" ht="26.45" customHeight="1">
      <c r="A18" s="13">
        <v>16</v>
      </c>
      <c r="B18" s="15">
        <v>44613</v>
      </c>
      <c r="C18" s="16" t="s">
        <v>80</v>
      </c>
      <c r="D18" s="14" t="s">
        <v>215</v>
      </c>
      <c r="E18" s="17" t="s">
        <v>54</v>
      </c>
      <c r="F18" s="17">
        <v>1600</v>
      </c>
      <c r="G18" s="17">
        <v>302</v>
      </c>
      <c r="H18" s="17">
        <v>306.89999999999998</v>
      </c>
      <c r="I18" s="17">
        <v>296.35000000000002</v>
      </c>
      <c r="J18" s="23">
        <f t="shared" ref="J18" si="30">IF(E18="","",IF(E18="Buy",(I18-G18),(G18-I18)))</f>
        <v>5.6499999999999773</v>
      </c>
      <c r="K18" s="24">
        <f t="shared" ref="K18" si="31">IF(E18="","",J18*F18)</f>
        <v>9039.9999999999636</v>
      </c>
      <c r="L18" s="85"/>
    </row>
    <row r="19" spans="1:12" ht="26.45" customHeight="1">
      <c r="A19" s="13">
        <v>17</v>
      </c>
      <c r="B19" s="15">
        <v>44615</v>
      </c>
      <c r="C19" s="16" t="s">
        <v>48</v>
      </c>
      <c r="D19" s="14" t="s">
        <v>76</v>
      </c>
      <c r="E19" s="17" t="s">
        <v>12</v>
      </c>
      <c r="F19" s="17">
        <v>600</v>
      </c>
      <c r="G19" s="17">
        <v>1753</v>
      </c>
      <c r="H19" s="17">
        <v>1740.6</v>
      </c>
      <c r="I19" s="17">
        <v>1740.6</v>
      </c>
      <c r="J19" s="23">
        <f t="shared" ref="J19" si="32">IF(E19="","",IF(E19="Buy",(I19-G19),(G19-I19)))</f>
        <v>-12.400000000000091</v>
      </c>
      <c r="K19" s="24">
        <f t="shared" ref="K19" si="33">IF(E19="","",J19*F19)</f>
        <v>-7440.0000000000546</v>
      </c>
      <c r="L19" s="85"/>
    </row>
    <row r="20" spans="1:12" ht="26.45" customHeight="1">
      <c r="A20" s="13">
        <v>18</v>
      </c>
      <c r="B20" s="15">
        <v>44616</v>
      </c>
      <c r="C20" s="16" t="s">
        <v>182</v>
      </c>
      <c r="D20" s="14" t="s">
        <v>178</v>
      </c>
      <c r="E20" s="17" t="s">
        <v>54</v>
      </c>
      <c r="F20" s="17">
        <v>5400</v>
      </c>
      <c r="G20" s="17">
        <v>210.1</v>
      </c>
      <c r="H20" s="17">
        <v>212.4</v>
      </c>
      <c r="I20" s="17">
        <v>208.15</v>
      </c>
      <c r="J20" s="23">
        <f t="shared" ref="J20" si="34">IF(E20="","",IF(E20="Buy",(I20-G20),(G20-I20)))</f>
        <v>1.9499999999999886</v>
      </c>
      <c r="K20" s="24">
        <f t="shared" ref="K20" si="35">IF(E20="","",J20*F20)</f>
        <v>10529.999999999938</v>
      </c>
      <c r="L20" s="85"/>
    </row>
    <row r="21" spans="1:12" ht="26.45" customHeight="1">
      <c r="A21" s="13">
        <v>19</v>
      </c>
      <c r="B21" s="15">
        <v>44617</v>
      </c>
      <c r="C21" s="16" t="s">
        <v>159</v>
      </c>
      <c r="D21" s="14" t="s">
        <v>151</v>
      </c>
      <c r="E21" s="17" t="s">
        <v>12</v>
      </c>
      <c r="F21" s="17">
        <v>375</v>
      </c>
      <c r="G21" s="17">
        <v>2436</v>
      </c>
      <c r="H21" s="17">
        <v>2412</v>
      </c>
      <c r="I21" s="17">
        <v>2426</v>
      </c>
      <c r="J21" s="23">
        <f t="shared" ref="J21" si="36">IF(E21="","",IF(E21="Buy",(I21-G21),(G21-I21)))</f>
        <v>-10</v>
      </c>
      <c r="K21" s="24">
        <f t="shared" ref="K21" si="37">IF(E21="","",J21*F21)</f>
        <v>-3750</v>
      </c>
      <c r="L21" s="85"/>
    </row>
    <row r="22" spans="1:12" ht="26.45" customHeight="1" thickBot="1">
      <c r="A22" s="13">
        <v>20</v>
      </c>
      <c r="B22" s="15">
        <v>44620</v>
      </c>
      <c r="C22" s="16" t="s">
        <v>159</v>
      </c>
      <c r="D22" s="14" t="s">
        <v>99</v>
      </c>
      <c r="E22" s="17" t="s">
        <v>12</v>
      </c>
      <c r="F22" s="17">
        <v>2500</v>
      </c>
      <c r="G22" s="17">
        <v>560.5</v>
      </c>
      <c r="H22" s="17">
        <v>554.4</v>
      </c>
      <c r="I22" s="17">
        <v>566.70000000000005</v>
      </c>
      <c r="J22" s="23">
        <f t="shared" ref="J22" si="38">IF(E22="","",IF(E22="Buy",(I22-G22),(G22-I22)))</f>
        <v>6.2000000000000455</v>
      </c>
      <c r="K22" s="24">
        <f t="shared" ref="K22" si="39">IF(E22="","",J22*F22)</f>
        <v>15500.000000000113</v>
      </c>
      <c r="L22" s="85"/>
    </row>
    <row r="23" spans="1:12" ht="31.95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>
        <f>SUM(K3:K22)</f>
        <v>59794.999999999956</v>
      </c>
    </row>
    <row r="24" spans="1:12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2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2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2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2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2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2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2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2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J42" s="6"/>
    </row>
    <row r="43" spans="1:11" s="91" customFormat="1" ht="13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4"/>
  <sheetViews>
    <sheetView workbookViewId="0">
      <pane ySplit="2" topLeftCell="A21" activePane="bottomLeft" state="frozen"/>
      <selection pane="bottomLeft" activeCell="H25" sqref="H25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4.52734375" customWidth="1"/>
    <col min="12" max="12" width="15.41015625" style="86" customWidth="1"/>
  </cols>
  <sheetData>
    <row r="1" spans="1:12" ht="54" customHeight="1">
      <c r="A1" s="100" t="s">
        <v>216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37.35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2" ht="26.45" customHeight="1">
      <c r="A3" s="13">
        <v>1</v>
      </c>
      <c r="B3" s="15">
        <v>44622</v>
      </c>
      <c r="C3" s="16" t="s">
        <v>132</v>
      </c>
      <c r="D3" s="14" t="s">
        <v>131</v>
      </c>
      <c r="E3" s="17" t="s">
        <v>54</v>
      </c>
      <c r="F3" s="17">
        <v>250</v>
      </c>
      <c r="G3" s="17">
        <v>3848</v>
      </c>
      <c r="H3" s="17">
        <v>3870.9</v>
      </c>
      <c r="I3" s="17">
        <v>3870.9</v>
      </c>
      <c r="J3" s="23">
        <f t="shared" ref="J3" si="0">IF(E3="","",IF(E3="Buy",(I3-G3),(G3-I3)))</f>
        <v>-22.900000000000091</v>
      </c>
      <c r="K3" s="24">
        <f t="shared" ref="K3" si="1">IF(E3="","",J3*F3)</f>
        <v>-5725.0000000000227</v>
      </c>
    </row>
    <row r="4" spans="1:12" ht="26.45" customHeight="1">
      <c r="A4" s="13">
        <v>2</v>
      </c>
      <c r="B4" s="15">
        <v>44623</v>
      </c>
      <c r="C4" s="16" t="s">
        <v>125</v>
      </c>
      <c r="D4" s="14" t="s">
        <v>155</v>
      </c>
      <c r="E4" s="17" t="s">
        <v>54</v>
      </c>
      <c r="F4" s="17">
        <v>2750</v>
      </c>
      <c r="G4" s="17">
        <v>699.5</v>
      </c>
      <c r="H4" s="17">
        <v>706.5</v>
      </c>
      <c r="I4" s="17">
        <v>693.25</v>
      </c>
      <c r="J4" s="23">
        <f t="shared" ref="J4" si="2">IF(E4="","",IF(E4="Buy",(I4-G4),(G4-I4)))</f>
        <v>6.25</v>
      </c>
      <c r="K4" s="24">
        <f t="shared" ref="K4" si="3">IF(E4="","",J4*F4)</f>
        <v>17187.5</v>
      </c>
      <c r="L4" s="85"/>
    </row>
    <row r="5" spans="1:12" ht="26.45" customHeight="1">
      <c r="A5" s="13">
        <v>3</v>
      </c>
      <c r="B5" s="15">
        <v>44624</v>
      </c>
      <c r="C5" s="16" t="s">
        <v>96</v>
      </c>
      <c r="D5" s="14" t="s">
        <v>73</v>
      </c>
      <c r="E5" s="17" t="s">
        <v>54</v>
      </c>
      <c r="F5" s="17">
        <v>2850</v>
      </c>
      <c r="G5" s="17">
        <v>418</v>
      </c>
      <c r="H5" s="17">
        <v>422.5</v>
      </c>
      <c r="I5" s="17">
        <v>405</v>
      </c>
      <c r="J5" s="23">
        <f t="shared" ref="J5" si="4">IF(E5="","",IF(E5="Buy",(I5-G5),(G5-I5)))</f>
        <v>13</v>
      </c>
      <c r="K5" s="24">
        <f t="shared" ref="K5" si="5">IF(E5="","",J5*F5)</f>
        <v>37050</v>
      </c>
      <c r="L5" s="85"/>
    </row>
    <row r="6" spans="1:12" ht="26.45" customHeight="1">
      <c r="A6" s="13">
        <v>4</v>
      </c>
      <c r="B6" s="15">
        <v>44627</v>
      </c>
      <c r="C6" s="16" t="s">
        <v>125</v>
      </c>
      <c r="D6" s="14" t="s">
        <v>77</v>
      </c>
      <c r="E6" s="17" t="s">
        <v>54</v>
      </c>
      <c r="F6" s="17">
        <v>500</v>
      </c>
      <c r="G6" s="17">
        <v>2240</v>
      </c>
      <c r="H6" s="17">
        <v>2260.8000000000002</v>
      </c>
      <c r="I6" s="17">
        <v>2240</v>
      </c>
      <c r="J6" s="23">
        <f t="shared" ref="J6" si="6">IF(E6="","",IF(E6="Buy",(I6-G6),(G6-I6)))</f>
        <v>0</v>
      </c>
      <c r="K6" s="24">
        <f t="shared" ref="K6" si="7">IF(E6="","",J6*F6)</f>
        <v>0</v>
      </c>
      <c r="L6" s="85"/>
    </row>
    <row r="7" spans="1:12" ht="26.45" customHeight="1">
      <c r="A7" s="13">
        <v>5</v>
      </c>
      <c r="B7" s="15">
        <v>44628</v>
      </c>
      <c r="C7" s="16" t="s">
        <v>182</v>
      </c>
      <c r="D7" s="14" t="s">
        <v>128</v>
      </c>
      <c r="E7" s="17" t="s">
        <v>12</v>
      </c>
      <c r="F7" s="17">
        <v>300</v>
      </c>
      <c r="G7" s="17">
        <v>3604</v>
      </c>
      <c r="H7" s="17">
        <v>3577.5</v>
      </c>
      <c r="I7" s="17">
        <v>3630</v>
      </c>
      <c r="J7" s="23">
        <f t="shared" ref="J7" si="8">IF(E7="","",IF(E7="Buy",(I7-G7),(G7-I7)))</f>
        <v>26</v>
      </c>
      <c r="K7" s="24">
        <f t="shared" ref="K7" si="9">IF(E7="","",J7*F7)</f>
        <v>7800</v>
      </c>
      <c r="L7" s="85"/>
    </row>
    <row r="8" spans="1:12" ht="26.45" customHeight="1">
      <c r="A8" s="13">
        <v>6</v>
      </c>
      <c r="B8" s="15">
        <v>44629</v>
      </c>
      <c r="C8" s="16" t="s">
        <v>177</v>
      </c>
      <c r="D8" s="14" t="s">
        <v>204</v>
      </c>
      <c r="E8" s="17" t="s">
        <v>12</v>
      </c>
      <c r="F8" s="17">
        <v>2300</v>
      </c>
      <c r="G8" s="17">
        <v>276</v>
      </c>
      <c r="H8" s="17">
        <v>273.14999999999998</v>
      </c>
      <c r="I8" s="17">
        <v>273.14999999999998</v>
      </c>
      <c r="J8" s="23">
        <f t="shared" ref="J8" si="10">IF(E8="","",IF(E8="Buy",(I8-G8),(G8-I8)))</f>
        <v>-2.8500000000000227</v>
      </c>
      <c r="K8" s="24">
        <f t="shared" ref="K8" si="11">IF(E8="","",J8*F8)</f>
        <v>-6555.0000000000528</v>
      </c>
      <c r="L8" s="85"/>
    </row>
    <row r="9" spans="1:12" ht="26.45" customHeight="1">
      <c r="A9" s="13">
        <v>7</v>
      </c>
      <c r="B9" s="15">
        <v>44630</v>
      </c>
      <c r="C9" s="16" t="s">
        <v>143</v>
      </c>
      <c r="D9" s="14" t="s">
        <v>49</v>
      </c>
      <c r="E9" s="17" t="s">
        <v>12</v>
      </c>
      <c r="F9" s="17">
        <v>850</v>
      </c>
      <c r="G9" s="17">
        <v>1312</v>
      </c>
      <c r="H9" s="17">
        <v>1298.25</v>
      </c>
      <c r="I9" s="17">
        <v>1326</v>
      </c>
      <c r="J9" s="23">
        <f t="shared" ref="J9" si="12">IF(E9="","",IF(E9="Buy",(I9-G9),(G9-I9)))</f>
        <v>14</v>
      </c>
      <c r="K9" s="24">
        <f t="shared" ref="K9" si="13">IF(E9="","",J9*F9)</f>
        <v>11900</v>
      </c>
      <c r="L9" s="85"/>
    </row>
    <row r="10" spans="1:12" ht="26.45" customHeight="1">
      <c r="A10" s="13">
        <v>8</v>
      </c>
      <c r="B10" s="15">
        <v>44631</v>
      </c>
      <c r="C10" s="16" t="s">
        <v>74</v>
      </c>
      <c r="D10" s="14" t="s">
        <v>62</v>
      </c>
      <c r="E10" s="17" t="s">
        <v>12</v>
      </c>
      <c r="F10" s="17">
        <v>2700</v>
      </c>
      <c r="G10" s="17">
        <v>296.5</v>
      </c>
      <c r="H10" s="17">
        <v>292.5</v>
      </c>
      <c r="I10" s="17">
        <v>292.5</v>
      </c>
      <c r="J10" s="23">
        <f t="shared" ref="J10" si="14">IF(E10="","",IF(E10="Buy",(I10-G10),(G10-I10)))</f>
        <v>-4</v>
      </c>
      <c r="K10" s="24">
        <f t="shared" ref="K10" si="15">IF(E10="","",J10*F10)</f>
        <v>-10800</v>
      </c>
      <c r="L10" s="85"/>
    </row>
    <row r="11" spans="1:12" ht="26.45" customHeight="1">
      <c r="A11" s="13">
        <v>9</v>
      </c>
      <c r="B11" s="15">
        <v>44634</v>
      </c>
      <c r="C11" s="16" t="s">
        <v>106</v>
      </c>
      <c r="D11" s="14" t="s">
        <v>217</v>
      </c>
      <c r="E11" s="17" t="s">
        <v>12</v>
      </c>
      <c r="F11" s="17">
        <v>2750</v>
      </c>
      <c r="G11" s="17">
        <v>397.5</v>
      </c>
      <c r="H11" s="17">
        <v>393.3</v>
      </c>
      <c r="I11" s="17">
        <v>396.3</v>
      </c>
      <c r="J11" s="23">
        <f t="shared" ref="J11" si="16">IF(E11="","",IF(E11="Buy",(I11-G11),(G11-I11)))</f>
        <v>-1.1999999999999886</v>
      </c>
      <c r="K11" s="24">
        <f t="shared" ref="K11" si="17">IF(E11="","",J11*F11)</f>
        <v>-3299.9999999999686</v>
      </c>
      <c r="L11" s="85"/>
    </row>
    <row r="12" spans="1:12" ht="26.45" customHeight="1">
      <c r="A12" s="13">
        <v>10</v>
      </c>
      <c r="B12" s="15">
        <v>44635</v>
      </c>
      <c r="C12" s="16" t="s">
        <v>141</v>
      </c>
      <c r="D12" s="14" t="s">
        <v>218</v>
      </c>
      <c r="E12" s="17" t="s">
        <v>12</v>
      </c>
      <c r="F12" s="17">
        <v>300</v>
      </c>
      <c r="G12" s="17">
        <v>2412</v>
      </c>
      <c r="H12" s="17">
        <v>2387.6999999999998</v>
      </c>
      <c r="I12" s="17">
        <v>2387.6999999999998</v>
      </c>
      <c r="J12" s="23">
        <f t="shared" ref="J12" si="18">IF(E12="","",IF(E12="Buy",(I12-G12),(G12-I12)))</f>
        <v>-24.300000000000182</v>
      </c>
      <c r="K12" s="24">
        <f t="shared" ref="K12" si="19">IF(E12="","",J12*F12)</f>
        <v>-7290.0000000000546</v>
      </c>
      <c r="L12" s="85"/>
    </row>
    <row r="13" spans="1:12" ht="26.45" customHeight="1">
      <c r="A13" s="13">
        <v>11</v>
      </c>
      <c r="B13" s="15">
        <v>44636</v>
      </c>
      <c r="C13" s="16" t="s">
        <v>102</v>
      </c>
      <c r="D13" s="14" t="s">
        <v>219</v>
      </c>
      <c r="E13" s="17" t="s">
        <v>12</v>
      </c>
      <c r="F13" s="17">
        <v>200</v>
      </c>
      <c r="G13" s="17">
        <v>6319</v>
      </c>
      <c r="H13" s="17">
        <v>6290</v>
      </c>
      <c r="I13" s="17">
        <v>6400</v>
      </c>
      <c r="J13" s="23">
        <f t="shared" ref="J13:J14" si="20">IF(E13="","",IF(E13="Buy",(I13-G13),(G13-I13)))</f>
        <v>81</v>
      </c>
      <c r="K13" s="24">
        <f t="shared" ref="K13:K14" si="21">IF(E13="","",J13*F13)</f>
        <v>16200</v>
      </c>
      <c r="L13" s="85"/>
    </row>
    <row r="14" spans="1:12" ht="26.45" customHeight="1">
      <c r="A14" s="13">
        <v>12</v>
      </c>
      <c r="B14" s="15">
        <v>44637</v>
      </c>
      <c r="C14" s="16" t="s">
        <v>106</v>
      </c>
      <c r="D14" s="14" t="s">
        <v>123</v>
      </c>
      <c r="E14" s="17" t="s">
        <v>12</v>
      </c>
      <c r="F14" s="17">
        <v>2500</v>
      </c>
      <c r="G14" s="17">
        <v>746</v>
      </c>
      <c r="H14" s="17">
        <v>738.9</v>
      </c>
      <c r="I14" s="17">
        <v>744.1</v>
      </c>
      <c r="J14" s="23">
        <f t="shared" si="20"/>
        <v>-1.8999999999999773</v>
      </c>
      <c r="K14" s="24">
        <f t="shared" si="21"/>
        <v>-4749.9999999999436</v>
      </c>
      <c r="L14" s="85"/>
    </row>
    <row r="15" spans="1:12" ht="26.45" customHeight="1">
      <c r="A15" s="13">
        <v>13</v>
      </c>
      <c r="B15" s="15">
        <v>44637</v>
      </c>
      <c r="C15" s="16" t="s">
        <v>159</v>
      </c>
      <c r="D15" s="14" t="s">
        <v>77</v>
      </c>
      <c r="E15" s="17" t="s">
        <v>12</v>
      </c>
      <c r="F15" s="17">
        <v>500</v>
      </c>
      <c r="G15" s="17">
        <v>2472</v>
      </c>
      <c r="H15" s="17">
        <v>2457</v>
      </c>
      <c r="I15" s="17">
        <v>2469.6</v>
      </c>
      <c r="J15" s="23">
        <f t="shared" ref="J15" si="22">IF(E15="","",IF(E15="Buy",(I15-G15),(G15-I15)))</f>
        <v>-2.4000000000000909</v>
      </c>
      <c r="K15" s="24">
        <f t="shared" ref="K15" si="23">IF(E15="","",J15*F15)</f>
        <v>-1200.0000000000455</v>
      </c>
      <c r="L15" s="85"/>
    </row>
    <row r="16" spans="1:12" ht="26.45" customHeight="1">
      <c r="A16" s="13">
        <v>14</v>
      </c>
      <c r="B16" s="15">
        <v>44641</v>
      </c>
      <c r="C16" s="16" t="s">
        <v>90</v>
      </c>
      <c r="D16" s="14" t="s">
        <v>60</v>
      </c>
      <c r="E16" s="17" t="s">
        <v>54</v>
      </c>
      <c r="F16" s="17">
        <v>6750</v>
      </c>
      <c r="G16" s="17">
        <v>229</v>
      </c>
      <c r="H16" s="17">
        <v>231.3</v>
      </c>
      <c r="I16" s="17">
        <v>230.15</v>
      </c>
      <c r="J16" s="23">
        <f t="shared" ref="J16" si="24">IF(E16="","",IF(E16="Buy",(I16-G16),(G16-I16)))</f>
        <v>-1.1500000000000057</v>
      </c>
      <c r="K16" s="24">
        <f t="shared" ref="K16" si="25">IF(E16="","",J16*F16)</f>
        <v>-7762.5000000000382</v>
      </c>
      <c r="L16" s="85"/>
    </row>
    <row r="17" spans="1:12" ht="26.45" customHeight="1">
      <c r="A17" s="13">
        <v>15</v>
      </c>
      <c r="B17" s="15">
        <v>44642</v>
      </c>
      <c r="C17" s="16" t="s">
        <v>185</v>
      </c>
      <c r="D17" s="14" t="s">
        <v>147</v>
      </c>
      <c r="E17" s="17" t="s">
        <v>12</v>
      </c>
      <c r="F17" s="17">
        <v>3600</v>
      </c>
      <c r="G17" s="17">
        <v>368</v>
      </c>
      <c r="H17" s="17">
        <v>365.1</v>
      </c>
      <c r="I17" s="17">
        <v>370.9</v>
      </c>
      <c r="J17" s="23">
        <f t="shared" ref="J17" si="26">IF(E17="","",IF(E17="Buy",(I17-G17),(G17-I17)))</f>
        <v>2.8999999999999773</v>
      </c>
      <c r="K17" s="24">
        <f t="shared" ref="K17" si="27">IF(E17="","",J17*F17)</f>
        <v>10439.999999999918</v>
      </c>
      <c r="L17" s="85"/>
    </row>
    <row r="18" spans="1:12" ht="26.45" customHeight="1">
      <c r="A18" s="13">
        <v>16</v>
      </c>
      <c r="B18" s="15">
        <v>44643</v>
      </c>
      <c r="C18" s="16" t="s">
        <v>177</v>
      </c>
      <c r="D18" s="14" t="s">
        <v>220</v>
      </c>
      <c r="E18" s="17" t="s">
        <v>12</v>
      </c>
      <c r="F18" s="17">
        <v>800</v>
      </c>
      <c r="G18" s="17">
        <v>1195</v>
      </c>
      <c r="H18" s="17">
        <v>1183.5</v>
      </c>
      <c r="I18" s="17">
        <v>1183.5</v>
      </c>
      <c r="J18" s="23">
        <f t="shared" ref="J18" si="28">IF(E18="","",IF(E18="Buy",(I18-G18),(G18-I18)))</f>
        <v>-11.5</v>
      </c>
      <c r="K18" s="24">
        <f t="shared" ref="K18" si="29">IF(E18="","",J18*F18)</f>
        <v>-9200</v>
      </c>
      <c r="L18" s="85"/>
    </row>
    <row r="19" spans="1:12" ht="26.45" customHeight="1">
      <c r="A19" s="13">
        <v>17</v>
      </c>
      <c r="B19" s="15">
        <v>44644</v>
      </c>
      <c r="C19" s="16" t="s">
        <v>87</v>
      </c>
      <c r="D19" s="14" t="s">
        <v>130</v>
      </c>
      <c r="E19" s="17" t="s">
        <v>12</v>
      </c>
      <c r="F19" s="17">
        <v>200</v>
      </c>
      <c r="G19" s="17">
        <v>4494</v>
      </c>
      <c r="H19" s="17">
        <v>4455</v>
      </c>
      <c r="I19" s="17">
        <v>4468</v>
      </c>
      <c r="J19" s="23">
        <f t="shared" ref="J19" si="30">IF(E19="","",IF(E19="Buy",(I19-G19),(G19-I19)))</f>
        <v>-26</v>
      </c>
      <c r="K19" s="24">
        <f t="shared" ref="K19" si="31">IF(E19="","",J19*F19)</f>
        <v>-5200</v>
      </c>
      <c r="L19" s="85"/>
    </row>
    <row r="20" spans="1:12" ht="26.45" customHeight="1">
      <c r="A20" s="13">
        <v>18</v>
      </c>
      <c r="B20" s="15">
        <v>44645</v>
      </c>
      <c r="C20" s="16" t="s">
        <v>125</v>
      </c>
      <c r="D20" s="14" t="s">
        <v>107</v>
      </c>
      <c r="E20" s="17" t="s">
        <v>12</v>
      </c>
      <c r="F20" s="17">
        <v>500</v>
      </c>
      <c r="G20" s="17">
        <v>1857</v>
      </c>
      <c r="H20" s="17">
        <v>1842.3</v>
      </c>
      <c r="I20" s="17">
        <v>1874</v>
      </c>
      <c r="J20" s="23">
        <f t="shared" ref="J20" si="32">IF(E20="","",IF(E20="Buy",(I20-G20),(G20-I20)))</f>
        <v>17</v>
      </c>
      <c r="K20" s="24">
        <f t="shared" ref="K20" si="33">IF(E20="","",J20*F20)</f>
        <v>8500</v>
      </c>
      <c r="L20" s="85"/>
    </row>
    <row r="21" spans="1:12" ht="26.45" customHeight="1">
      <c r="A21" s="13">
        <v>19</v>
      </c>
      <c r="B21" s="15">
        <v>44648</v>
      </c>
      <c r="C21" s="16" t="s">
        <v>87</v>
      </c>
      <c r="D21" s="14" t="s">
        <v>173</v>
      </c>
      <c r="E21" s="17" t="s">
        <v>12</v>
      </c>
      <c r="F21" s="17">
        <v>1900</v>
      </c>
      <c r="G21" s="17">
        <v>730.5</v>
      </c>
      <c r="H21" s="17">
        <v>724.5</v>
      </c>
      <c r="I21" s="17">
        <v>740.7</v>
      </c>
      <c r="J21" s="23">
        <f t="shared" ref="J21" si="34">IF(E21="","",IF(E21="Buy",(I21-G21),(G21-I21)))</f>
        <v>10.200000000000045</v>
      </c>
      <c r="K21" s="24">
        <f t="shared" ref="K21" si="35">IF(E21="","",J21*F21)</f>
        <v>19380.000000000087</v>
      </c>
      <c r="L21" s="85"/>
    </row>
    <row r="22" spans="1:12" ht="26.45" customHeight="1">
      <c r="A22" s="13">
        <v>20</v>
      </c>
      <c r="B22" s="15">
        <v>44649</v>
      </c>
      <c r="C22" s="16" t="s">
        <v>141</v>
      </c>
      <c r="D22" s="14" t="s">
        <v>163</v>
      </c>
      <c r="E22" s="17" t="s">
        <v>12</v>
      </c>
      <c r="F22" s="17">
        <v>2000</v>
      </c>
      <c r="G22" s="17">
        <v>989</v>
      </c>
      <c r="H22" s="17">
        <v>981.9</v>
      </c>
      <c r="I22" s="17">
        <v>987.3</v>
      </c>
      <c r="J22" s="23">
        <f t="shared" ref="J22" si="36">IF(E22="","",IF(E22="Buy",(I22-G22),(G22-I22)))</f>
        <v>-1.7000000000000455</v>
      </c>
      <c r="K22" s="24">
        <f t="shared" ref="K22" si="37">IF(E22="","",J22*F22)</f>
        <v>-3400.0000000000909</v>
      </c>
      <c r="L22" s="85"/>
    </row>
    <row r="23" spans="1:12" ht="26.45" customHeight="1">
      <c r="A23" s="13">
        <v>21</v>
      </c>
      <c r="B23" s="15">
        <v>44650</v>
      </c>
      <c r="C23" s="16" t="s">
        <v>185</v>
      </c>
      <c r="D23" s="14" t="s">
        <v>94</v>
      </c>
      <c r="E23" s="17" t="s">
        <v>12</v>
      </c>
      <c r="F23" s="17">
        <v>300</v>
      </c>
      <c r="G23" s="17">
        <v>6274</v>
      </c>
      <c r="H23" s="17">
        <v>6233.4</v>
      </c>
      <c r="I23" s="17">
        <v>6311</v>
      </c>
      <c r="J23" s="23">
        <f t="shared" ref="J23" si="38">IF(E23="","",IF(E23="Buy",(I23-G23),(G23-I23)))</f>
        <v>37</v>
      </c>
      <c r="K23" s="24">
        <f t="shared" ref="K23" si="39">IF(E23="","",J23*F23)</f>
        <v>11100</v>
      </c>
      <c r="L23" s="85"/>
    </row>
    <row r="24" spans="1:12" ht="26.45" customHeight="1" thickBot="1">
      <c r="A24" s="13">
        <v>21</v>
      </c>
      <c r="B24" s="15">
        <v>44651</v>
      </c>
      <c r="C24" s="16" t="s">
        <v>106</v>
      </c>
      <c r="D24" s="14" t="s">
        <v>221</v>
      </c>
      <c r="E24" s="17" t="s">
        <v>12</v>
      </c>
      <c r="F24" s="17">
        <v>475</v>
      </c>
      <c r="G24" s="17">
        <v>1478</v>
      </c>
      <c r="H24" s="17">
        <v>1461.6</v>
      </c>
      <c r="I24" s="17">
        <v>1494</v>
      </c>
      <c r="J24" s="23">
        <f t="shared" ref="J24" si="40">IF(E24="","",IF(E24="Buy",(I24-G24),(G24-I24)))</f>
        <v>16</v>
      </c>
      <c r="K24" s="24">
        <f t="shared" ref="K24" si="41">IF(E24="","",J24*F24)</f>
        <v>7600</v>
      </c>
      <c r="L24" s="85"/>
    </row>
    <row r="25" spans="1:12" ht="31.95" customHeight="1" thickBot="1">
      <c r="A25" s="41"/>
      <c r="B25" s="42"/>
      <c r="C25" s="42"/>
      <c r="D25" s="42" t="s">
        <v>28</v>
      </c>
      <c r="E25" s="42"/>
      <c r="F25" s="42"/>
      <c r="G25" s="42"/>
      <c r="H25" s="42"/>
      <c r="I25" s="42"/>
      <c r="J25" s="43"/>
      <c r="K25" s="44">
        <f>SUM(K3:K24)</f>
        <v>81974.999999999796</v>
      </c>
    </row>
    <row r="26" spans="1:12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2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2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2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2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2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2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>
      <c r="J44" s="6"/>
    </row>
    <row r="45" spans="1:11" s="91" customFormat="1" ht="13">
      <c r="A45" s="89" t="s">
        <v>305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304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4"/>
  <sheetViews>
    <sheetView workbookViewId="0">
      <selection activeCell="F3" sqref="F3:G7"/>
    </sheetView>
  </sheetViews>
  <sheetFormatPr defaultColWidth="8.87890625" defaultRowHeight="14.35"/>
  <cols>
    <col min="1" max="1" width="11.1171875" customWidth="1"/>
    <col min="2" max="2" width="14.64453125" customWidth="1"/>
    <col min="3" max="4" width="9.64453125" customWidth="1"/>
    <col min="6" max="6" width="16.87890625" customWidth="1"/>
  </cols>
  <sheetData>
    <row r="3" spans="1:8">
      <c r="A3" t="s">
        <v>2</v>
      </c>
      <c r="B3" t="s">
        <v>36</v>
      </c>
      <c r="D3" t="s">
        <v>37</v>
      </c>
      <c r="F3" s="1" t="s">
        <v>27</v>
      </c>
      <c r="H3" s="1"/>
    </row>
    <row r="4" spans="1:8">
      <c r="A4" s="31">
        <v>43647</v>
      </c>
      <c r="B4">
        <v>1000000</v>
      </c>
      <c r="C4" t="e">
        <f>B4+#REF!+#REF!+#REF!+#REF!+#REF!+#REF!</f>
        <v>#REF!</v>
      </c>
      <c r="D4" t="e">
        <f>B4-C4</f>
        <v>#REF!</v>
      </c>
      <c r="H4" s="1"/>
    </row>
    <row r="5" spans="1:8">
      <c r="A5" s="31">
        <v>43648</v>
      </c>
      <c r="B5" t="e">
        <f t="shared" ref="B5:B14" si="0">C4</f>
        <v>#REF!</v>
      </c>
      <c r="C5" t="e">
        <f>B5+#REF!+#REF!+#REF!</f>
        <v>#REF!</v>
      </c>
      <c r="D5" t="e">
        <f>B5-C5</f>
        <v>#REF!</v>
      </c>
      <c r="F5" s="1" t="s">
        <v>29</v>
      </c>
      <c r="G5">
        <v>40</v>
      </c>
      <c r="H5" s="1"/>
    </row>
    <row r="6" spans="1:8">
      <c r="A6" s="31">
        <v>43649</v>
      </c>
      <c r="B6" t="e">
        <f t="shared" si="0"/>
        <v>#REF!</v>
      </c>
      <c r="C6" t="e">
        <f>B6+#REF!+#REF!+#REF!+#REF!+#REF!</f>
        <v>#REF!</v>
      </c>
      <c r="D6" t="e">
        <f>B6-C6</f>
        <v>#REF!</v>
      </c>
      <c r="F6" s="1" t="s">
        <v>31</v>
      </c>
      <c r="G6">
        <v>13</v>
      </c>
    </row>
    <row r="7" spans="1:8">
      <c r="A7" s="31">
        <v>43650</v>
      </c>
      <c r="B7" t="e">
        <f t="shared" si="0"/>
        <v>#REF!</v>
      </c>
      <c r="C7" t="e">
        <f>B7+#REF!+#REF!+#REF!</f>
        <v>#REF!</v>
      </c>
      <c r="D7" t="e">
        <f>B7-C7</f>
        <v>#REF!</v>
      </c>
      <c r="F7" s="1" t="s">
        <v>33</v>
      </c>
      <c r="G7">
        <v>27</v>
      </c>
    </row>
    <row r="8" spans="1:8">
      <c r="A8" s="31">
        <v>43650</v>
      </c>
      <c r="B8" t="e">
        <f t="shared" si="0"/>
        <v>#REF!</v>
      </c>
      <c r="C8" t="e">
        <f>B8+#REF!+#REF!+#REF!+#REF!+#REF!+#REF!+#REF!+#REF!+#REF!</f>
        <v>#REF!</v>
      </c>
      <c r="D8" t="e">
        <f>B8-C8</f>
        <v>#REF!</v>
      </c>
    </row>
    <row r="9" spans="1:8">
      <c r="A9" s="31">
        <v>43671</v>
      </c>
      <c r="B9" t="e">
        <f t="shared" si="0"/>
        <v>#REF!</v>
      </c>
      <c r="C9" t="e">
        <f>B9+#REF!+#REF!</f>
        <v>#REF!</v>
      </c>
      <c r="D9" t="e">
        <f t="shared" ref="D9:D13" si="1">B9-C9</f>
        <v>#REF!</v>
      </c>
    </row>
    <row r="10" spans="1:8">
      <c r="A10" s="31">
        <v>43672</v>
      </c>
      <c r="B10" t="e">
        <f t="shared" si="0"/>
        <v>#REF!</v>
      </c>
      <c r="C10" t="e">
        <f>B10+#REF!</f>
        <v>#REF!</v>
      </c>
      <c r="D10" t="e">
        <f t="shared" si="1"/>
        <v>#REF!</v>
      </c>
    </row>
    <row r="11" spans="1:8">
      <c r="A11" s="31">
        <v>43675</v>
      </c>
      <c r="B11" t="e">
        <f t="shared" si="0"/>
        <v>#REF!</v>
      </c>
      <c r="C11" t="e">
        <f>B11+SUM(#REF!)</f>
        <v>#REF!</v>
      </c>
      <c r="D11" t="e">
        <f t="shared" si="1"/>
        <v>#REF!</v>
      </c>
    </row>
    <row r="12" spans="1:8">
      <c r="A12" s="31">
        <v>43676</v>
      </c>
      <c r="B12" t="e">
        <f t="shared" si="0"/>
        <v>#REF!</v>
      </c>
      <c r="C12" s="3" t="e">
        <f>B12+#REF!</f>
        <v>#REF!</v>
      </c>
      <c r="D12" t="e">
        <f t="shared" si="1"/>
        <v>#REF!</v>
      </c>
    </row>
    <row r="13" spans="1:8">
      <c r="A13" s="31">
        <v>43677</v>
      </c>
      <c r="B13" s="3" t="e">
        <f t="shared" si="0"/>
        <v>#REF!</v>
      </c>
      <c r="C13" s="3" t="e">
        <f>B13+SUM(#REF!)</f>
        <v>#REF!</v>
      </c>
      <c r="D13" t="e">
        <f t="shared" si="1"/>
        <v>#REF!</v>
      </c>
    </row>
    <row r="14" spans="1:8">
      <c r="A14" s="31">
        <v>43678</v>
      </c>
      <c r="B14" s="3" t="e">
        <f t="shared" si="0"/>
        <v>#REF!</v>
      </c>
    </row>
  </sheetData>
  <pageMargins left="0.75" right="0.75" top="1" bottom="1" header="0.51180555555555496" footer="0.51180555555555496"/>
  <pageSetup firstPageNumber="0" orientation="portrait" useFirstPageNumber="1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7"/>
  <sheetViews>
    <sheetView workbookViewId="0">
      <pane ySplit="2" topLeftCell="A14" activePane="bottomLeft" state="frozen"/>
      <selection pane="bottomLeft" activeCell="H18" sqref="H18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4.52734375" customWidth="1"/>
    <col min="12" max="12" width="15.41015625" style="86" customWidth="1"/>
  </cols>
  <sheetData>
    <row r="1" spans="1:11" ht="54" customHeight="1">
      <c r="A1" s="100" t="s">
        <v>222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7.35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6.45" customHeight="1">
      <c r="A3" s="13">
        <v>1</v>
      </c>
      <c r="B3" s="15">
        <v>44652</v>
      </c>
      <c r="C3" s="16" t="s">
        <v>96</v>
      </c>
      <c r="D3" s="14" t="s">
        <v>183</v>
      </c>
      <c r="E3" s="17" t="s">
        <v>12</v>
      </c>
      <c r="F3" s="17">
        <v>3000</v>
      </c>
      <c r="G3" s="17">
        <v>301.25</v>
      </c>
      <c r="H3" s="17">
        <v>298.8</v>
      </c>
      <c r="I3" s="17">
        <v>300</v>
      </c>
      <c r="J3" s="23">
        <f t="shared" ref="J3" si="0">IF(E3="","",IF(E3="Buy",(I3-G3),(G3-I3)))</f>
        <v>-1.25</v>
      </c>
      <c r="K3" s="24">
        <f t="shared" ref="K3" si="1">IF(E3="","",J3*F3)</f>
        <v>-3750</v>
      </c>
    </row>
    <row r="4" spans="1:11" ht="26.45" customHeight="1">
      <c r="A4" s="13">
        <v>2</v>
      </c>
      <c r="B4" s="15">
        <v>44655</v>
      </c>
      <c r="C4" s="16" t="s">
        <v>100</v>
      </c>
      <c r="D4" s="14" t="s">
        <v>49</v>
      </c>
      <c r="E4" s="17" t="s">
        <v>12</v>
      </c>
      <c r="F4" s="17">
        <v>850</v>
      </c>
      <c r="G4" s="17">
        <v>1361</v>
      </c>
      <c r="H4" s="17">
        <v>1345.5</v>
      </c>
      <c r="I4" s="17">
        <v>1345.5</v>
      </c>
      <c r="J4" s="23">
        <f t="shared" ref="J4" si="2">IF(E4="","",IF(E4="Buy",(I4-G4),(G4-I4)))</f>
        <v>-15.5</v>
      </c>
      <c r="K4" s="24">
        <f t="shared" ref="K4" si="3">IF(E4="","",J4*F4)</f>
        <v>-13175</v>
      </c>
    </row>
    <row r="5" spans="1:11" ht="26.45" customHeight="1">
      <c r="A5" s="13">
        <v>3</v>
      </c>
      <c r="B5" s="15">
        <v>44656</v>
      </c>
      <c r="C5" s="16" t="s">
        <v>182</v>
      </c>
      <c r="D5" s="14" t="s">
        <v>202</v>
      </c>
      <c r="E5" s="17" t="s">
        <v>12</v>
      </c>
      <c r="F5" s="17">
        <v>5333</v>
      </c>
      <c r="G5" s="17">
        <v>231.9</v>
      </c>
      <c r="H5" s="17">
        <v>229.5</v>
      </c>
      <c r="I5" s="17">
        <v>231.75</v>
      </c>
      <c r="J5" s="23">
        <f t="shared" ref="J5" si="4">IF(E5="","",IF(E5="Buy",(I5-G5),(G5-I5)))</f>
        <v>-0.15000000000000568</v>
      </c>
      <c r="K5" s="24">
        <f t="shared" ref="K5" si="5">IF(E5="","",J5*F5)</f>
        <v>-799.95000000003029</v>
      </c>
    </row>
    <row r="6" spans="1:11" ht="26.45" customHeight="1">
      <c r="A6" s="13">
        <v>4</v>
      </c>
      <c r="B6" s="15">
        <v>44658</v>
      </c>
      <c r="C6" s="16" t="s">
        <v>74</v>
      </c>
      <c r="D6" s="14" t="s">
        <v>220</v>
      </c>
      <c r="E6" s="17" t="s">
        <v>12</v>
      </c>
      <c r="F6" s="17">
        <v>800</v>
      </c>
      <c r="G6" s="17">
        <v>1311</v>
      </c>
      <c r="H6" s="17">
        <v>1294.2</v>
      </c>
      <c r="I6" s="17">
        <v>1354.5</v>
      </c>
      <c r="J6" s="23">
        <f t="shared" ref="J6" si="6">IF(E6="","",IF(E6="Buy",(I6-G6),(G6-I6)))</f>
        <v>43.5</v>
      </c>
      <c r="K6" s="24">
        <f t="shared" ref="K6" si="7">IF(E6="","",J6*F6)</f>
        <v>34800</v>
      </c>
    </row>
    <row r="7" spans="1:11" ht="26.45" customHeight="1">
      <c r="A7" s="13">
        <v>5</v>
      </c>
      <c r="B7" s="15">
        <v>44659</v>
      </c>
      <c r="C7" s="16" t="s">
        <v>141</v>
      </c>
      <c r="D7" s="14" t="s">
        <v>131</v>
      </c>
      <c r="E7" s="17" t="s">
        <v>12</v>
      </c>
      <c r="F7" s="17">
        <v>250</v>
      </c>
      <c r="G7" s="17">
        <v>4473</v>
      </c>
      <c r="H7" s="17">
        <v>4446</v>
      </c>
      <c r="I7" s="17">
        <v>4446</v>
      </c>
      <c r="J7" s="23">
        <f t="shared" ref="J7" si="8">IF(E7="","",IF(E7="Buy",(I7-G7),(G7-I7)))</f>
        <v>-27</v>
      </c>
      <c r="K7" s="24">
        <f t="shared" ref="K7" si="9">IF(E7="","",J7*F7)</f>
        <v>-6750</v>
      </c>
    </row>
    <row r="8" spans="1:11" ht="26.45" customHeight="1">
      <c r="A8" s="13">
        <v>6</v>
      </c>
      <c r="B8" s="15">
        <v>44662</v>
      </c>
      <c r="C8" s="16" t="s">
        <v>68</v>
      </c>
      <c r="D8" s="14" t="s">
        <v>44</v>
      </c>
      <c r="E8" s="17" t="s">
        <v>12</v>
      </c>
      <c r="F8" s="17">
        <v>3300</v>
      </c>
      <c r="G8" s="17">
        <v>405.75</v>
      </c>
      <c r="H8" s="17">
        <v>401.4</v>
      </c>
      <c r="I8" s="17">
        <v>401.4</v>
      </c>
      <c r="J8" s="23">
        <f t="shared" ref="J8" si="10">IF(E8="","",IF(E8="Buy",(I8-G8),(G8-I8)))</f>
        <v>-4.3500000000000227</v>
      </c>
      <c r="K8" s="24">
        <f t="shared" ref="K8" si="11">IF(E8="","",J8*F8)</f>
        <v>-14355.000000000075</v>
      </c>
    </row>
    <row r="9" spans="1:11" ht="26.45" customHeight="1">
      <c r="A9" s="13">
        <v>7</v>
      </c>
      <c r="B9" s="15">
        <v>44663</v>
      </c>
      <c r="C9" s="16" t="s">
        <v>98</v>
      </c>
      <c r="D9" s="14" t="s">
        <v>223</v>
      </c>
      <c r="E9" s="17" t="s">
        <v>12</v>
      </c>
      <c r="F9" s="17">
        <v>4000</v>
      </c>
      <c r="G9" s="17">
        <v>179.5</v>
      </c>
      <c r="H9" s="17">
        <v>177.3</v>
      </c>
      <c r="I9" s="17">
        <v>179.1</v>
      </c>
      <c r="J9" s="23">
        <f t="shared" ref="J9" si="12">IF(E9="","",IF(E9="Buy",(I9-G9),(G9-I9)))</f>
        <v>-0.40000000000000568</v>
      </c>
      <c r="K9" s="24">
        <f t="shared" ref="K9" si="13">IF(E9="","",J9*F9)</f>
        <v>-1600.0000000000227</v>
      </c>
    </row>
    <row r="10" spans="1:11" ht="26.45" customHeight="1">
      <c r="A10" s="13">
        <v>8</v>
      </c>
      <c r="B10" s="15">
        <v>44669</v>
      </c>
      <c r="C10" s="16" t="s">
        <v>224</v>
      </c>
      <c r="D10" s="14" t="s">
        <v>200</v>
      </c>
      <c r="E10" s="17" t="s">
        <v>12</v>
      </c>
      <c r="F10" s="17">
        <v>1500</v>
      </c>
      <c r="G10" s="17">
        <v>503.9</v>
      </c>
      <c r="H10" s="17">
        <v>497.7</v>
      </c>
      <c r="I10" s="17">
        <v>513.5</v>
      </c>
      <c r="J10" s="23">
        <f t="shared" ref="J10" si="14">IF(E10="","",IF(E10="Buy",(I10-G10),(G10-I10)))</f>
        <v>9.6000000000000227</v>
      </c>
      <c r="K10" s="24">
        <f t="shared" ref="K10" si="15">IF(E10="","",J10*F10)</f>
        <v>14400.000000000035</v>
      </c>
    </row>
    <row r="11" spans="1:11" ht="26.45" customHeight="1">
      <c r="A11" s="13">
        <v>9</v>
      </c>
      <c r="B11" s="15">
        <v>44670</v>
      </c>
      <c r="C11" s="16" t="s">
        <v>159</v>
      </c>
      <c r="D11" s="14" t="s">
        <v>225</v>
      </c>
      <c r="E11" s="17" t="s">
        <v>54</v>
      </c>
      <c r="F11" s="17">
        <v>1350</v>
      </c>
      <c r="G11" s="17">
        <v>793.6</v>
      </c>
      <c r="H11" s="17">
        <v>801.9</v>
      </c>
      <c r="I11" s="17">
        <v>801.9</v>
      </c>
      <c r="J11" s="23">
        <f t="shared" ref="J11" si="16">IF(E11="","",IF(E11="Buy",(I11-G11),(G11-I11)))</f>
        <v>-8.2999999999999545</v>
      </c>
      <c r="K11" s="24">
        <f t="shared" ref="K11" si="17">IF(E11="","",J11*F11)</f>
        <v>-11204.999999999938</v>
      </c>
    </row>
    <row r="12" spans="1:11" ht="26.45" customHeight="1">
      <c r="A12" s="13">
        <v>10</v>
      </c>
      <c r="B12" s="15">
        <v>44671</v>
      </c>
      <c r="C12" s="16" t="s">
        <v>104</v>
      </c>
      <c r="D12" s="14" t="s">
        <v>226</v>
      </c>
      <c r="E12" s="17" t="s">
        <v>12</v>
      </c>
      <c r="F12" s="17">
        <v>1000</v>
      </c>
      <c r="G12" s="17">
        <v>1300</v>
      </c>
      <c r="H12" s="17">
        <v>1290.5999999999999</v>
      </c>
      <c r="I12" s="17">
        <v>1302</v>
      </c>
      <c r="J12" s="23">
        <f t="shared" ref="J12" si="18">IF(E12="","",IF(E12="Buy",(I12-G12),(G12-I12)))</f>
        <v>2</v>
      </c>
      <c r="K12" s="24">
        <f t="shared" ref="K12" si="19">IF(E12="","",J12*F12)</f>
        <v>2000</v>
      </c>
    </row>
    <row r="13" spans="1:11" ht="26.45" customHeight="1">
      <c r="A13" s="13">
        <v>11</v>
      </c>
      <c r="B13" s="15">
        <v>44672</v>
      </c>
      <c r="C13" s="16" t="s">
        <v>106</v>
      </c>
      <c r="D13" s="14" t="s">
        <v>227</v>
      </c>
      <c r="E13" s="17" t="s">
        <v>12</v>
      </c>
      <c r="F13" s="17">
        <v>2500</v>
      </c>
      <c r="G13" s="17">
        <v>204</v>
      </c>
      <c r="H13" s="17">
        <v>201.6</v>
      </c>
      <c r="I13" s="17">
        <v>202.3</v>
      </c>
      <c r="J13" s="23">
        <f t="shared" ref="J13" si="20">IF(E13="","",IF(E13="Buy",(I13-G13),(G13-I13)))</f>
        <v>-1.6999999999999886</v>
      </c>
      <c r="K13" s="24">
        <f t="shared" ref="K13" si="21">IF(E13="","",J13*F13)</f>
        <v>-4249.9999999999718</v>
      </c>
    </row>
    <row r="14" spans="1:11" ht="26.45" customHeight="1">
      <c r="A14" s="13">
        <v>12</v>
      </c>
      <c r="B14" s="15">
        <v>44673</v>
      </c>
      <c r="C14" s="16" t="s">
        <v>80</v>
      </c>
      <c r="D14" s="14" t="s">
        <v>134</v>
      </c>
      <c r="E14" s="17" t="s">
        <v>54</v>
      </c>
      <c r="F14" s="17">
        <v>3000</v>
      </c>
      <c r="G14" s="17">
        <v>500</v>
      </c>
      <c r="H14" s="17">
        <v>504.9</v>
      </c>
      <c r="I14" s="17">
        <v>492</v>
      </c>
      <c r="J14" s="23">
        <f t="shared" ref="J14" si="22">IF(E14="","",IF(E14="Buy",(I14-G14),(G14-I14)))</f>
        <v>8</v>
      </c>
      <c r="K14" s="24">
        <f t="shared" ref="K14" si="23">IF(E14="","",J14*F14)</f>
        <v>24000</v>
      </c>
    </row>
    <row r="15" spans="1:11" ht="26.45" customHeight="1">
      <c r="A15" s="13">
        <v>13</v>
      </c>
      <c r="B15" s="15">
        <v>44677</v>
      </c>
      <c r="C15" s="16" t="s">
        <v>153</v>
      </c>
      <c r="D15" s="14" t="s">
        <v>228</v>
      </c>
      <c r="E15" s="17" t="s">
        <v>12</v>
      </c>
      <c r="F15" s="17">
        <v>600</v>
      </c>
      <c r="G15" s="17">
        <v>2406</v>
      </c>
      <c r="H15" s="17">
        <v>2385.9</v>
      </c>
      <c r="I15" s="17">
        <v>2385.9</v>
      </c>
      <c r="J15" s="23">
        <f t="shared" ref="J15" si="24">IF(E15="","",IF(E15="Buy",(I15-G15),(G15-I15)))</f>
        <v>-20.099999999999909</v>
      </c>
      <c r="K15" s="24">
        <f t="shared" ref="K15" si="25">IF(E15="","",J15*F15)</f>
        <v>-12059.999999999945</v>
      </c>
    </row>
    <row r="16" spans="1:11" ht="26.45" customHeight="1">
      <c r="A16" s="13">
        <v>14</v>
      </c>
      <c r="B16" s="15">
        <v>44678</v>
      </c>
      <c r="C16" s="16" t="s">
        <v>132</v>
      </c>
      <c r="D16" s="14" t="s">
        <v>227</v>
      </c>
      <c r="E16" s="17" t="s">
        <v>12</v>
      </c>
      <c r="F16" s="17">
        <v>5000</v>
      </c>
      <c r="G16" s="17">
        <v>209</v>
      </c>
      <c r="H16" s="17">
        <v>206.55</v>
      </c>
      <c r="I16" s="17">
        <v>209.9</v>
      </c>
      <c r="J16" s="23">
        <f t="shared" ref="J16" si="26">IF(E16="","",IF(E16="Buy",(I16-G16),(G16-I16)))</f>
        <v>0.90000000000000568</v>
      </c>
      <c r="K16" s="24">
        <f t="shared" ref="K16" si="27">IF(E16="","",J16*F16)</f>
        <v>4500.0000000000282</v>
      </c>
    </row>
    <row r="17" spans="1:11" ht="26.45" customHeight="1" thickBot="1">
      <c r="A17" s="87">
        <v>15</v>
      </c>
      <c r="B17" s="15">
        <v>44680</v>
      </c>
      <c r="C17" s="16" t="s">
        <v>141</v>
      </c>
      <c r="D17" s="14" t="s">
        <v>229</v>
      </c>
      <c r="E17" s="17" t="s">
        <v>54</v>
      </c>
      <c r="F17" s="17">
        <v>1600</v>
      </c>
      <c r="G17" s="17">
        <v>448.25</v>
      </c>
      <c r="H17" s="17">
        <v>453.6</v>
      </c>
      <c r="I17" s="17">
        <v>441</v>
      </c>
      <c r="J17" s="23">
        <f t="shared" ref="J17" si="28">IF(E17="","",IF(E17="Buy",(I17-G17),(G17-I17)))</f>
        <v>7.25</v>
      </c>
      <c r="K17" s="24">
        <f t="shared" ref="K17" si="29">IF(E17="","",J17*F17)</f>
        <v>11600</v>
      </c>
    </row>
    <row r="18" spans="1:11" ht="31.95" customHeight="1" thickBot="1">
      <c r="A18" s="41"/>
      <c r="B18" s="42"/>
      <c r="C18" s="42"/>
      <c r="D18" s="42" t="s">
        <v>28</v>
      </c>
      <c r="E18" s="42"/>
      <c r="F18" s="42"/>
      <c r="G18" s="42"/>
      <c r="H18" s="42"/>
      <c r="I18" s="42"/>
      <c r="J18" s="43"/>
      <c r="K18" s="44">
        <f>SUM(K3:K17)</f>
        <v>23355.050000000083</v>
      </c>
    </row>
    <row r="19" spans="1:11" ht="18.7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6"/>
    </row>
    <row r="20" spans="1:11" ht="18.7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6"/>
    </row>
    <row r="21" spans="1:11" ht="18.7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</row>
    <row r="22" spans="1:11" ht="18.7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>
      <c r="A32" s="27"/>
      <c r="B32" s="27"/>
      <c r="C32" s="27"/>
      <c r="D32" s="27"/>
      <c r="E32" s="27"/>
      <c r="F32" s="27"/>
      <c r="G32" s="27"/>
      <c r="H32" s="27"/>
      <c r="I32" s="27"/>
      <c r="J32" s="29"/>
      <c r="K32" s="27"/>
    </row>
    <row r="33" spans="1:11">
      <c r="A33" s="27"/>
      <c r="B33" s="27"/>
      <c r="C33" s="27"/>
      <c r="D33" s="27"/>
      <c r="E33" s="27"/>
      <c r="F33" s="27"/>
      <c r="G33" s="27"/>
      <c r="H33" s="27"/>
      <c r="I33" s="27"/>
      <c r="J33" s="29"/>
      <c r="K33" s="27"/>
    </row>
    <row r="34" spans="1:11">
      <c r="A34" s="27"/>
      <c r="B34" s="27"/>
      <c r="C34" s="27"/>
      <c r="D34" s="27"/>
      <c r="E34" s="27"/>
      <c r="F34" s="27"/>
      <c r="G34" s="27"/>
      <c r="H34" s="27"/>
      <c r="I34" s="27"/>
      <c r="J34" s="29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J37" s="6"/>
    </row>
    <row r="38" spans="1:11" s="91" customFormat="1" ht="13">
      <c r="A38" s="89" t="s">
        <v>305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91" customFormat="1" ht="13">
      <c r="A39" s="90" t="s">
        <v>306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91" customFormat="1" ht="13">
      <c r="A40" s="90" t="s">
        <v>332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307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</sheetData>
  <mergeCells count="1">
    <mergeCell ref="A1:K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9"/>
  <sheetViews>
    <sheetView workbookViewId="0">
      <pane ySplit="2" topLeftCell="A18" activePane="bottomLeft" state="frozen"/>
      <selection pane="bottomLeft" activeCell="H20" sqref="H20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4.52734375" customWidth="1"/>
    <col min="12" max="12" width="15.41015625" style="86" customWidth="1"/>
  </cols>
  <sheetData>
    <row r="1" spans="1:11" ht="54" customHeight="1">
      <c r="A1" s="100" t="s">
        <v>230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7.35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6.45" customHeight="1">
      <c r="A3" s="13">
        <v>1</v>
      </c>
      <c r="B3" s="15">
        <v>44683</v>
      </c>
      <c r="C3" s="16" t="s">
        <v>57</v>
      </c>
      <c r="D3" s="14" t="s">
        <v>163</v>
      </c>
      <c r="E3" s="17" t="s">
        <v>12</v>
      </c>
      <c r="F3" s="17">
        <v>1000</v>
      </c>
      <c r="G3" s="17">
        <v>1038</v>
      </c>
      <c r="H3" s="17">
        <v>1029.5999999999999</v>
      </c>
      <c r="I3" s="17">
        <v>1053</v>
      </c>
      <c r="J3" s="23">
        <f t="shared" ref="J3" si="0">IF(E3="","",IF(E3="Buy",(I3-G3),(G3-I3)))</f>
        <v>15</v>
      </c>
      <c r="K3" s="24">
        <f t="shared" ref="K3" si="1">IF(E3="","",J3*F3)</f>
        <v>15000</v>
      </c>
    </row>
    <row r="4" spans="1:11" ht="26.45" customHeight="1">
      <c r="A4" s="13">
        <v>2</v>
      </c>
      <c r="B4" s="15">
        <v>44685</v>
      </c>
      <c r="C4" s="16" t="s">
        <v>55</v>
      </c>
      <c r="D4" s="14" t="s">
        <v>110</v>
      </c>
      <c r="E4" s="17" t="s">
        <v>54</v>
      </c>
      <c r="F4" s="17">
        <v>1550</v>
      </c>
      <c r="G4" s="17">
        <v>393.9</v>
      </c>
      <c r="H4" s="17">
        <v>398.25</v>
      </c>
      <c r="I4" s="17">
        <v>402.5</v>
      </c>
      <c r="J4" s="23">
        <f t="shared" ref="J4" si="2">IF(E4="","",IF(E4="Buy",(I4-G4),(G4-I4)))</f>
        <v>-8.6000000000000227</v>
      </c>
      <c r="K4" s="24">
        <f t="shared" ref="K4" si="3">IF(E4="","",J4*F4)</f>
        <v>-13330.000000000035</v>
      </c>
    </row>
    <row r="5" spans="1:11" ht="26.45" customHeight="1">
      <c r="A5" s="13">
        <v>3</v>
      </c>
      <c r="B5" s="15">
        <v>44686</v>
      </c>
      <c r="C5" s="16" t="s">
        <v>52</v>
      </c>
      <c r="D5" s="14" t="s">
        <v>231</v>
      </c>
      <c r="E5" s="17" t="s">
        <v>54</v>
      </c>
      <c r="F5" s="17">
        <v>700</v>
      </c>
      <c r="G5" s="17">
        <v>1482</v>
      </c>
      <c r="H5" s="17">
        <v>1496</v>
      </c>
      <c r="I5" s="17">
        <v>1465</v>
      </c>
      <c r="J5" s="23">
        <f t="shared" ref="J5" si="4">IF(E5="","",IF(E5="Buy",(I5-G5),(G5-I5)))</f>
        <v>17</v>
      </c>
      <c r="K5" s="24">
        <f t="shared" ref="K5" si="5">IF(E5="","",J5*F5)</f>
        <v>11900</v>
      </c>
    </row>
    <row r="6" spans="1:11" ht="26.45" customHeight="1">
      <c r="A6" s="13">
        <v>4</v>
      </c>
      <c r="B6" s="15">
        <v>44687</v>
      </c>
      <c r="C6" s="16" t="s">
        <v>153</v>
      </c>
      <c r="D6" s="14" t="s">
        <v>211</v>
      </c>
      <c r="E6" s="17" t="s">
        <v>54</v>
      </c>
      <c r="F6" s="17">
        <v>2000</v>
      </c>
      <c r="G6" s="17">
        <v>531.20000000000005</v>
      </c>
      <c r="H6" s="17">
        <v>535.5</v>
      </c>
      <c r="I6" s="17">
        <v>523.5</v>
      </c>
      <c r="J6" s="23">
        <f t="shared" ref="J6" si="6">IF(E6="","",IF(E6="Buy",(I6-G6),(G6-I6)))</f>
        <v>7.7000000000000455</v>
      </c>
      <c r="K6" s="24">
        <f t="shared" ref="K6" si="7">IF(E6="","",J6*F6)</f>
        <v>15400.000000000091</v>
      </c>
    </row>
    <row r="7" spans="1:11" ht="26.45" customHeight="1">
      <c r="A7" s="13">
        <v>5</v>
      </c>
      <c r="B7" s="15">
        <v>44690</v>
      </c>
      <c r="C7" s="16" t="s">
        <v>43</v>
      </c>
      <c r="D7" s="14" t="s">
        <v>202</v>
      </c>
      <c r="E7" s="17" t="s">
        <v>12</v>
      </c>
      <c r="F7" s="17">
        <v>5333</v>
      </c>
      <c r="G7" s="17">
        <v>245.1</v>
      </c>
      <c r="H7" s="17">
        <v>242.1</v>
      </c>
      <c r="I7" s="17">
        <v>246.2</v>
      </c>
      <c r="J7" s="23">
        <f t="shared" ref="J7" si="8">IF(E7="","",IF(E7="Buy",(I7-G7),(G7-I7)))</f>
        <v>1.0999999999999943</v>
      </c>
      <c r="K7" s="24">
        <f t="shared" ref="K7" si="9">IF(E7="","",J7*F7)</f>
        <v>5866.2999999999693</v>
      </c>
    </row>
    <row r="8" spans="1:11" ht="26.45" customHeight="1">
      <c r="A8" s="13">
        <v>6</v>
      </c>
      <c r="B8" s="15">
        <v>44691</v>
      </c>
      <c r="C8" s="16" t="s">
        <v>90</v>
      </c>
      <c r="D8" s="14" t="s">
        <v>73</v>
      </c>
      <c r="E8" s="17" t="s">
        <v>54</v>
      </c>
      <c r="F8" s="17">
        <v>2850</v>
      </c>
      <c r="G8" s="17">
        <v>392.75</v>
      </c>
      <c r="H8" s="17">
        <v>396.9</v>
      </c>
      <c r="I8" s="17">
        <v>395.1</v>
      </c>
      <c r="J8" s="23">
        <f t="shared" ref="J8" si="10">IF(E8="","",IF(E8="Buy",(I8-G8),(G8-I8)))</f>
        <v>-2.3500000000000227</v>
      </c>
      <c r="K8" s="24">
        <f t="shared" ref="K8" si="11">IF(E8="","",J8*F8)</f>
        <v>-6697.5000000000646</v>
      </c>
    </row>
    <row r="9" spans="1:11" ht="26.45" customHeight="1">
      <c r="A9" s="13">
        <v>7</v>
      </c>
      <c r="B9" s="15">
        <v>44693</v>
      </c>
      <c r="C9" s="16" t="s">
        <v>43</v>
      </c>
      <c r="D9" s="14" t="s">
        <v>229</v>
      </c>
      <c r="E9" s="17" t="s">
        <v>54</v>
      </c>
      <c r="F9" s="17">
        <v>1600</v>
      </c>
      <c r="G9" s="17">
        <v>380</v>
      </c>
      <c r="H9" s="17">
        <v>385.2</v>
      </c>
      <c r="I9" s="17">
        <v>390</v>
      </c>
      <c r="J9" s="23">
        <f t="shared" ref="J9" si="12">IF(E9="","",IF(E9="Buy",(I9-G9),(G9-I9)))</f>
        <v>-10</v>
      </c>
      <c r="K9" s="24">
        <f t="shared" ref="K9" si="13">IF(E9="","",J9*F9)</f>
        <v>-16000</v>
      </c>
    </row>
    <row r="10" spans="1:11" ht="26.45" customHeight="1">
      <c r="A10" s="13">
        <v>8</v>
      </c>
      <c r="B10" s="15">
        <v>44694</v>
      </c>
      <c r="C10" s="16" t="s">
        <v>98</v>
      </c>
      <c r="D10" s="14" t="s">
        <v>155</v>
      </c>
      <c r="E10" s="17" t="s">
        <v>54</v>
      </c>
      <c r="F10" s="17">
        <v>2750</v>
      </c>
      <c r="G10" s="17">
        <v>682.5</v>
      </c>
      <c r="H10" s="17">
        <v>687.5</v>
      </c>
      <c r="I10" s="17">
        <v>680.8</v>
      </c>
      <c r="J10" s="23">
        <f t="shared" ref="J10" si="14">IF(E10="","",IF(E10="Buy",(I10-G10),(G10-I10)))</f>
        <v>1.7000000000000455</v>
      </c>
      <c r="K10" s="24">
        <f t="shared" ref="K10" si="15">IF(E10="","",J10*F10)</f>
        <v>4675.0000000001255</v>
      </c>
    </row>
    <row r="11" spans="1:11" ht="26.45" customHeight="1">
      <c r="A11" s="13">
        <v>9</v>
      </c>
      <c r="B11" s="15">
        <v>44697</v>
      </c>
      <c r="C11" s="16" t="s">
        <v>52</v>
      </c>
      <c r="D11" s="14" t="s">
        <v>85</v>
      </c>
      <c r="E11" s="17" t="s">
        <v>54</v>
      </c>
      <c r="F11" s="17">
        <v>6400</v>
      </c>
      <c r="G11" s="17">
        <v>250.2</v>
      </c>
      <c r="H11" s="17">
        <v>252.9</v>
      </c>
      <c r="I11" s="17">
        <v>252.45</v>
      </c>
      <c r="J11" s="23">
        <f t="shared" ref="J11" si="16">IF(E11="","",IF(E11="Buy",(I11-G11),(G11-I11)))</f>
        <v>-2.25</v>
      </c>
      <c r="K11" s="24">
        <f t="shared" ref="K11" si="17">IF(E11="","",J11*F11)</f>
        <v>-14400</v>
      </c>
    </row>
    <row r="12" spans="1:11" ht="26.45" customHeight="1">
      <c r="A12" s="13">
        <v>10</v>
      </c>
      <c r="B12" s="15">
        <v>44698</v>
      </c>
      <c r="C12" s="16" t="s">
        <v>143</v>
      </c>
      <c r="D12" s="14" t="s">
        <v>217</v>
      </c>
      <c r="E12" s="17" t="s">
        <v>12</v>
      </c>
      <c r="F12" s="17">
        <v>2750</v>
      </c>
      <c r="G12" s="17">
        <v>386.4</v>
      </c>
      <c r="H12" s="17">
        <v>383.4</v>
      </c>
      <c r="I12" s="17">
        <v>391</v>
      </c>
      <c r="J12" s="23">
        <f t="shared" ref="J12" si="18">IF(E12="","",IF(E12="Buy",(I12-G12),(G12-I12)))</f>
        <v>4.6000000000000227</v>
      </c>
      <c r="K12" s="24">
        <f t="shared" ref="K12" si="19">IF(E12="","",J12*F12)</f>
        <v>12650.000000000062</v>
      </c>
    </row>
    <row r="13" spans="1:11" ht="26.45" customHeight="1">
      <c r="A13" s="13">
        <v>11</v>
      </c>
      <c r="B13" s="15">
        <v>44699</v>
      </c>
      <c r="C13" s="16" t="s">
        <v>66</v>
      </c>
      <c r="D13" s="14" t="s">
        <v>232</v>
      </c>
      <c r="E13" s="17" t="s">
        <v>12</v>
      </c>
      <c r="F13" s="17">
        <v>3000</v>
      </c>
      <c r="G13" s="17">
        <v>223.25</v>
      </c>
      <c r="H13" s="17">
        <v>220.95</v>
      </c>
      <c r="I13" s="17">
        <v>219.4</v>
      </c>
      <c r="J13" s="23">
        <f t="shared" ref="J13" si="20">IF(E13="","",IF(E13="Buy",(I13-G13),(G13-I13)))</f>
        <v>-3.8499999999999943</v>
      </c>
      <c r="K13" s="24">
        <f t="shared" ref="K13" si="21">IF(E13="","",J13*F13)</f>
        <v>-11549.999999999984</v>
      </c>
    </row>
    <row r="14" spans="1:11" ht="26.45" customHeight="1">
      <c r="A14" s="13">
        <v>12</v>
      </c>
      <c r="B14" s="15">
        <v>44700</v>
      </c>
      <c r="C14" s="16" t="s">
        <v>112</v>
      </c>
      <c r="D14" s="14" t="s">
        <v>103</v>
      </c>
      <c r="E14" s="17" t="s">
        <v>54</v>
      </c>
      <c r="F14" s="17">
        <v>200</v>
      </c>
      <c r="G14" s="17">
        <v>4193</v>
      </c>
      <c r="H14" s="17">
        <v>4215.6000000000004</v>
      </c>
      <c r="I14" s="17">
        <v>4261</v>
      </c>
      <c r="J14" s="23">
        <f t="shared" ref="J14" si="22">IF(E14="","",IF(E14="Buy",(I14-G14),(G14-I14)))</f>
        <v>-68</v>
      </c>
      <c r="K14" s="24">
        <f t="shared" ref="K14" si="23">IF(E14="","",J14*F14)</f>
        <v>-13600</v>
      </c>
    </row>
    <row r="15" spans="1:11" ht="26.45" customHeight="1">
      <c r="A15" s="13">
        <v>13</v>
      </c>
      <c r="B15" s="15">
        <v>44704</v>
      </c>
      <c r="C15" s="16" t="s">
        <v>84</v>
      </c>
      <c r="D15" s="14" t="s">
        <v>60</v>
      </c>
      <c r="E15" s="17" t="s">
        <v>54</v>
      </c>
      <c r="F15" s="17">
        <v>6750</v>
      </c>
      <c r="G15" s="17">
        <v>229.3</v>
      </c>
      <c r="H15" s="17">
        <v>230.4</v>
      </c>
      <c r="I15" s="17">
        <v>230.4</v>
      </c>
      <c r="J15" s="23">
        <f t="shared" ref="J15" si="24">IF(E15="","",IF(E15="Buy",(I15-G15),(G15-I15)))</f>
        <v>-1.0999999999999943</v>
      </c>
      <c r="K15" s="24">
        <f t="shared" ref="K15" si="25">IF(E15="","",J15*F15)</f>
        <v>-7424.9999999999618</v>
      </c>
    </row>
    <row r="16" spans="1:11" ht="26.45" customHeight="1">
      <c r="A16" s="13">
        <v>14</v>
      </c>
      <c r="B16" s="15">
        <v>44705</v>
      </c>
      <c r="C16" s="16" t="s">
        <v>224</v>
      </c>
      <c r="D16" s="14" t="s">
        <v>148</v>
      </c>
      <c r="E16" s="17" t="s">
        <v>54</v>
      </c>
      <c r="F16" s="17">
        <v>1100</v>
      </c>
      <c r="G16" s="17">
        <v>1594</v>
      </c>
      <c r="H16" s="17">
        <v>1603.8</v>
      </c>
      <c r="I16" s="17">
        <v>1603.8</v>
      </c>
      <c r="J16" s="23">
        <f t="shared" ref="J16" si="26">IF(E16="","",IF(E16="Buy",(I16-G16),(G16-I16)))</f>
        <v>-9.7999999999999545</v>
      </c>
      <c r="K16" s="24">
        <f t="shared" ref="K16" si="27">IF(E16="","",J16*F16)</f>
        <v>-10779.999999999949</v>
      </c>
    </row>
    <row r="17" spans="1:11" ht="26.45" customHeight="1">
      <c r="A17" s="13">
        <v>15</v>
      </c>
      <c r="B17" s="15">
        <v>44707</v>
      </c>
      <c r="C17" s="16" t="s">
        <v>55</v>
      </c>
      <c r="D17" s="14" t="s">
        <v>214</v>
      </c>
      <c r="E17" s="17" t="s">
        <v>12</v>
      </c>
      <c r="F17" s="17">
        <v>250</v>
      </c>
      <c r="G17" s="17">
        <v>3680</v>
      </c>
      <c r="H17" s="17">
        <v>3645</v>
      </c>
      <c r="I17" s="17">
        <v>3735</v>
      </c>
      <c r="J17" s="23">
        <f t="shared" ref="J17" si="28">IF(E17="","",IF(E17="Buy",(I17-G17),(G17-I17)))</f>
        <v>55</v>
      </c>
      <c r="K17" s="24">
        <f t="shared" ref="K17" si="29">IF(E17="","",J17*F17)</f>
        <v>13750</v>
      </c>
    </row>
    <row r="18" spans="1:11" ht="26.45" customHeight="1">
      <c r="A18" s="13">
        <v>16</v>
      </c>
      <c r="B18" s="15">
        <v>44708</v>
      </c>
      <c r="C18" s="16" t="s">
        <v>153</v>
      </c>
      <c r="D18" s="14" t="s">
        <v>233</v>
      </c>
      <c r="E18" s="17" t="s">
        <v>12</v>
      </c>
      <c r="F18" s="17">
        <v>1250</v>
      </c>
      <c r="G18" s="17">
        <v>786.5</v>
      </c>
      <c r="H18" s="17">
        <v>779.4</v>
      </c>
      <c r="I18" s="17">
        <v>779.4</v>
      </c>
      <c r="J18" s="23">
        <f t="shared" ref="J18" si="30">IF(E18="","",IF(E18="Buy",(I18-G18),(G18-I18)))</f>
        <v>-7.1000000000000227</v>
      </c>
      <c r="K18" s="24">
        <f t="shared" ref="K18" si="31">IF(E18="","",J18*F18)</f>
        <v>-8875.0000000000291</v>
      </c>
    </row>
    <row r="19" spans="1:11" ht="26.45" customHeight="1" thickBot="1">
      <c r="A19" s="13">
        <v>17</v>
      </c>
      <c r="B19" s="15">
        <v>44712</v>
      </c>
      <c r="C19" s="16" t="s">
        <v>52</v>
      </c>
      <c r="D19" s="14" t="s">
        <v>234</v>
      </c>
      <c r="E19" s="17" t="s">
        <v>12</v>
      </c>
      <c r="F19" s="17">
        <v>500</v>
      </c>
      <c r="G19" s="17">
        <v>2421</v>
      </c>
      <c r="H19" s="17">
        <v>2397.6</v>
      </c>
      <c r="I19" s="17">
        <v>2397.6</v>
      </c>
      <c r="J19" s="23">
        <f t="shared" ref="J19" si="32">IF(E19="","",IF(E19="Buy",(I19-G19),(G19-I19)))</f>
        <v>-23.400000000000091</v>
      </c>
      <c r="K19" s="24">
        <f t="shared" ref="K19" si="33">IF(E19="","",J19*F19)</f>
        <v>-11700.000000000045</v>
      </c>
    </row>
    <row r="20" spans="1:11" ht="31.95" customHeight="1" thickBot="1">
      <c r="A20" s="41"/>
      <c r="B20" s="42"/>
      <c r="C20" s="42"/>
      <c r="D20" s="42" t="s">
        <v>28</v>
      </c>
      <c r="E20" s="42"/>
      <c r="F20" s="42"/>
      <c r="G20" s="42"/>
      <c r="H20" s="42"/>
      <c r="I20" s="42"/>
      <c r="J20" s="43"/>
      <c r="K20" s="44">
        <f>SUM(K3:K19)</f>
        <v>-35116.199999999822</v>
      </c>
    </row>
    <row r="21" spans="1:11" ht="18.7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</row>
    <row r="22" spans="1:11" ht="18.7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>
      <c r="A34" s="27"/>
      <c r="B34" s="27"/>
      <c r="C34" s="27"/>
      <c r="D34" s="27"/>
      <c r="E34" s="27"/>
      <c r="F34" s="27"/>
      <c r="G34" s="27"/>
      <c r="H34" s="27"/>
      <c r="I34" s="27"/>
      <c r="J34" s="29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J39" s="6"/>
    </row>
    <row r="40" spans="1:11" s="91" customFormat="1" ht="13">
      <c r="A40" s="89" t="s">
        <v>305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306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</sheetData>
  <mergeCells count="1"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54"/>
  <sheetViews>
    <sheetView workbookViewId="0">
      <pane ySplit="2" topLeftCell="A20" activePane="bottomLeft" state="frozen"/>
      <selection pane="bottomLeft" activeCell="G25" sqref="G25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4" customHeight="1">
      <c r="A1" s="100" t="s">
        <v>235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5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6.45" customHeight="1">
      <c r="A3" s="13">
        <v>1</v>
      </c>
      <c r="B3" s="15">
        <v>44713</v>
      </c>
      <c r="C3" s="16" t="s">
        <v>98</v>
      </c>
      <c r="D3" s="14" t="s">
        <v>236</v>
      </c>
      <c r="E3" s="17" t="s">
        <v>12</v>
      </c>
      <c r="F3" s="17">
        <v>3800</v>
      </c>
      <c r="G3" s="17">
        <v>244.6</v>
      </c>
      <c r="H3" s="17">
        <v>242.1</v>
      </c>
      <c r="I3" s="17">
        <v>247.5</v>
      </c>
      <c r="J3" s="23">
        <f t="shared" ref="J3" si="0">IF(E3="","",IF(E3="Buy",(I3-G3),(G3-I3)))</f>
        <v>2.9000000000000057</v>
      </c>
      <c r="K3" s="24">
        <f t="shared" ref="K3" si="1">IF(E3="","",J3*F3)</f>
        <v>11020.000000000022</v>
      </c>
    </row>
    <row r="4" spans="1:11" ht="26.45" customHeight="1">
      <c r="A4" s="13">
        <v>2</v>
      </c>
      <c r="B4" s="15">
        <v>44714</v>
      </c>
      <c r="C4" s="16" t="s">
        <v>212</v>
      </c>
      <c r="D4" s="14" t="s">
        <v>237</v>
      </c>
      <c r="E4" s="17" t="s">
        <v>12</v>
      </c>
      <c r="F4" s="17">
        <v>1100</v>
      </c>
      <c r="G4" s="17">
        <v>624</v>
      </c>
      <c r="H4" s="17">
        <v>618.29999999999995</v>
      </c>
      <c r="I4" s="17">
        <v>622</v>
      </c>
      <c r="J4" s="23">
        <f t="shared" ref="J4" si="2">IF(E4="","",IF(E4="Buy",(I4-G4),(G4-I4)))</f>
        <v>-2</v>
      </c>
      <c r="K4" s="24">
        <f t="shared" ref="K4" si="3">IF(E4="","",J4*F4)</f>
        <v>-2200</v>
      </c>
    </row>
    <row r="5" spans="1:11" ht="26.45" customHeight="1">
      <c r="A5" s="13">
        <v>3</v>
      </c>
      <c r="B5" s="15">
        <v>44714</v>
      </c>
      <c r="C5" s="16" t="s">
        <v>66</v>
      </c>
      <c r="D5" s="14" t="s">
        <v>123</v>
      </c>
      <c r="E5" s="17" t="s">
        <v>12</v>
      </c>
      <c r="F5" s="17">
        <v>2500</v>
      </c>
      <c r="G5" s="17">
        <v>752.5</v>
      </c>
      <c r="H5" s="17">
        <v>747.9</v>
      </c>
      <c r="I5" s="17">
        <v>758</v>
      </c>
      <c r="J5" s="23">
        <f t="shared" ref="J5" si="4">IF(E5="","",IF(E5="Buy",(I5-G5),(G5-I5)))</f>
        <v>5.5</v>
      </c>
      <c r="K5" s="24">
        <f t="shared" ref="K5" si="5">IF(E5="","",J5*F5)</f>
        <v>13750</v>
      </c>
    </row>
    <row r="6" spans="1:11" ht="26.45" customHeight="1">
      <c r="A6" s="13">
        <v>4</v>
      </c>
      <c r="B6" s="15">
        <v>44715</v>
      </c>
      <c r="C6" s="16" t="s">
        <v>210</v>
      </c>
      <c r="D6" s="14" t="s">
        <v>121</v>
      </c>
      <c r="E6" s="17" t="s">
        <v>54</v>
      </c>
      <c r="F6" s="17">
        <v>2400</v>
      </c>
      <c r="G6" s="17">
        <v>680</v>
      </c>
      <c r="H6" s="17">
        <v>685.35</v>
      </c>
      <c r="I6" s="17">
        <v>682.2</v>
      </c>
      <c r="J6" s="23">
        <f t="shared" ref="J6" si="6">IF(E6="","",IF(E6="Buy",(I6-G6),(G6-I6)))</f>
        <v>-2.2000000000000455</v>
      </c>
      <c r="K6" s="24">
        <f t="shared" ref="K6" si="7">IF(E6="","",J6*F6)</f>
        <v>-5280.0000000001091</v>
      </c>
    </row>
    <row r="7" spans="1:11" ht="26.45" customHeight="1">
      <c r="A7" s="13">
        <v>5</v>
      </c>
      <c r="B7" s="15">
        <v>44718</v>
      </c>
      <c r="C7" s="16" t="s">
        <v>116</v>
      </c>
      <c r="D7" s="14" t="s">
        <v>214</v>
      </c>
      <c r="E7" s="17" t="s">
        <v>12</v>
      </c>
      <c r="F7" s="17">
        <v>250</v>
      </c>
      <c r="G7" s="17">
        <v>3655</v>
      </c>
      <c r="H7" s="17">
        <v>3636</v>
      </c>
      <c r="I7" s="17">
        <v>3590</v>
      </c>
      <c r="J7" s="23">
        <f t="shared" ref="J7" si="8">IF(E7="","",IF(E7="Buy",(I7-G7),(G7-I7)))</f>
        <v>-65</v>
      </c>
      <c r="K7" s="24">
        <f t="shared" ref="K7" si="9">IF(E7="","",J7*F7)</f>
        <v>-16250</v>
      </c>
    </row>
    <row r="8" spans="1:11" ht="26.45" customHeight="1">
      <c r="A8" s="13">
        <v>6</v>
      </c>
      <c r="B8" s="15">
        <v>44719</v>
      </c>
      <c r="C8" s="16" t="s">
        <v>69</v>
      </c>
      <c r="D8" s="14" t="s">
        <v>238</v>
      </c>
      <c r="E8" s="17" t="s">
        <v>12</v>
      </c>
      <c r="F8" s="17">
        <v>3600</v>
      </c>
      <c r="G8" s="17">
        <v>149.1</v>
      </c>
      <c r="H8" s="17">
        <v>147.6</v>
      </c>
      <c r="I8" s="17">
        <v>147.6</v>
      </c>
      <c r="J8" s="23">
        <f t="shared" ref="J8" si="10">IF(E8="","",IF(E8="Buy",(I8-G8),(G8-I8)))</f>
        <v>-1.5</v>
      </c>
      <c r="K8" s="24">
        <f t="shared" ref="K8" si="11">IF(E8="","",J8*F8)</f>
        <v>-5400</v>
      </c>
    </row>
    <row r="9" spans="1:11" ht="26.45" customHeight="1">
      <c r="A9" s="13">
        <v>7</v>
      </c>
      <c r="B9" s="15">
        <v>44720</v>
      </c>
      <c r="C9" s="16" t="s">
        <v>61</v>
      </c>
      <c r="D9" s="14" t="s">
        <v>173</v>
      </c>
      <c r="E9" s="17" t="s">
        <v>54</v>
      </c>
      <c r="F9" s="17">
        <v>1900</v>
      </c>
      <c r="G9" s="17">
        <v>671.5</v>
      </c>
      <c r="H9" s="17">
        <v>677.7</v>
      </c>
      <c r="I9" s="17">
        <v>661</v>
      </c>
      <c r="J9" s="23">
        <f t="shared" ref="J9" si="12">IF(E9="","",IF(E9="Buy",(I9-G9),(G9-I9)))</f>
        <v>10.5</v>
      </c>
      <c r="K9" s="24">
        <f t="shared" ref="K9" si="13">IF(E9="","",J9*F9)</f>
        <v>19950</v>
      </c>
    </row>
    <row r="10" spans="1:11" ht="26.45" customHeight="1">
      <c r="A10" s="13">
        <v>8</v>
      </c>
      <c r="B10" s="15">
        <v>44721</v>
      </c>
      <c r="C10" s="16" t="s">
        <v>153</v>
      </c>
      <c r="D10" s="14" t="s">
        <v>239</v>
      </c>
      <c r="E10" s="17" t="s">
        <v>12</v>
      </c>
      <c r="F10" s="17">
        <v>1500</v>
      </c>
      <c r="G10" s="17">
        <v>1164.5</v>
      </c>
      <c r="H10" s="17">
        <v>1157.4000000000001</v>
      </c>
      <c r="I10" s="17">
        <v>1159</v>
      </c>
      <c r="J10" s="23">
        <f t="shared" ref="J10" si="14">IF(E10="","",IF(E10="Buy",(I10-G10),(G10-I10)))</f>
        <v>-5.5</v>
      </c>
      <c r="K10" s="24">
        <f t="shared" ref="K10" si="15">IF(E10="","",J10*F10)</f>
        <v>-8250</v>
      </c>
    </row>
    <row r="11" spans="1:11" ht="26.45" customHeight="1">
      <c r="A11" s="13">
        <v>9</v>
      </c>
      <c r="B11" s="15">
        <v>44722</v>
      </c>
      <c r="C11" s="16" t="s">
        <v>90</v>
      </c>
      <c r="D11" s="14" t="s">
        <v>47</v>
      </c>
      <c r="E11" s="17" t="s">
        <v>12</v>
      </c>
      <c r="F11" s="17">
        <v>5850</v>
      </c>
      <c r="G11" s="17">
        <v>102.6</v>
      </c>
      <c r="H11" s="17">
        <v>100.8</v>
      </c>
      <c r="I11" s="17">
        <v>99.9</v>
      </c>
      <c r="J11" s="23">
        <f t="shared" ref="J11" si="16">IF(E11="","",IF(E11="Buy",(I11-G11),(G11-I11)))</f>
        <v>-2.6999999999999886</v>
      </c>
      <c r="K11" s="24">
        <f t="shared" ref="K11" si="17">IF(E11="","",J11*F11)</f>
        <v>-15794.999999999933</v>
      </c>
    </row>
    <row r="12" spans="1:11" ht="26.45" customHeight="1">
      <c r="A12" s="13">
        <v>10</v>
      </c>
      <c r="B12" s="15">
        <v>44725</v>
      </c>
      <c r="C12" s="16" t="s">
        <v>152</v>
      </c>
      <c r="D12" s="14" t="s">
        <v>181</v>
      </c>
      <c r="E12" s="17" t="s">
        <v>54</v>
      </c>
      <c r="F12" s="17">
        <v>2600</v>
      </c>
      <c r="G12" s="17">
        <v>337.1</v>
      </c>
      <c r="H12" s="17">
        <v>340.2</v>
      </c>
      <c r="I12" s="17">
        <v>337.2</v>
      </c>
      <c r="J12" s="23">
        <f t="shared" ref="J12" si="18">IF(E12="","",IF(E12="Buy",(I12-G12),(G12-I12)))</f>
        <v>-9.9999999999965894E-2</v>
      </c>
      <c r="K12" s="24">
        <f t="shared" ref="K12" si="19">IF(E12="","",J12*F12)</f>
        <v>-259.99999999991132</v>
      </c>
    </row>
    <row r="13" spans="1:11" ht="26.45" customHeight="1">
      <c r="A13" s="13">
        <v>11</v>
      </c>
      <c r="B13" s="15">
        <v>44726</v>
      </c>
      <c r="C13" s="16" t="s">
        <v>224</v>
      </c>
      <c r="D13" s="14" t="s">
        <v>180</v>
      </c>
      <c r="E13" s="17" t="s">
        <v>54</v>
      </c>
      <c r="F13" s="17">
        <v>6000</v>
      </c>
      <c r="G13" s="17">
        <v>113.05</v>
      </c>
      <c r="H13" s="17">
        <v>114.75</v>
      </c>
      <c r="I13" s="17">
        <v>113.5</v>
      </c>
      <c r="J13" s="23">
        <f t="shared" ref="J13" si="20">IF(E13="","",IF(E13="Buy",(I13-G13),(G13-I13)))</f>
        <v>-0.45000000000000284</v>
      </c>
      <c r="K13" s="24">
        <f t="shared" ref="K13" si="21">IF(E13="","",J13*F13)</f>
        <v>-2700.0000000000173</v>
      </c>
    </row>
    <row r="14" spans="1:11" ht="26.45" customHeight="1">
      <c r="A14" s="13">
        <v>12</v>
      </c>
      <c r="B14" s="15">
        <v>44727</v>
      </c>
      <c r="C14" s="16" t="s">
        <v>240</v>
      </c>
      <c r="D14" s="14" t="s">
        <v>178</v>
      </c>
      <c r="E14" s="17" t="s">
        <v>54</v>
      </c>
      <c r="F14" s="17">
        <v>5400</v>
      </c>
      <c r="G14" s="17">
        <v>188.5</v>
      </c>
      <c r="H14" s="17">
        <v>190.35</v>
      </c>
      <c r="I14" s="17">
        <v>188.75</v>
      </c>
      <c r="J14" s="23">
        <f t="shared" ref="J14" si="22">IF(E14="","",IF(E14="Buy",(I14-G14),(G14-I14)))</f>
        <v>-0.25</v>
      </c>
      <c r="K14" s="24">
        <f t="shared" ref="K14" si="23">IF(E14="","",J14*F14)</f>
        <v>-1350</v>
      </c>
    </row>
    <row r="15" spans="1:11" ht="26.45" customHeight="1">
      <c r="A15" s="13">
        <v>13</v>
      </c>
      <c r="B15" s="15">
        <v>44728</v>
      </c>
      <c r="C15" s="16" t="s">
        <v>210</v>
      </c>
      <c r="D15" s="14" t="s">
        <v>105</v>
      </c>
      <c r="E15" s="17" t="s">
        <v>54</v>
      </c>
      <c r="F15" s="17">
        <v>800</v>
      </c>
      <c r="G15" s="17">
        <v>1119</v>
      </c>
      <c r="H15" s="17">
        <v>1132.2</v>
      </c>
      <c r="I15" s="17">
        <v>1132.2</v>
      </c>
      <c r="J15" s="23">
        <f t="shared" ref="J15" si="24">IF(E15="","",IF(E15="Buy",(I15-G15),(G15-I15)))</f>
        <v>-13.200000000000045</v>
      </c>
      <c r="K15" s="24">
        <f t="shared" ref="K15" si="25">IF(E15="","",J15*F15)</f>
        <v>-10560.000000000036</v>
      </c>
    </row>
    <row r="16" spans="1:11" ht="26.45" customHeight="1">
      <c r="A16" s="13">
        <v>14</v>
      </c>
      <c r="B16" s="15">
        <v>44729</v>
      </c>
      <c r="C16" s="16" t="s">
        <v>125</v>
      </c>
      <c r="D16" s="14" t="s">
        <v>181</v>
      </c>
      <c r="E16" s="17" t="s">
        <v>54</v>
      </c>
      <c r="F16" s="17">
        <v>2600</v>
      </c>
      <c r="G16" s="17">
        <v>331</v>
      </c>
      <c r="H16" s="17">
        <v>335.7</v>
      </c>
      <c r="I16" s="17">
        <v>333.15</v>
      </c>
      <c r="J16" s="23">
        <f t="shared" ref="J16" si="26">IF(E16="","",IF(E16="Buy",(I16-G16),(G16-I16)))</f>
        <v>-2.1499999999999773</v>
      </c>
      <c r="K16" s="24">
        <f t="shared" ref="K16" si="27">IF(E16="","",J16*F16)</f>
        <v>-5589.9999999999409</v>
      </c>
    </row>
    <row r="17" spans="1:11" ht="26.45" customHeight="1">
      <c r="A17" s="13">
        <v>15</v>
      </c>
      <c r="B17" s="15">
        <v>44732</v>
      </c>
      <c r="C17" s="16" t="s">
        <v>177</v>
      </c>
      <c r="D17" s="14" t="s">
        <v>214</v>
      </c>
      <c r="E17" s="17" t="s">
        <v>12</v>
      </c>
      <c r="F17" s="17">
        <v>250</v>
      </c>
      <c r="G17" s="17">
        <v>3780</v>
      </c>
      <c r="H17" s="17">
        <v>3748</v>
      </c>
      <c r="I17" s="17">
        <v>3845</v>
      </c>
      <c r="J17" s="23">
        <f t="shared" ref="J17" si="28">IF(E17="","",IF(E17="Buy",(I17-G17),(G17-I17)))</f>
        <v>65</v>
      </c>
      <c r="K17" s="24">
        <f t="shared" ref="K17" si="29">IF(E17="","",J17*F17)</f>
        <v>16250</v>
      </c>
    </row>
    <row r="18" spans="1:11" ht="26.45" customHeight="1">
      <c r="A18" s="13">
        <v>16</v>
      </c>
      <c r="B18" s="15">
        <v>44734</v>
      </c>
      <c r="C18" s="16" t="s">
        <v>81</v>
      </c>
      <c r="D18" s="14" t="s">
        <v>145</v>
      </c>
      <c r="E18" s="17" t="s">
        <v>54</v>
      </c>
      <c r="F18" s="17">
        <v>2150</v>
      </c>
      <c r="G18" s="17">
        <v>316.5</v>
      </c>
      <c r="H18" s="17">
        <v>320.39999999999998</v>
      </c>
      <c r="I18" s="17">
        <v>317</v>
      </c>
      <c r="J18" s="23">
        <f t="shared" ref="J18" si="30">IF(E18="","",IF(E18="Buy",(I18-G18),(G18-I18)))</f>
        <v>-0.5</v>
      </c>
      <c r="K18" s="24">
        <f t="shared" ref="K18" si="31">IF(E18="","",J18*F18)</f>
        <v>-1075</v>
      </c>
    </row>
    <row r="19" spans="1:11" ht="26.45" customHeight="1">
      <c r="A19" s="13">
        <v>17</v>
      </c>
      <c r="B19" s="15">
        <v>44735</v>
      </c>
      <c r="C19" s="16" t="s">
        <v>153</v>
      </c>
      <c r="D19" s="14" t="s">
        <v>228</v>
      </c>
      <c r="E19" s="17" t="s">
        <v>12</v>
      </c>
      <c r="F19" s="17">
        <v>600</v>
      </c>
      <c r="G19" s="17">
        <v>2671</v>
      </c>
      <c r="H19" s="17">
        <v>2646.9</v>
      </c>
      <c r="I19" s="17">
        <v>2705</v>
      </c>
      <c r="J19" s="23">
        <f t="shared" ref="J19" si="32">IF(E19="","",IF(E19="Buy",(I19-G19),(G19-I19)))</f>
        <v>34</v>
      </c>
      <c r="K19" s="24">
        <f t="shared" ref="K19" si="33">IF(E19="","",J19*F19)</f>
        <v>20400</v>
      </c>
    </row>
    <row r="20" spans="1:11" ht="26.45" customHeight="1">
      <c r="A20" s="13">
        <v>18</v>
      </c>
      <c r="B20" s="15">
        <v>44736</v>
      </c>
      <c r="C20" s="16" t="s">
        <v>141</v>
      </c>
      <c r="D20" s="14" t="s">
        <v>229</v>
      </c>
      <c r="E20" s="17" t="s">
        <v>12</v>
      </c>
      <c r="F20" s="17">
        <v>1600</v>
      </c>
      <c r="G20" s="17">
        <v>373</v>
      </c>
      <c r="H20" s="17">
        <v>368.1</v>
      </c>
      <c r="I20" s="17">
        <v>373</v>
      </c>
      <c r="J20" s="23">
        <f t="shared" ref="J20" si="34">IF(E20="","",IF(E20="Buy",(I20-G20),(G20-I20)))</f>
        <v>0</v>
      </c>
      <c r="K20" s="24">
        <f t="shared" ref="K20:K21" si="35">IF(E20="","",J20*F20)</f>
        <v>0</v>
      </c>
    </row>
    <row r="21" spans="1:11" ht="26.45" customHeight="1">
      <c r="A21" s="13">
        <v>19</v>
      </c>
      <c r="B21" s="15">
        <v>44739</v>
      </c>
      <c r="C21" s="16" t="s">
        <v>55</v>
      </c>
      <c r="D21" s="14" t="s">
        <v>173</v>
      </c>
      <c r="E21" s="17" t="s">
        <v>12</v>
      </c>
      <c r="F21" s="17">
        <v>1900</v>
      </c>
      <c r="G21" s="17">
        <v>682.8</v>
      </c>
      <c r="H21" s="17">
        <v>677.7</v>
      </c>
      <c r="I21" s="17">
        <v>679.5</v>
      </c>
      <c r="J21" s="23">
        <f t="shared" ref="J21" si="36">IF(E21="","",IF(E21="Buy",(I21-G21),(G21-I21)))</f>
        <v>-3.2999999999999545</v>
      </c>
      <c r="K21" s="24">
        <f t="shared" si="35"/>
        <v>-6269.9999999999136</v>
      </c>
    </row>
    <row r="22" spans="1:11" ht="26.45" customHeight="1">
      <c r="A22" s="13">
        <v>20</v>
      </c>
      <c r="B22" s="15">
        <v>44740</v>
      </c>
      <c r="C22" s="16" t="s">
        <v>205</v>
      </c>
      <c r="D22" s="14" t="s">
        <v>241</v>
      </c>
      <c r="E22" s="17" t="s">
        <v>12</v>
      </c>
      <c r="F22" s="17">
        <v>200</v>
      </c>
      <c r="G22" s="17">
        <v>3006.6</v>
      </c>
      <c r="H22" s="17">
        <v>2972.9</v>
      </c>
      <c r="I22" s="17">
        <v>2982</v>
      </c>
      <c r="J22" s="23">
        <f t="shared" ref="J22" si="37">IF(E22="","",IF(E22="Buy",(I22-G22),(G22-I22)))</f>
        <v>-24.599999999999909</v>
      </c>
      <c r="K22" s="24">
        <f t="shared" ref="K22" si="38">IF(E22="","",J22*F22)</f>
        <v>-4919.9999999999818</v>
      </c>
    </row>
    <row r="23" spans="1:11" ht="26.45" customHeight="1">
      <c r="A23" s="13">
        <v>21</v>
      </c>
      <c r="B23" s="15">
        <v>44741</v>
      </c>
      <c r="C23" s="16" t="s">
        <v>201</v>
      </c>
      <c r="D23" s="14" t="s">
        <v>207</v>
      </c>
      <c r="E23" s="17" t="s">
        <v>12</v>
      </c>
      <c r="F23" s="17">
        <v>3850</v>
      </c>
      <c r="G23" s="17">
        <v>152.5</v>
      </c>
      <c r="H23" s="17">
        <v>149.85</v>
      </c>
      <c r="I23" s="17">
        <v>152.19999999999999</v>
      </c>
      <c r="J23" s="23">
        <f t="shared" ref="J23" si="39">IF(E23="","",IF(E23="Buy",(I23-G23),(G23-I23)))</f>
        <v>-0.30000000000001137</v>
      </c>
      <c r="K23" s="24">
        <f t="shared" ref="K23" si="40">IF(E23="","",J23*F23)</f>
        <v>-1155.0000000000437</v>
      </c>
    </row>
    <row r="24" spans="1:11" ht="26.45" customHeight="1" thickBot="1">
      <c r="A24" s="13">
        <v>22</v>
      </c>
      <c r="B24" s="15">
        <v>44742</v>
      </c>
      <c r="C24" s="16" t="s">
        <v>106</v>
      </c>
      <c r="D24" s="14" t="s">
        <v>225</v>
      </c>
      <c r="E24" s="17" t="s">
        <v>54</v>
      </c>
      <c r="F24" s="17">
        <v>1800</v>
      </c>
      <c r="G24" s="17">
        <v>707</v>
      </c>
      <c r="H24" s="17">
        <v>714.15</v>
      </c>
      <c r="I24" s="17">
        <v>701</v>
      </c>
      <c r="J24" s="23">
        <f t="shared" ref="J24" si="41">IF(E24="","",IF(E24="Buy",(I24-G24),(G24-I24)))</f>
        <v>6</v>
      </c>
      <c r="K24" s="24">
        <f t="shared" ref="K24" si="42">IF(E24="","",J24*F24)</f>
        <v>10800</v>
      </c>
    </row>
    <row r="25" spans="1:11" ht="31.95" customHeight="1" thickBot="1">
      <c r="A25" s="41"/>
      <c r="B25" s="42"/>
      <c r="C25" s="42"/>
      <c r="D25" s="42" t="s">
        <v>28</v>
      </c>
      <c r="E25" s="42"/>
      <c r="F25" s="42"/>
      <c r="G25" s="42"/>
      <c r="H25" s="42"/>
      <c r="I25" s="42"/>
      <c r="J25" s="43"/>
      <c r="K25" s="44">
        <f>SUM(K3:K24)</f>
        <v>5115.0000000001337</v>
      </c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>
      <c r="J44" s="6"/>
    </row>
    <row r="45" spans="1:11" s="91" customFormat="1" ht="13">
      <c r="A45" s="89" t="s">
        <v>305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304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</sheetData>
  <mergeCells count="1">
    <mergeCell ref="A1:K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53"/>
  <sheetViews>
    <sheetView workbookViewId="0">
      <pane ySplit="2" topLeftCell="A21" activePane="bottomLeft" state="frozen"/>
      <selection pane="bottomLeft" activeCell="H24" sqref="H24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2.95" customHeight="1">
      <c r="A1" s="100" t="s">
        <v>242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8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6.45" customHeight="1">
      <c r="A3" s="13">
        <v>1</v>
      </c>
      <c r="B3" s="15">
        <v>44743</v>
      </c>
      <c r="C3" s="16" t="s">
        <v>74</v>
      </c>
      <c r="D3" s="14" t="s">
        <v>139</v>
      </c>
      <c r="E3" s="17" t="s">
        <v>12</v>
      </c>
      <c r="F3" s="17">
        <v>2500</v>
      </c>
      <c r="G3" s="17">
        <v>543.29999999999995</v>
      </c>
      <c r="H3" s="17">
        <v>537.75</v>
      </c>
      <c r="I3" s="17">
        <v>537.75</v>
      </c>
      <c r="J3" s="23">
        <f t="shared" ref="J3" si="0">IF(E3="","",IF(E3="Buy",(I3-G3),(G3-I3)))</f>
        <v>-5.5499999999999545</v>
      </c>
      <c r="K3" s="24">
        <f t="shared" ref="K3" si="1">IF(E3="","",J3*F3)</f>
        <v>-13874.999999999887</v>
      </c>
    </row>
    <row r="4" spans="1:11" ht="26.45" customHeight="1">
      <c r="A4" s="13">
        <v>2</v>
      </c>
      <c r="B4" s="15">
        <v>44747</v>
      </c>
      <c r="C4" s="16" t="s">
        <v>50</v>
      </c>
      <c r="D4" s="14" t="s">
        <v>243</v>
      </c>
      <c r="E4" s="17" t="s">
        <v>54</v>
      </c>
      <c r="F4" s="17">
        <v>2000</v>
      </c>
      <c r="G4" s="17">
        <v>549.85</v>
      </c>
      <c r="H4" s="17">
        <v>555.29999999999995</v>
      </c>
      <c r="I4" s="17">
        <v>553</v>
      </c>
      <c r="J4" s="23">
        <f t="shared" ref="J4" si="2">IF(E4="","",IF(E4="Buy",(I4-G4),(G4-I4)))</f>
        <v>-3.1499999999999773</v>
      </c>
      <c r="K4" s="24">
        <f t="shared" ref="K4" si="3">IF(E4="","",J4*F4)</f>
        <v>-6299.9999999999545</v>
      </c>
    </row>
    <row r="5" spans="1:11" ht="26.45" customHeight="1">
      <c r="A5" s="13">
        <v>3</v>
      </c>
      <c r="B5" s="15">
        <v>44748</v>
      </c>
      <c r="C5" s="16" t="s">
        <v>132</v>
      </c>
      <c r="D5" s="14" t="s">
        <v>127</v>
      </c>
      <c r="E5" s="17" t="s">
        <v>12</v>
      </c>
      <c r="F5" s="17">
        <v>200</v>
      </c>
      <c r="G5" s="17">
        <v>3834</v>
      </c>
      <c r="H5" s="17">
        <v>3798</v>
      </c>
      <c r="I5" s="17">
        <v>3819.8</v>
      </c>
      <c r="J5" s="23">
        <f t="shared" ref="J5" si="4">IF(E5="","",IF(E5="Buy",(I5-G5),(G5-I5)))</f>
        <v>-14.199999999999818</v>
      </c>
      <c r="K5" s="24">
        <f t="shared" ref="K5" si="5">IF(E5="","",J5*F5)</f>
        <v>-2839.9999999999636</v>
      </c>
    </row>
    <row r="6" spans="1:11" ht="26.45" customHeight="1">
      <c r="A6" s="13">
        <v>4</v>
      </c>
      <c r="B6" s="15">
        <v>44749</v>
      </c>
      <c r="C6" s="16" t="s">
        <v>244</v>
      </c>
      <c r="D6" s="14" t="s">
        <v>200</v>
      </c>
      <c r="E6" s="17" t="s">
        <v>12</v>
      </c>
      <c r="F6" s="17">
        <v>3000</v>
      </c>
      <c r="G6" s="17">
        <v>290.95</v>
      </c>
      <c r="H6" s="17">
        <v>287.55</v>
      </c>
      <c r="I6" s="17">
        <v>293.75</v>
      </c>
      <c r="J6" s="23">
        <f t="shared" ref="J6" si="6">IF(E6="","",IF(E6="Buy",(I6-G6),(G6-I6)))</f>
        <v>2.8000000000000114</v>
      </c>
      <c r="K6" s="24">
        <f t="shared" ref="K6" si="7">IF(E6="","",J6*F6)</f>
        <v>8400.0000000000346</v>
      </c>
    </row>
    <row r="7" spans="1:11" ht="26.45" customHeight="1">
      <c r="A7" s="13">
        <v>5</v>
      </c>
      <c r="B7" s="15">
        <v>44750</v>
      </c>
      <c r="C7" s="16" t="s">
        <v>74</v>
      </c>
      <c r="D7" s="14" t="s">
        <v>163</v>
      </c>
      <c r="E7" s="17" t="s">
        <v>12</v>
      </c>
      <c r="F7" s="17">
        <v>2000</v>
      </c>
      <c r="G7" s="17">
        <v>837.5</v>
      </c>
      <c r="H7" s="17">
        <v>831.6</v>
      </c>
      <c r="I7" s="17">
        <v>831.6</v>
      </c>
      <c r="J7" s="23">
        <f t="shared" ref="J7" si="8">IF(E7="","",IF(E7="Buy",(I7-G7),(G7-I7)))</f>
        <v>-5.8999999999999773</v>
      </c>
      <c r="K7" s="24">
        <f t="shared" ref="K7" si="9">IF(E7="","",J7*F7)</f>
        <v>-11799.999999999955</v>
      </c>
    </row>
    <row r="8" spans="1:11" ht="26.45" customHeight="1">
      <c r="A8" s="13">
        <v>6</v>
      </c>
      <c r="B8" s="15">
        <v>44753</v>
      </c>
      <c r="C8" s="16" t="s">
        <v>182</v>
      </c>
      <c r="D8" s="14" t="s">
        <v>245</v>
      </c>
      <c r="E8" s="17" t="s">
        <v>12</v>
      </c>
      <c r="F8" s="17">
        <v>500</v>
      </c>
      <c r="G8" s="17">
        <v>1811</v>
      </c>
      <c r="H8" s="17">
        <v>1796.4</v>
      </c>
      <c r="I8" s="17">
        <v>1835</v>
      </c>
      <c r="J8" s="23">
        <f t="shared" ref="J8" si="10">IF(E8="","",IF(E8="Buy",(I8-G8),(G8-I8)))</f>
        <v>24</v>
      </c>
      <c r="K8" s="24">
        <f t="shared" ref="K8" si="11">IF(E8="","",J8*F8)</f>
        <v>12000</v>
      </c>
    </row>
    <row r="9" spans="1:11" ht="26.45" customHeight="1">
      <c r="A9" s="13">
        <v>7</v>
      </c>
      <c r="B9" s="15">
        <v>44754</v>
      </c>
      <c r="C9" s="16" t="s">
        <v>106</v>
      </c>
      <c r="D9" s="14" t="s">
        <v>128</v>
      </c>
      <c r="E9" s="17" t="s">
        <v>54</v>
      </c>
      <c r="F9" s="17">
        <v>300</v>
      </c>
      <c r="G9" s="17">
        <v>3081</v>
      </c>
      <c r="H9" s="17">
        <v>3104</v>
      </c>
      <c r="I9" s="17">
        <v>3104</v>
      </c>
      <c r="J9" s="23">
        <f t="shared" ref="J9" si="12">IF(E9="","",IF(E9="Buy",(I9-G9),(G9-I9)))</f>
        <v>-23</v>
      </c>
      <c r="K9" s="24">
        <f t="shared" ref="K9" si="13">IF(E9="","",J9*F9)</f>
        <v>-6900</v>
      </c>
    </row>
    <row r="10" spans="1:11" ht="26.45" customHeight="1">
      <c r="A10" s="13">
        <v>8</v>
      </c>
      <c r="B10" s="15">
        <v>44755</v>
      </c>
      <c r="C10" s="16" t="s">
        <v>208</v>
      </c>
      <c r="D10" s="14" t="s">
        <v>246</v>
      </c>
      <c r="E10" s="17" t="s">
        <v>12</v>
      </c>
      <c r="F10" s="17">
        <v>2000</v>
      </c>
      <c r="G10" s="17">
        <v>560.5</v>
      </c>
      <c r="H10" s="17">
        <v>556.20000000000005</v>
      </c>
      <c r="I10" s="17">
        <v>557.1</v>
      </c>
      <c r="J10" s="23">
        <f t="shared" ref="J10" si="14">IF(E10="","",IF(E10="Buy",(I10-G10),(G10-I10)))</f>
        <v>-3.3999999999999773</v>
      </c>
      <c r="K10" s="24">
        <f t="shared" ref="K10" si="15">IF(E10="","",J10*F10)</f>
        <v>-6799.9999999999545</v>
      </c>
    </row>
    <row r="11" spans="1:11" ht="26.45" customHeight="1">
      <c r="A11" s="13">
        <v>9</v>
      </c>
      <c r="B11" s="15">
        <v>44756</v>
      </c>
      <c r="C11" s="16" t="s">
        <v>182</v>
      </c>
      <c r="D11" s="14" t="s">
        <v>247</v>
      </c>
      <c r="E11" s="17" t="s">
        <v>54</v>
      </c>
      <c r="F11" s="17">
        <v>2600</v>
      </c>
      <c r="G11" s="17">
        <v>316.14999999999998</v>
      </c>
      <c r="H11" s="17">
        <v>320.39999999999998</v>
      </c>
      <c r="I11" s="17">
        <v>315</v>
      </c>
      <c r="J11" s="23">
        <f t="shared" ref="J11" si="16">IF(E11="","",IF(E11="Buy",(I11-G11),(G11-I11)))</f>
        <v>1.1499999999999773</v>
      </c>
      <c r="K11" s="24">
        <f t="shared" ref="K11" si="17">IF(E11="","",J11*F11)</f>
        <v>2989.9999999999409</v>
      </c>
    </row>
    <row r="12" spans="1:11" ht="26.45" customHeight="1">
      <c r="A12" s="13">
        <v>10</v>
      </c>
      <c r="B12" s="15">
        <v>44756</v>
      </c>
      <c r="C12" s="16" t="s">
        <v>248</v>
      </c>
      <c r="D12" s="14" t="s">
        <v>107</v>
      </c>
      <c r="E12" s="17" t="s">
        <v>12</v>
      </c>
      <c r="F12" s="17">
        <v>1000</v>
      </c>
      <c r="G12" s="17">
        <v>2405.9</v>
      </c>
      <c r="H12" s="17">
        <v>2394</v>
      </c>
      <c r="I12" s="17">
        <v>2417</v>
      </c>
      <c r="J12" s="23">
        <f t="shared" ref="J12" si="18">IF(E12="","",IF(E12="Buy",(I12-G12),(G12-I12)))</f>
        <v>11.099999999999909</v>
      </c>
      <c r="K12" s="24">
        <f t="shared" ref="K12" si="19">IF(E12="","",J12*F12)</f>
        <v>11099.999999999909</v>
      </c>
    </row>
    <row r="13" spans="1:11" ht="26.45" customHeight="1">
      <c r="A13" s="13">
        <v>11</v>
      </c>
      <c r="B13" s="15">
        <v>44757</v>
      </c>
      <c r="C13" s="16" t="s">
        <v>249</v>
      </c>
      <c r="D13" s="14" t="s">
        <v>229</v>
      </c>
      <c r="E13" s="17" t="s">
        <v>12</v>
      </c>
      <c r="F13" s="17">
        <v>1600</v>
      </c>
      <c r="G13" s="17">
        <v>369.7</v>
      </c>
      <c r="H13" s="17">
        <v>365.85</v>
      </c>
      <c r="I13" s="17">
        <v>368.1</v>
      </c>
      <c r="J13" s="23">
        <f t="shared" ref="J13" si="20">IF(E13="","",IF(E13="Buy",(I13-G13),(G13-I13)))</f>
        <v>-1.5999999999999659</v>
      </c>
      <c r="K13" s="24">
        <f t="shared" ref="K13" si="21">IF(E13="","",J13*F13)</f>
        <v>-2559.9999999999454</v>
      </c>
    </row>
    <row r="14" spans="1:11" ht="26.45" customHeight="1">
      <c r="A14" s="13">
        <v>12</v>
      </c>
      <c r="B14" s="15">
        <v>44760</v>
      </c>
      <c r="C14" s="16" t="s">
        <v>212</v>
      </c>
      <c r="D14" s="14" t="s">
        <v>183</v>
      </c>
      <c r="E14" s="17" t="s">
        <v>12</v>
      </c>
      <c r="F14" s="17">
        <v>6000</v>
      </c>
      <c r="G14" s="17">
        <v>231.85</v>
      </c>
      <c r="H14" s="17">
        <v>228.6</v>
      </c>
      <c r="I14" s="17">
        <v>232.6</v>
      </c>
      <c r="J14" s="23">
        <f t="shared" ref="J14" si="22">IF(E14="","",IF(E14="Buy",(I14-G14),(G14-I14)))</f>
        <v>0.75</v>
      </c>
      <c r="K14" s="24">
        <f t="shared" ref="K14" si="23">IF(E14="","",J14*F14)</f>
        <v>4500</v>
      </c>
    </row>
    <row r="15" spans="1:11" ht="26.45" customHeight="1">
      <c r="A15" s="13">
        <v>13</v>
      </c>
      <c r="B15" s="15">
        <v>44761</v>
      </c>
      <c r="C15" s="16" t="s">
        <v>201</v>
      </c>
      <c r="D15" s="14" t="s">
        <v>44</v>
      </c>
      <c r="E15" s="17" t="s">
        <v>12</v>
      </c>
      <c r="F15" s="17">
        <v>3300</v>
      </c>
      <c r="G15" s="17">
        <v>362</v>
      </c>
      <c r="H15" s="17">
        <v>358.2</v>
      </c>
      <c r="I15" s="17">
        <v>359.6</v>
      </c>
      <c r="J15" s="23">
        <f t="shared" ref="J15" si="24">IF(E15="","",IF(E15="Buy",(I15-G15),(G15-I15)))</f>
        <v>-2.3999999999999773</v>
      </c>
      <c r="K15" s="24">
        <f t="shared" ref="K15" si="25">IF(E15="","",J15*F15)</f>
        <v>-7919.9999999999254</v>
      </c>
    </row>
    <row r="16" spans="1:11" ht="26.45" customHeight="1">
      <c r="A16" s="13">
        <v>14</v>
      </c>
      <c r="B16" s="15">
        <v>44762</v>
      </c>
      <c r="C16" s="16" t="s">
        <v>185</v>
      </c>
      <c r="D16" s="14" t="s">
        <v>91</v>
      </c>
      <c r="E16" s="17" t="s">
        <v>12</v>
      </c>
      <c r="F16" s="17">
        <v>1200</v>
      </c>
      <c r="G16" s="17">
        <v>1017</v>
      </c>
      <c r="H16" s="17">
        <v>1005.3</v>
      </c>
      <c r="I16" s="17">
        <v>1013</v>
      </c>
      <c r="J16" s="23">
        <f t="shared" ref="J16" si="26">IF(E16="","",IF(E16="Buy",(I16-G16),(G16-I16)))</f>
        <v>-4</v>
      </c>
      <c r="K16" s="24">
        <f t="shared" ref="K16" si="27">IF(E16="","",J16*F16)</f>
        <v>-4800</v>
      </c>
    </row>
    <row r="17" spans="1:11" ht="26.45" customHeight="1">
      <c r="A17" s="13">
        <v>15</v>
      </c>
      <c r="B17" s="15">
        <v>44763</v>
      </c>
      <c r="C17" s="16" t="s">
        <v>208</v>
      </c>
      <c r="D17" s="14" t="s">
        <v>250</v>
      </c>
      <c r="E17" s="17" t="s">
        <v>12</v>
      </c>
      <c r="F17" s="17">
        <v>10500</v>
      </c>
      <c r="G17" s="17">
        <v>52.65</v>
      </c>
      <c r="H17" s="17">
        <v>51.3</v>
      </c>
      <c r="I17" s="17">
        <v>53.9</v>
      </c>
      <c r="J17" s="23">
        <f t="shared" ref="J17" si="28">IF(E17="","",IF(E17="Buy",(I17-G17),(G17-I17)))</f>
        <v>1.25</v>
      </c>
      <c r="K17" s="24">
        <f t="shared" ref="K17" si="29">IF(E17="","",J17*F17)</f>
        <v>13125</v>
      </c>
    </row>
    <row r="18" spans="1:11" ht="26.45" customHeight="1">
      <c r="A18" s="13">
        <v>16</v>
      </c>
      <c r="B18" s="15">
        <v>44764</v>
      </c>
      <c r="C18" s="16" t="s">
        <v>55</v>
      </c>
      <c r="D18" s="14" t="s">
        <v>251</v>
      </c>
      <c r="E18" s="17" t="s">
        <v>12</v>
      </c>
      <c r="F18" s="17">
        <v>2500</v>
      </c>
      <c r="G18" s="17">
        <v>240.75</v>
      </c>
      <c r="H18" s="17">
        <v>236.7</v>
      </c>
      <c r="I18" s="17">
        <v>237.9</v>
      </c>
      <c r="J18" s="23">
        <f t="shared" ref="J18" si="30">IF(E18="","",IF(E18="Buy",(I18-G18),(G18-I18)))</f>
        <v>-2.8499999999999943</v>
      </c>
      <c r="K18" s="24">
        <f t="shared" ref="K18" si="31">IF(E18="","",J18*F18)</f>
        <v>-7124.9999999999854</v>
      </c>
    </row>
    <row r="19" spans="1:11" ht="26.45" customHeight="1">
      <c r="A19" s="13">
        <v>17</v>
      </c>
      <c r="B19" s="15">
        <v>44767</v>
      </c>
      <c r="C19" s="16" t="s">
        <v>252</v>
      </c>
      <c r="D19" s="14" t="s">
        <v>253</v>
      </c>
      <c r="E19" s="17" t="s">
        <v>12</v>
      </c>
      <c r="F19" s="17">
        <v>1800</v>
      </c>
      <c r="G19" s="17">
        <v>962</v>
      </c>
      <c r="H19" s="17">
        <v>954.9</v>
      </c>
      <c r="I19" s="17">
        <v>959.4</v>
      </c>
      <c r="J19" s="23">
        <f t="shared" ref="J19" si="32">IF(E19="","",IF(E19="Buy",(I19-G19),(G19-I19)))</f>
        <v>-2.6000000000000227</v>
      </c>
      <c r="K19" s="24">
        <f t="shared" ref="K19" si="33">IF(E19="","",J19*F19)</f>
        <v>-4680.0000000000409</v>
      </c>
    </row>
    <row r="20" spans="1:11" ht="26.45" customHeight="1">
      <c r="A20" s="13">
        <v>18</v>
      </c>
      <c r="B20" s="15">
        <v>44768</v>
      </c>
      <c r="C20" s="16" t="s">
        <v>52</v>
      </c>
      <c r="D20" s="14" t="s">
        <v>254</v>
      </c>
      <c r="E20" s="17" t="s">
        <v>12</v>
      </c>
      <c r="F20" s="17">
        <v>100</v>
      </c>
      <c r="G20" s="17">
        <v>13301</v>
      </c>
      <c r="H20" s="17">
        <v>13221</v>
      </c>
      <c r="I20" s="17">
        <v>13221</v>
      </c>
      <c r="J20" s="23">
        <f t="shared" ref="J20" si="34">IF(E20="","",IF(E20="Buy",(I20-G20),(G20-I20)))</f>
        <v>-80</v>
      </c>
      <c r="K20" s="24">
        <f t="shared" ref="K20" si="35">IF(E20="","",J20*F20)</f>
        <v>-8000</v>
      </c>
    </row>
    <row r="21" spans="1:11" ht="26.45" customHeight="1">
      <c r="A21" s="13">
        <v>19</v>
      </c>
      <c r="B21" s="15">
        <v>44769</v>
      </c>
      <c r="C21" s="16" t="s">
        <v>255</v>
      </c>
      <c r="D21" s="14" t="s">
        <v>101</v>
      </c>
      <c r="E21" s="17" t="s">
        <v>12</v>
      </c>
      <c r="F21" s="17">
        <v>1400</v>
      </c>
      <c r="G21" s="17">
        <v>893</v>
      </c>
      <c r="H21" s="17">
        <v>885.6</v>
      </c>
      <c r="I21" s="17">
        <v>888.3</v>
      </c>
      <c r="J21" s="23">
        <f t="shared" ref="J21" si="36">IF(E21="","",IF(E21="Buy",(I21-G21),(G21-I21)))</f>
        <v>-4.7000000000000455</v>
      </c>
      <c r="K21" s="24">
        <f t="shared" ref="K21" si="37">IF(E21="","",J21*F21)</f>
        <v>-6580.0000000000637</v>
      </c>
    </row>
    <row r="22" spans="1:11" ht="26.45" customHeight="1">
      <c r="A22" s="13">
        <v>20</v>
      </c>
      <c r="B22" s="15">
        <v>44770</v>
      </c>
      <c r="C22" s="16" t="s">
        <v>90</v>
      </c>
      <c r="D22" s="14" t="s">
        <v>245</v>
      </c>
      <c r="E22" s="17" t="s">
        <v>12</v>
      </c>
      <c r="F22" s="17">
        <v>500</v>
      </c>
      <c r="G22" s="17">
        <v>1905</v>
      </c>
      <c r="H22" s="17">
        <v>1885.5</v>
      </c>
      <c r="I22" s="17">
        <v>1936</v>
      </c>
      <c r="J22" s="23">
        <f t="shared" ref="J22" si="38">IF(E22="","",IF(E22="Buy",(I22-G22),(G22-I22)))</f>
        <v>31</v>
      </c>
      <c r="K22" s="24">
        <f t="shared" ref="K22" si="39">IF(E22="","",J22*F22)</f>
        <v>15500</v>
      </c>
    </row>
    <row r="23" spans="1:11" ht="26.45" customHeight="1" thickBot="1">
      <c r="A23" s="13">
        <v>21</v>
      </c>
      <c r="B23" s="15">
        <v>44771</v>
      </c>
      <c r="C23" s="16" t="s">
        <v>48</v>
      </c>
      <c r="D23" s="14" t="s">
        <v>256</v>
      </c>
      <c r="E23" s="17" t="s">
        <v>12</v>
      </c>
      <c r="F23" s="17">
        <v>8400</v>
      </c>
      <c r="G23" s="17">
        <v>206.3</v>
      </c>
      <c r="H23" s="17">
        <v>204.75</v>
      </c>
      <c r="I23" s="17">
        <v>209.65</v>
      </c>
      <c r="J23" s="23">
        <f t="shared" ref="J23" si="40">IF(E23="","",IF(E23="Buy",(I23-G23),(G23-I23)))</f>
        <v>3.3499999999999943</v>
      </c>
      <c r="K23" s="24">
        <f t="shared" ref="K23" si="41">IF(E23="","",J23*F23)</f>
        <v>28139.999999999953</v>
      </c>
    </row>
    <row r="24" spans="1:11" ht="31.95" customHeight="1" thickBot="1">
      <c r="A24" s="41"/>
      <c r="B24" s="42"/>
      <c r="C24" s="42"/>
      <c r="D24" s="42" t="s">
        <v>28</v>
      </c>
      <c r="E24" s="42"/>
      <c r="F24" s="42"/>
      <c r="G24" s="42"/>
      <c r="H24" s="42"/>
      <c r="I24" s="42"/>
      <c r="J24" s="43"/>
      <c r="K24" s="44">
        <f>SUM(K3:K23)</f>
        <v>5575.0000000001637</v>
      </c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J43" s="6"/>
    </row>
    <row r="44" spans="1:11" s="91" customFormat="1" ht="13">
      <c r="A44" s="89" t="s">
        <v>305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</sheetData>
  <mergeCells count="1">
    <mergeCell ref="A1:K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52"/>
  <sheetViews>
    <sheetView workbookViewId="0">
      <pane ySplit="2" topLeftCell="A16" activePane="bottomLeft" state="frozen"/>
      <selection pane="bottomLeft" activeCell="H23" sqref="H23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2.95" customHeight="1">
      <c r="A1" s="100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8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6.45" customHeight="1">
      <c r="A3" s="13">
        <v>1</v>
      </c>
      <c r="B3" s="15">
        <v>44774</v>
      </c>
      <c r="C3" s="16" t="s">
        <v>100</v>
      </c>
      <c r="D3" s="14" t="s">
        <v>258</v>
      </c>
      <c r="E3" s="17" t="s">
        <v>12</v>
      </c>
      <c r="F3" s="17">
        <v>8044</v>
      </c>
      <c r="G3" s="17">
        <v>272.45</v>
      </c>
      <c r="H3" s="17">
        <v>270.45</v>
      </c>
      <c r="I3" s="17">
        <v>270.45</v>
      </c>
      <c r="J3" s="23">
        <f t="shared" ref="J3" si="0">IF(E3="","",IF(E3="Buy",(I3-G3),(G3-I3)))</f>
        <v>-2</v>
      </c>
      <c r="K3" s="24">
        <f t="shared" ref="K3" si="1">IF(E3="","",J3*F3)</f>
        <v>-16088</v>
      </c>
    </row>
    <row r="4" spans="1:11" ht="26.45" customHeight="1">
      <c r="A4" s="13">
        <v>2</v>
      </c>
      <c r="B4" s="15">
        <v>44775</v>
      </c>
      <c r="C4" s="16" t="s">
        <v>87</v>
      </c>
      <c r="D4" s="14" t="s">
        <v>60</v>
      </c>
      <c r="E4" s="17" t="s">
        <v>12</v>
      </c>
      <c r="F4" s="17">
        <v>3375</v>
      </c>
      <c r="G4" s="17">
        <v>234.9</v>
      </c>
      <c r="H4" s="17">
        <v>231.3</v>
      </c>
      <c r="I4" s="17">
        <v>233.6</v>
      </c>
      <c r="J4" s="23">
        <f t="shared" ref="J4:J5" si="2">IF(E4="","",IF(E4="Buy",(I4-G4),(G4-I4)))</f>
        <v>-1.3000000000000114</v>
      </c>
      <c r="K4" s="24">
        <f t="shared" ref="K4:K5" si="3">IF(E4="","",J4*F4)</f>
        <v>-4387.5000000000382</v>
      </c>
    </row>
    <row r="5" spans="1:11" ht="26.45" customHeight="1">
      <c r="A5" s="13">
        <v>3</v>
      </c>
      <c r="B5" s="15">
        <v>44775</v>
      </c>
      <c r="C5" s="16" t="s">
        <v>205</v>
      </c>
      <c r="D5" s="14" t="s">
        <v>259</v>
      </c>
      <c r="E5" s="17" t="s">
        <v>12</v>
      </c>
      <c r="F5" s="17">
        <v>5200</v>
      </c>
      <c r="G5" s="17">
        <v>281.55</v>
      </c>
      <c r="H5" s="17">
        <v>279.45</v>
      </c>
      <c r="I5" s="17">
        <v>280.64999999999998</v>
      </c>
      <c r="J5" s="23">
        <f t="shared" si="2"/>
        <v>-0.90000000000003411</v>
      </c>
      <c r="K5" s="24">
        <f t="shared" si="3"/>
        <v>-4680.0000000001774</v>
      </c>
    </row>
    <row r="6" spans="1:11" ht="26.45" customHeight="1">
      <c r="A6" s="13">
        <v>4</v>
      </c>
      <c r="B6" s="15">
        <v>44776</v>
      </c>
      <c r="C6" s="16" t="s">
        <v>205</v>
      </c>
      <c r="D6" s="14" t="s">
        <v>215</v>
      </c>
      <c r="E6" s="17" t="s">
        <v>12</v>
      </c>
      <c r="F6" s="17">
        <v>3200</v>
      </c>
      <c r="G6" s="17">
        <v>297</v>
      </c>
      <c r="H6" s="17">
        <v>294.3</v>
      </c>
      <c r="I6" s="17">
        <v>302.14999999999998</v>
      </c>
      <c r="J6" s="23">
        <f t="shared" ref="J6" si="4">IF(E6="","",IF(E6="Buy",(I6-G6),(G6-I6)))</f>
        <v>5.1499999999999773</v>
      </c>
      <c r="K6" s="24">
        <f t="shared" ref="K6" si="5">IF(E6="","",J6*F6)</f>
        <v>16479.999999999927</v>
      </c>
    </row>
    <row r="7" spans="1:11" ht="26.45" customHeight="1">
      <c r="A7" s="13">
        <v>5</v>
      </c>
      <c r="B7" s="15">
        <v>44777</v>
      </c>
      <c r="C7" s="16" t="s">
        <v>152</v>
      </c>
      <c r="D7" s="14" t="s">
        <v>226</v>
      </c>
      <c r="E7" s="17" t="s">
        <v>12</v>
      </c>
      <c r="F7" s="17">
        <v>1000</v>
      </c>
      <c r="G7" s="17">
        <v>1315</v>
      </c>
      <c r="H7" s="17">
        <v>1302.3</v>
      </c>
      <c r="I7" s="17">
        <v>1313</v>
      </c>
      <c r="J7" s="23">
        <f t="shared" ref="J7" si="6">IF(E7="","",IF(E7="Buy",(I7-G7),(G7-I7)))</f>
        <v>-2</v>
      </c>
      <c r="K7" s="24">
        <f t="shared" ref="K7" si="7">IF(E7="","",J7*F7)</f>
        <v>-2000</v>
      </c>
    </row>
    <row r="8" spans="1:11" ht="26.45" customHeight="1">
      <c r="A8" s="13">
        <v>6</v>
      </c>
      <c r="B8" s="15">
        <v>44778</v>
      </c>
      <c r="C8" s="16" t="s">
        <v>153</v>
      </c>
      <c r="D8" s="14" t="s">
        <v>172</v>
      </c>
      <c r="E8" s="17" t="s">
        <v>12</v>
      </c>
      <c r="F8" s="17">
        <v>6700</v>
      </c>
      <c r="G8" s="17">
        <v>111.9</v>
      </c>
      <c r="H8" s="17">
        <v>109.8</v>
      </c>
      <c r="I8" s="17">
        <v>113.7</v>
      </c>
      <c r="J8" s="23">
        <f t="shared" ref="J8" si="8">IF(E8="","",IF(E8="Buy",(I8-G8),(G8-I8)))</f>
        <v>1.7999999999999972</v>
      </c>
      <c r="K8" s="24">
        <f t="shared" ref="K8" si="9">IF(E8="","",J8*F8)</f>
        <v>12059.999999999982</v>
      </c>
    </row>
    <row r="9" spans="1:11" ht="26.45" customHeight="1">
      <c r="A9" s="13">
        <v>7</v>
      </c>
      <c r="B9" s="15">
        <v>44781</v>
      </c>
      <c r="C9" s="16" t="s">
        <v>224</v>
      </c>
      <c r="D9" s="14" t="s">
        <v>107</v>
      </c>
      <c r="E9" s="17" t="s">
        <v>12</v>
      </c>
      <c r="F9" s="17">
        <v>1000</v>
      </c>
      <c r="G9" s="17">
        <v>2786</v>
      </c>
      <c r="H9" s="17">
        <v>2772</v>
      </c>
      <c r="I9" s="17">
        <v>2799.5</v>
      </c>
      <c r="J9" s="23">
        <f t="shared" ref="J9" si="10">IF(E9="","",IF(E9="Buy",(I9-G9),(G9-I9)))</f>
        <v>13.5</v>
      </c>
      <c r="K9" s="24">
        <f t="shared" ref="K9" si="11">IF(E9="","",J9*F9)</f>
        <v>13500</v>
      </c>
    </row>
    <row r="10" spans="1:11" ht="26.45" customHeight="1">
      <c r="A10" s="13">
        <v>8</v>
      </c>
      <c r="B10" s="15">
        <v>44783</v>
      </c>
      <c r="C10" s="16" t="s">
        <v>81</v>
      </c>
      <c r="D10" s="14" t="s">
        <v>217</v>
      </c>
      <c r="E10" s="17" t="s">
        <v>12</v>
      </c>
      <c r="F10" s="17">
        <v>2750</v>
      </c>
      <c r="G10" s="17">
        <v>381.4</v>
      </c>
      <c r="H10" s="17">
        <v>375.3</v>
      </c>
      <c r="I10" s="17">
        <v>391.5</v>
      </c>
      <c r="J10" s="23">
        <f t="shared" ref="J10" si="12">IF(E10="","",IF(E10="Buy",(I10-G10),(G10-I10)))</f>
        <v>10.100000000000023</v>
      </c>
      <c r="K10" s="24">
        <f t="shared" ref="K10" si="13">IF(E10="","",J10*F10)</f>
        <v>27775.000000000062</v>
      </c>
    </row>
    <row r="11" spans="1:11" ht="26.45" customHeight="1">
      <c r="A11" s="13">
        <v>9</v>
      </c>
      <c r="B11" s="15">
        <v>44784</v>
      </c>
      <c r="C11" s="16" t="s">
        <v>182</v>
      </c>
      <c r="D11" s="14" t="s">
        <v>258</v>
      </c>
      <c r="E11" s="17" t="s">
        <v>12</v>
      </c>
      <c r="F11" s="17">
        <v>4022</v>
      </c>
      <c r="G11" s="17">
        <v>278.8</v>
      </c>
      <c r="H11" s="17">
        <v>276.3</v>
      </c>
      <c r="I11" s="17">
        <v>276.3</v>
      </c>
      <c r="J11" s="23">
        <f t="shared" ref="J11" si="14">IF(E11="","",IF(E11="Buy",(I11-G11),(G11-I11)))</f>
        <v>-2.5</v>
      </c>
      <c r="K11" s="24">
        <f t="shared" ref="K11" si="15">IF(E11="","",J11*F11)</f>
        <v>-10055</v>
      </c>
    </row>
    <row r="12" spans="1:11" ht="26.45" customHeight="1">
      <c r="A12" s="13">
        <v>10</v>
      </c>
      <c r="B12" s="15">
        <v>44785</v>
      </c>
      <c r="C12" s="16" t="s">
        <v>80</v>
      </c>
      <c r="D12" s="14" t="s">
        <v>88</v>
      </c>
      <c r="E12" s="17" t="s">
        <v>12</v>
      </c>
      <c r="F12" s="17">
        <v>1800</v>
      </c>
      <c r="G12" s="17">
        <v>384.6</v>
      </c>
      <c r="H12" s="17">
        <v>381.15</v>
      </c>
      <c r="I12" s="17">
        <v>389</v>
      </c>
      <c r="J12" s="23">
        <f t="shared" ref="J12" si="16">IF(E12="","",IF(E12="Buy",(I12-G12),(G12-I12)))</f>
        <v>4.3999999999999773</v>
      </c>
      <c r="K12" s="24">
        <f t="shared" ref="K12" si="17">IF(E12="","",J12*F12)</f>
        <v>7919.9999999999591</v>
      </c>
    </row>
    <row r="13" spans="1:11" ht="26.45" customHeight="1">
      <c r="A13" s="13">
        <v>11</v>
      </c>
      <c r="B13" s="15">
        <v>44789</v>
      </c>
      <c r="C13" s="16" t="s">
        <v>177</v>
      </c>
      <c r="D13" s="14" t="s">
        <v>73</v>
      </c>
      <c r="E13" s="17" t="s">
        <v>12</v>
      </c>
      <c r="F13" s="17">
        <v>2850</v>
      </c>
      <c r="G13" s="17">
        <v>488.5</v>
      </c>
      <c r="H13" s="17">
        <v>483.3</v>
      </c>
      <c r="I13" s="17">
        <v>493.45</v>
      </c>
      <c r="J13" s="23">
        <f t="shared" ref="J13" si="18">IF(E13="","",IF(E13="Buy",(I13-G13),(G13-I13)))</f>
        <v>4.9499999999999886</v>
      </c>
      <c r="K13" s="24">
        <f t="shared" ref="K13" si="19">IF(E13="","",J13*F13)</f>
        <v>14107.499999999967</v>
      </c>
    </row>
    <row r="14" spans="1:11" ht="26.45" customHeight="1">
      <c r="A14" s="13">
        <v>12</v>
      </c>
      <c r="B14" s="15">
        <v>44790</v>
      </c>
      <c r="C14" s="16" t="s">
        <v>212</v>
      </c>
      <c r="D14" s="14" t="s">
        <v>178</v>
      </c>
      <c r="E14" s="17" t="s">
        <v>12</v>
      </c>
      <c r="F14" s="17">
        <v>5400</v>
      </c>
      <c r="G14" s="17">
        <v>239.75</v>
      </c>
      <c r="H14" s="17">
        <v>236.25</v>
      </c>
      <c r="I14" s="17">
        <v>240.65</v>
      </c>
      <c r="J14" s="23">
        <f t="shared" ref="J14" si="20">IF(E14="","",IF(E14="Buy",(I14-G14),(G14-I14)))</f>
        <v>0.90000000000000568</v>
      </c>
      <c r="K14" s="24">
        <f t="shared" ref="K14" si="21">IF(E14="","",J14*F14)</f>
        <v>4860.0000000000309</v>
      </c>
    </row>
    <row r="15" spans="1:11" ht="26.45" customHeight="1">
      <c r="A15" s="13">
        <v>13</v>
      </c>
      <c r="B15" s="15">
        <v>44791</v>
      </c>
      <c r="C15" s="16" t="s">
        <v>81</v>
      </c>
      <c r="D15" s="14" t="s">
        <v>260</v>
      </c>
      <c r="E15" s="17" t="s">
        <v>12</v>
      </c>
      <c r="F15" s="17">
        <v>1700</v>
      </c>
      <c r="G15" s="17">
        <v>774.75</v>
      </c>
      <c r="H15" s="17">
        <v>766.8</v>
      </c>
      <c r="I15" s="17">
        <v>774.5</v>
      </c>
      <c r="J15" s="23">
        <f t="shared" ref="J15" si="22">IF(E15="","",IF(E15="Buy",(I15-G15),(G15-I15)))</f>
        <v>-0.25</v>
      </c>
      <c r="K15" s="24">
        <f t="shared" ref="K15" si="23">IF(E15="","",J15*F15)</f>
        <v>-425</v>
      </c>
    </row>
    <row r="16" spans="1:11" ht="26.45" customHeight="1">
      <c r="A16" s="13">
        <v>14</v>
      </c>
      <c r="B16" s="15">
        <v>44795</v>
      </c>
      <c r="C16" s="16" t="s">
        <v>210</v>
      </c>
      <c r="D16" s="14" t="s">
        <v>73</v>
      </c>
      <c r="E16" s="17" t="s">
        <v>54</v>
      </c>
      <c r="F16" s="17">
        <v>2850</v>
      </c>
      <c r="G16" s="17">
        <v>456.5</v>
      </c>
      <c r="H16" s="17">
        <v>460.8</v>
      </c>
      <c r="I16" s="17">
        <v>450</v>
      </c>
      <c r="J16" s="23">
        <f t="shared" ref="J16" si="24">IF(E16="","",IF(E16="Buy",(I16-G16),(G16-I16)))</f>
        <v>6.5</v>
      </c>
      <c r="K16" s="24">
        <f t="shared" ref="K16" si="25">IF(E16="","",J16*F16)</f>
        <v>18525</v>
      </c>
    </row>
    <row r="17" spans="1:11" ht="26.45" customHeight="1">
      <c r="A17" s="13">
        <v>15</v>
      </c>
      <c r="B17" s="15">
        <v>44796</v>
      </c>
      <c r="C17" s="16" t="s">
        <v>159</v>
      </c>
      <c r="D17" s="14" t="s">
        <v>261</v>
      </c>
      <c r="E17" s="17" t="s">
        <v>12</v>
      </c>
      <c r="F17" s="17">
        <v>1400</v>
      </c>
      <c r="G17" s="17">
        <v>1048</v>
      </c>
      <c r="H17" s="17">
        <v>1040.4000000000001</v>
      </c>
      <c r="I17" s="17">
        <v>1047</v>
      </c>
      <c r="J17" s="23">
        <f t="shared" ref="J17" si="26">IF(E17="","",IF(E17="Buy",(I17-G17),(G17-I17)))</f>
        <v>-1</v>
      </c>
      <c r="K17" s="24">
        <f t="shared" ref="K17" si="27">IF(E17="","",J17*F17)</f>
        <v>-1400</v>
      </c>
    </row>
    <row r="18" spans="1:11" ht="26.45" customHeight="1">
      <c r="A18" s="13">
        <v>16</v>
      </c>
      <c r="B18" s="15">
        <v>44797</v>
      </c>
      <c r="C18" s="16" t="s">
        <v>74</v>
      </c>
      <c r="D18" s="14" t="s">
        <v>262</v>
      </c>
      <c r="E18" s="17" t="s">
        <v>12</v>
      </c>
      <c r="F18" s="17">
        <v>10000</v>
      </c>
      <c r="G18" s="17">
        <v>113.85</v>
      </c>
      <c r="H18" s="17">
        <v>112.95</v>
      </c>
      <c r="I18" s="17">
        <v>114.25</v>
      </c>
      <c r="J18" s="23">
        <f t="shared" ref="J18" si="28">IF(E18="","",IF(E18="Buy",(I18-G18),(G18-I18)))</f>
        <v>0.40000000000000568</v>
      </c>
      <c r="K18" s="24">
        <f t="shared" ref="K18" si="29">IF(E18="","",J18*F18)</f>
        <v>4000.0000000000568</v>
      </c>
    </row>
    <row r="19" spans="1:11" ht="26.45" customHeight="1">
      <c r="A19" s="13">
        <v>17</v>
      </c>
      <c r="B19" s="15">
        <v>44798</v>
      </c>
      <c r="C19" s="16" t="s">
        <v>177</v>
      </c>
      <c r="D19" s="14" t="s">
        <v>129</v>
      </c>
      <c r="E19" s="17" t="s">
        <v>12</v>
      </c>
      <c r="F19" s="17">
        <v>550</v>
      </c>
      <c r="G19" s="17">
        <v>2046</v>
      </c>
      <c r="H19" s="17">
        <v>2020.2</v>
      </c>
      <c r="I19" s="17">
        <v>2025</v>
      </c>
      <c r="J19" s="23">
        <f t="shared" ref="J19" si="30">IF(E19="","",IF(E19="Buy",(I19-G19),(G19-I19)))</f>
        <v>-21</v>
      </c>
      <c r="K19" s="24">
        <f t="shared" ref="K19" si="31">IF(E19="","",J19*F19)</f>
        <v>-11550</v>
      </c>
    </row>
    <row r="20" spans="1:11" ht="26.45" customHeight="1">
      <c r="A20" s="13">
        <v>18</v>
      </c>
      <c r="B20" s="15">
        <v>44799</v>
      </c>
      <c r="C20" s="16" t="s">
        <v>182</v>
      </c>
      <c r="D20" s="14" t="s">
        <v>258</v>
      </c>
      <c r="E20" s="17" t="s">
        <v>12</v>
      </c>
      <c r="F20" s="17">
        <v>4022</v>
      </c>
      <c r="G20" s="17">
        <v>282.75</v>
      </c>
      <c r="H20" s="17">
        <v>279.89999999999998</v>
      </c>
      <c r="I20" s="17">
        <v>276.35000000000002</v>
      </c>
      <c r="J20" s="23">
        <f t="shared" ref="J20" si="32">IF(E20="","",IF(E20="Buy",(I20-G20),(G20-I20)))</f>
        <v>-6.3999999999999773</v>
      </c>
      <c r="K20" s="24">
        <f t="shared" ref="K20" si="33">IF(E20="","",J20*F20)</f>
        <v>-25740.799999999908</v>
      </c>
    </row>
    <row r="21" spans="1:11" ht="26.45" customHeight="1">
      <c r="A21" s="13">
        <v>19</v>
      </c>
      <c r="B21" s="15">
        <v>44802</v>
      </c>
      <c r="C21" s="16" t="s">
        <v>185</v>
      </c>
      <c r="D21" s="14" t="s">
        <v>263</v>
      </c>
      <c r="E21" s="17" t="s">
        <v>12</v>
      </c>
      <c r="F21" s="17">
        <v>2900</v>
      </c>
      <c r="G21" s="17">
        <v>216.85</v>
      </c>
      <c r="H21" s="17">
        <v>214.2</v>
      </c>
      <c r="I21" s="17">
        <v>220.1</v>
      </c>
      <c r="J21" s="23">
        <f t="shared" ref="J21" si="34">IF(E21="","",IF(E21="Buy",(I21-G21),(G21-I21)))</f>
        <v>3.25</v>
      </c>
      <c r="K21" s="24">
        <f t="shared" ref="K21" si="35">IF(E21="","",J21*F21)</f>
        <v>9425</v>
      </c>
    </row>
    <row r="22" spans="1:11" ht="26.45" customHeight="1" thickBot="1">
      <c r="A22" s="13">
        <v>20</v>
      </c>
      <c r="B22" s="15">
        <v>44803</v>
      </c>
      <c r="C22" s="16" t="s">
        <v>141</v>
      </c>
      <c r="D22" s="14" t="s">
        <v>115</v>
      </c>
      <c r="E22" s="17" t="s">
        <v>12</v>
      </c>
      <c r="F22" s="17">
        <v>10000</v>
      </c>
      <c r="G22" s="17">
        <v>154.5</v>
      </c>
      <c r="H22" s="17">
        <v>153.44999999999999</v>
      </c>
      <c r="I22" s="17">
        <v>157.25</v>
      </c>
      <c r="J22" s="23">
        <f t="shared" ref="J22" si="36">IF(E22="","",IF(E22="Buy",(I22-G22),(G22-I22)))</f>
        <v>2.75</v>
      </c>
      <c r="K22" s="24">
        <f t="shared" ref="K22" si="37">IF(E22="","",J22*F22)</f>
        <v>27500</v>
      </c>
    </row>
    <row r="23" spans="1:11" ht="31.95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>
        <f>SUM(K3:K22)</f>
        <v>79826.199999999866</v>
      </c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J42" s="6"/>
    </row>
    <row r="43" spans="1:11" s="91" customFormat="1" ht="13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</sheetData>
  <mergeCells count="1">
    <mergeCell ref="A1:K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57"/>
  <sheetViews>
    <sheetView workbookViewId="0">
      <pane ySplit="2" topLeftCell="A24" activePane="bottomLeft" state="frozen"/>
      <selection pane="bottomLeft" activeCell="H28" sqref="H28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7.45" customHeight="1">
      <c r="A1" s="100" t="s">
        <v>264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3.45" customHeight="1">
      <c r="A3" s="13">
        <v>1</v>
      </c>
      <c r="B3" s="15">
        <v>44805</v>
      </c>
      <c r="C3" s="16" t="s">
        <v>224</v>
      </c>
      <c r="D3" s="14" t="s">
        <v>107</v>
      </c>
      <c r="E3" s="17" t="s">
        <v>12</v>
      </c>
      <c r="F3" s="17">
        <v>500</v>
      </c>
      <c r="G3" s="17">
        <v>3257.5</v>
      </c>
      <c r="H3" s="17">
        <v>3237.3</v>
      </c>
      <c r="I3" s="17">
        <v>3255</v>
      </c>
      <c r="J3" s="23">
        <f t="shared" ref="J3" si="0">IF(E3="","",IF(E3="Buy",(I3-G3),(G3-I3)))</f>
        <v>-2.5</v>
      </c>
      <c r="K3" s="24">
        <f t="shared" ref="K3" si="1">IF(E3="","",J3*F3)</f>
        <v>-1250</v>
      </c>
    </row>
    <row r="4" spans="1:11" ht="23.45" customHeight="1">
      <c r="A4" s="13">
        <v>2</v>
      </c>
      <c r="B4" s="15">
        <v>44805</v>
      </c>
      <c r="C4" s="16" t="s">
        <v>68</v>
      </c>
      <c r="D4" s="14" t="s">
        <v>160</v>
      </c>
      <c r="E4" s="17" t="s">
        <v>12</v>
      </c>
      <c r="F4" s="17">
        <v>4000</v>
      </c>
      <c r="G4" s="17">
        <v>411</v>
      </c>
      <c r="H4" s="17">
        <v>408.6</v>
      </c>
      <c r="I4" s="17">
        <v>410.4</v>
      </c>
      <c r="J4" s="23">
        <f t="shared" ref="J4" si="2">IF(E4="","",IF(E4="Buy",(I4-G4),(G4-I4)))</f>
        <v>-0.60000000000002274</v>
      </c>
      <c r="K4" s="24">
        <f t="shared" ref="K4" si="3">IF(E4="","",J4*F4)</f>
        <v>-2400.0000000000909</v>
      </c>
    </row>
    <row r="5" spans="1:11" ht="23.45" customHeight="1">
      <c r="A5" s="13">
        <v>3</v>
      </c>
      <c r="B5" s="15">
        <v>44806</v>
      </c>
      <c r="C5" s="16" t="s">
        <v>255</v>
      </c>
      <c r="D5" s="14" t="s">
        <v>231</v>
      </c>
      <c r="E5" s="17" t="s">
        <v>12</v>
      </c>
      <c r="F5" s="17">
        <v>800</v>
      </c>
      <c r="G5" s="17">
        <v>1722.3</v>
      </c>
      <c r="H5" s="17">
        <v>1708.2</v>
      </c>
      <c r="I5" s="17">
        <v>1708.2</v>
      </c>
      <c r="J5" s="23">
        <f t="shared" ref="J5" si="4">IF(E5="","",IF(E5="Buy",(I5-G5),(G5-I5)))</f>
        <v>-14.099999999999909</v>
      </c>
      <c r="K5" s="24">
        <f t="shared" ref="K5" si="5">IF(E5="","",J5*F5)</f>
        <v>-11279.999999999927</v>
      </c>
    </row>
    <row r="6" spans="1:11" ht="23.45" customHeight="1">
      <c r="A6" s="13">
        <v>4</v>
      </c>
      <c r="B6" s="15">
        <v>44809</v>
      </c>
      <c r="C6" s="16" t="s">
        <v>132</v>
      </c>
      <c r="D6" s="14" t="s">
        <v>258</v>
      </c>
      <c r="E6" s="17" t="s">
        <v>12</v>
      </c>
      <c r="F6" s="17">
        <v>8044</v>
      </c>
      <c r="G6" s="17">
        <v>309.10000000000002</v>
      </c>
      <c r="H6" s="17">
        <v>306</v>
      </c>
      <c r="I6" s="17">
        <v>311.85000000000002</v>
      </c>
      <c r="J6" s="23">
        <f t="shared" ref="J6" si="6">IF(E6="","",IF(E6="Buy",(I6-G6),(G6-I6)))</f>
        <v>2.75</v>
      </c>
      <c r="K6" s="24">
        <f t="shared" ref="K6" si="7">IF(E6="","",J6*F6)</f>
        <v>22121</v>
      </c>
    </row>
    <row r="7" spans="1:11" ht="23.45" customHeight="1">
      <c r="A7" s="13">
        <v>5</v>
      </c>
      <c r="B7" s="15">
        <v>44810</v>
      </c>
      <c r="C7" s="16" t="s">
        <v>205</v>
      </c>
      <c r="D7" s="14" t="s">
        <v>110</v>
      </c>
      <c r="E7" s="17" t="s">
        <v>12</v>
      </c>
      <c r="F7" s="17">
        <v>3100</v>
      </c>
      <c r="G7" s="17">
        <v>265.3</v>
      </c>
      <c r="H7" s="17">
        <v>263.25</v>
      </c>
      <c r="I7" s="17">
        <v>265.2</v>
      </c>
      <c r="J7" s="23">
        <f t="shared" ref="J7" si="8">IF(E7="","",IF(E7="Buy",(I7-G7),(G7-I7)))</f>
        <v>-0.10000000000002274</v>
      </c>
      <c r="K7" s="24">
        <f t="shared" ref="K7" si="9">IF(E7="","",J7*F7)</f>
        <v>-310.00000000007049</v>
      </c>
    </row>
    <row r="8" spans="1:11" ht="23.45" customHeight="1">
      <c r="A8" s="13">
        <v>6</v>
      </c>
      <c r="B8" s="15">
        <v>44810</v>
      </c>
      <c r="C8" s="16" t="s">
        <v>112</v>
      </c>
      <c r="D8" s="14" t="s">
        <v>266</v>
      </c>
      <c r="E8" s="17" t="s">
        <v>12</v>
      </c>
      <c r="F8" s="17">
        <v>11400</v>
      </c>
      <c r="G8" s="17">
        <v>168.8</v>
      </c>
      <c r="H8" s="17">
        <v>167.4</v>
      </c>
      <c r="I8" s="17">
        <v>168.5</v>
      </c>
      <c r="J8" s="23">
        <f t="shared" ref="J8" si="10">IF(E8="","",IF(E8="Buy",(I8-G8),(G8-I8)))</f>
        <v>-0.30000000000001137</v>
      </c>
      <c r="K8" s="24">
        <f t="shared" ref="K8" si="11">IF(E8="","",J8*F8)</f>
        <v>-3420.0000000001296</v>
      </c>
    </row>
    <row r="9" spans="1:11" ht="23.45" customHeight="1">
      <c r="A9" s="13">
        <v>7</v>
      </c>
      <c r="B9" s="15">
        <v>44811</v>
      </c>
      <c r="C9" s="16" t="s">
        <v>141</v>
      </c>
      <c r="D9" s="14" t="s">
        <v>259</v>
      </c>
      <c r="E9" s="17" t="s">
        <v>12</v>
      </c>
      <c r="F9" s="17">
        <v>5200</v>
      </c>
      <c r="G9" s="17">
        <v>321.89999999999998</v>
      </c>
      <c r="H9" s="17">
        <v>319.5</v>
      </c>
      <c r="I9" s="17">
        <v>324.75</v>
      </c>
      <c r="J9" s="23">
        <f t="shared" ref="J9" si="12">IF(E9="","",IF(E9="Buy",(I9-G9),(G9-I9)))</f>
        <v>2.8500000000000227</v>
      </c>
      <c r="K9" s="24">
        <f t="shared" ref="K9" si="13">IF(E9="","",J9*F9)</f>
        <v>14820.000000000118</v>
      </c>
    </row>
    <row r="10" spans="1:11" ht="23.45" customHeight="1">
      <c r="A10" s="13">
        <v>8</v>
      </c>
      <c r="B10" s="15">
        <v>44812</v>
      </c>
      <c r="C10" s="16" t="s">
        <v>100</v>
      </c>
      <c r="D10" s="14" t="s">
        <v>123</v>
      </c>
      <c r="E10" s="17" t="s">
        <v>12</v>
      </c>
      <c r="F10" s="17">
        <v>2500</v>
      </c>
      <c r="G10" s="17">
        <v>887.5</v>
      </c>
      <c r="H10" s="17">
        <v>881.1</v>
      </c>
      <c r="I10" s="17">
        <v>891</v>
      </c>
      <c r="J10" s="23">
        <f t="shared" ref="J10" si="14">IF(E10="","",IF(E10="Buy",(I10-G10),(G10-I10)))</f>
        <v>3.5</v>
      </c>
      <c r="K10" s="24">
        <f t="shared" ref="K10" si="15">IF(E10="","",J10*F10)</f>
        <v>8750</v>
      </c>
    </row>
    <row r="11" spans="1:11" ht="23.45" customHeight="1">
      <c r="A11" s="13">
        <v>9</v>
      </c>
      <c r="B11" s="15">
        <v>44813</v>
      </c>
      <c r="C11" s="16" t="s">
        <v>159</v>
      </c>
      <c r="D11" s="14" t="s">
        <v>134</v>
      </c>
      <c r="E11" s="17" t="s">
        <v>12</v>
      </c>
      <c r="F11" s="17">
        <v>1500</v>
      </c>
      <c r="G11" s="17">
        <v>555.5</v>
      </c>
      <c r="H11" s="17">
        <v>550.35</v>
      </c>
      <c r="I11" s="17">
        <v>554</v>
      </c>
      <c r="J11" s="23">
        <f t="shared" ref="J11" si="16">IF(E11="","",IF(E11="Buy",(I11-G11),(G11-I11)))</f>
        <v>-1.5</v>
      </c>
      <c r="K11" s="24">
        <f t="shared" ref="K11" si="17">IF(E11="","",J11*F11)</f>
        <v>-2250</v>
      </c>
    </row>
    <row r="12" spans="1:11" ht="23.45" customHeight="1">
      <c r="A12" s="13">
        <v>10</v>
      </c>
      <c r="B12" s="15">
        <v>44816</v>
      </c>
      <c r="C12" s="16" t="s">
        <v>132</v>
      </c>
      <c r="D12" s="14" t="s">
        <v>44</v>
      </c>
      <c r="E12" s="17" t="s">
        <v>12</v>
      </c>
      <c r="F12" s="17">
        <v>3300</v>
      </c>
      <c r="G12" s="17">
        <v>411.75</v>
      </c>
      <c r="H12" s="17">
        <v>708.6</v>
      </c>
      <c r="I12" s="17">
        <v>409.5</v>
      </c>
      <c r="J12" s="23">
        <f t="shared" ref="J12" si="18">IF(E12="","",IF(E12="Buy",(I12-G12),(G12-I12)))</f>
        <v>-2.25</v>
      </c>
      <c r="K12" s="24">
        <f t="shared" ref="K12" si="19">IF(E12="","",J12*F12)</f>
        <v>-7425</v>
      </c>
    </row>
    <row r="13" spans="1:11" ht="23.45" customHeight="1">
      <c r="A13" s="13">
        <v>11</v>
      </c>
      <c r="B13" s="15">
        <v>44817</v>
      </c>
      <c r="C13" s="16" t="s">
        <v>201</v>
      </c>
      <c r="D13" s="14" t="s">
        <v>176</v>
      </c>
      <c r="E13" s="17" t="s">
        <v>12</v>
      </c>
      <c r="F13" s="17">
        <v>1500</v>
      </c>
      <c r="G13" s="17">
        <v>535.5</v>
      </c>
      <c r="H13" s="17">
        <v>529.20000000000005</v>
      </c>
      <c r="I13" s="17">
        <v>527</v>
      </c>
      <c r="J13" s="23">
        <f t="shared" ref="J13" si="20">IF(E13="","",IF(E13="Buy",(I13-G13),(G13-I13)))</f>
        <v>-8.5</v>
      </c>
      <c r="K13" s="24">
        <f t="shared" ref="K13" si="21">IF(E13="","",J13*F13)</f>
        <v>-12750</v>
      </c>
    </row>
    <row r="14" spans="1:11" ht="23.45" customHeight="1">
      <c r="A14" s="13">
        <v>12</v>
      </c>
      <c r="B14" s="15">
        <v>44818</v>
      </c>
      <c r="C14" s="16" t="s">
        <v>224</v>
      </c>
      <c r="D14" s="14" t="s">
        <v>266</v>
      </c>
      <c r="E14" s="17" t="s">
        <v>12</v>
      </c>
      <c r="F14" s="17">
        <v>11400</v>
      </c>
      <c r="G14" s="17">
        <v>172.55</v>
      </c>
      <c r="H14" s="17">
        <v>170.1</v>
      </c>
      <c r="I14" s="17">
        <v>174.5</v>
      </c>
      <c r="J14" s="23">
        <f t="shared" ref="J14" si="22">IF(E14="","",IF(E14="Buy",(I14-G14),(G14-I14)))</f>
        <v>1.9499999999999886</v>
      </c>
      <c r="K14" s="24">
        <f t="shared" ref="K14" si="23">IF(E14="","",J14*F14)</f>
        <v>22229.999999999869</v>
      </c>
    </row>
    <row r="15" spans="1:11" ht="23.45" customHeight="1">
      <c r="A15" s="13">
        <v>13</v>
      </c>
      <c r="B15" s="15">
        <v>44819</v>
      </c>
      <c r="C15" s="16" t="s">
        <v>141</v>
      </c>
      <c r="D15" s="14" t="s">
        <v>263</v>
      </c>
      <c r="E15" s="17" t="s">
        <v>12</v>
      </c>
      <c r="F15" s="17">
        <v>2900</v>
      </c>
      <c r="G15" s="17">
        <v>271</v>
      </c>
      <c r="H15" s="17">
        <v>268.2</v>
      </c>
      <c r="I15" s="17">
        <v>268.2</v>
      </c>
      <c r="J15" s="23">
        <f t="shared" ref="J15" si="24">IF(E15="","",IF(E15="Buy",(I15-G15),(G15-I15)))</f>
        <v>-2.8000000000000114</v>
      </c>
      <c r="K15" s="24">
        <f t="shared" ref="K15" si="25">IF(E15="","",J15*F15)</f>
        <v>-8120.0000000000327</v>
      </c>
    </row>
    <row r="16" spans="1:11" ht="23.45" customHeight="1">
      <c r="A16" s="13">
        <v>14</v>
      </c>
      <c r="B16" s="15">
        <v>44820</v>
      </c>
      <c r="C16" s="16" t="s">
        <v>112</v>
      </c>
      <c r="D16" s="14" t="s">
        <v>267</v>
      </c>
      <c r="E16" s="17" t="s">
        <v>54</v>
      </c>
      <c r="F16" s="17">
        <v>1000</v>
      </c>
      <c r="G16" s="17">
        <v>402.3</v>
      </c>
      <c r="H16" s="17">
        <v>402.8</v>
      </c>
      <c r="I16" s="17">
        <v>401</v>
      </c>
      <c r="J16" s="23">
        <f t="shared" ref="J16" si="26">IF(E16="","",IF(E16="Buy",(I16-G16),(G16-I16)))</f>
        <v>1.3000000000000114</v>
      </c>
      <c r="K16" s="24">
        <f t="shared" ref="K16" si="27">IF(E16="","",J16*F16)</f>
        <v>1300.0000000000114</v>
      </c>
    </row>
    <row r="17" spans="1:11" ht="23.45" customHeight="1">
      <c r="A17" s="13">
        <v>15</v>
      </c>
      <c r="B17" s="15">
        <v>44823</v>
      </c>
      <c r="C17" s="16" t="s">
        <v>132</v>
      </c>
      <c r="D17" s="14" t="s">
        <v>184</v>
      </c>
      <c r="E17" s="17" t="s">
        <v>54</v>
      </c>
      <c r="F17" s="17">
        <v>8500</v>
      </c>
      <c r="G17" s="17">
        <v>75</v>
      </c>
      <c r="H17" s="17">
        <v>76.05</v>
      </c>
      <c r="I17" s="17">
        <v>75.599999999999994</v>
      </c>
      <c r="J17" s="23">
        <f t="shared" ref="J17" si="28">IF(E17="","",IF(E17="Buy",(I17-G17),(G17-I17)))</f>
        <v>-0.59999999999999432</v>
      </c>
      <c r="K17" s="24">
        <f t="shared" ref="K17" si="29">IF(E17="","",J17*F17)</f>
        <v>-5099.9999999999518</v>
      </c>
    </row>
    <row r="18" spans="1:11" ht="23.45" customHeight="1">
      <c r="A18" s="13">
        <v>16</v>
      </c>
      <c r="B18" s="15">
        <v>44824</v>
      </c>
      <c r="C18" s="16" t="s">
        <v>212</v>
      </c>
      <c r="D18" s="14" t="s">
        <v>233</v>
      </c>
      <c r="E18" s="17" t="s">
        <v>12</v>
      </c>
      <c r="F18" s="17">
        <v>1250</v>
      </c>
      <c r="G18" s="17">
        <v>882.5</v>
      </c>
      <c r="H18" s="17">
        <v>873.9</v>
      </c>
      <c r="I18" s="17">
        <v>873.9</v>
      </c>
      <c r="J18" s="23">
        <f t="shared" ref="J18" si="30">IF(E18="","",IF(E18="Buy",(I18-G18),(G18-I18)))</f>
        <v>-8.6000000000000227</v>
      </c>
      <c r="K18" s="24">
        <f t="shared" ref="K18" si="31">IF(E18="","",J18*F18)</f>
        <v>-10750.000000000029</v>
      </c>
    </row>
    <row r="19" spans="1:11" ht="23.45" customHeight="1">
      <c r="A19" s="13">
        <v>17</v>
      </c>
      <c r="B19" s="15">
        <v>44825</v>
      </c>
      <c r="C19" s="16" t="s">
        <v>224</v>
      </c>
      <c r="D19" s="14" t="s">
        <v>85</v>
      </c>
      <c r="E19" s="17" t="s">
        <v>12</v>
      </c>
      <c r="F19" s="17">
        <v>6400</v>
      </c>
      <c r="G19" s="17">
        <v>343.2</v>
      </c>
      <c r="H19" s="17">
        <v>341.1</v>
      </c>
      <c r="I19" s="17">
        <v>347.25</v>
      </c>
      <c r="J19" s="23">
        <f t="shared" ref="J19" si="32">IF(E19="","",IF(E19="Buy",(I19-G19),(G19-I19)))</f>
        <v>4.0500000000000114</v>
      </c>
      <c r="K19" s="24">
        <f t="shared" ref="K19" si="33">IF(E19="","",J19*F19)</f>
        <v>25920.000000000073</v>
      </c>
    </row>
    <row r="20" spans="1:11" ht="23.45" customHeight="1">
      <c r="A20" s="13">
        <v>18</v>
      </c>
      <c r="B20" s="15">
        <v>44826</v>
      </c>
      <c r="C20" s="16" t="s">
        <v>153</v>
      </c>
      <c r="D20" s="14" t="s">
        <v>150</v>
      </c>
      <c r="E20" s="17" t="s">
        <v>12</v>
      </c>
      <c r="F20" s="17">
        <v>200</v>
      </c>
      <c r="G20" s="17">
        <v>9443</v>
      </c>
      <c r="H20" s="17">
        <v>9387</v>
      </c>
      <c r="I20" s="17">
        <v>9420</v>
      </c>
      <c r="J20" s="23">
        <f t="shared" ref="J20" si="34">IF(E20="","",IF(E20="Buy",(I20-G20),(G20-I20)))</f>
        <v>-23</v>
      </c>
      <c r="K20" s="24">
        <f t="shared" ref="K20" si="35">IF(E20="","",J20*F20)</f>
        <v>-4600</v>
      </c>
    </row>
    <row r="21" spans="1:11" ht="23.45" customHeight="1">
      <c r="A21" s="13">
        <v>19</v>
      </c>
      <c r="B21" s="15">
        <v>44827</v>
      </c>
      <c r="C21" s="16" t="s">
        <v>210</v>
      </c>
      <c r="D21" s="14" t="s">
        <v>174</v>
      </c>
      <c r="E21" s="17" t="s">
        <v>54</v>
      </c>
      <c r="F21" s="17">
        <v>2000</v>
      </c>
      <c r="G21" s="17">
        <v>639.5</v>
      </c>
      <c r="H21" s="17">
        <v>645.29999999999995</v>
      </c>
      <c r="I21" s="17">
        <v>627</v>
      </c>
      <c r="J21" s="23">
        <f t="shared" ref="J21" si="36">IF(E21="","",IF(E21="Buy",(I21-G21),(G21-I21)))</f>
        <v>12.5</v>
      </c>
      <c r="K21" s="24">
        <f t="shared" ref="K21" si="37">IF(E21="","",J21*F21)</f>
        <v>25000</v>
      </c>
    </row>
    <row r="22" spans="1:11" ht="23.45" customHeight="1">
      <c r="A22" s="13">
        <v>20</v>
      </c>
      <c r="B22" s="15">
        <v>44830</v>
      </c>
      <c r="C22" s="16" t="s">
        <v>96</v>
      </c>
      <c r="D22" s="14" t="s">
        <v>150</v>
      </c>
      <c r="E22" s="17" t="s">
        <v>54</v>
      </c>
      <c r="F22" s="17">
        <v>200</v>
      </c>
      <c r="G22" s="17">
        <v>8893</v>
      </c>
      <c r="H22" s="17">
        <v>8955</v>
      </c>
      <c r="I22" s="17">
        <v>8831.5</v>
      </c>
      <c r="J22" s="23">
        <f t="shared" ref="J22:J23" si="38">IF(E22="","",IF(E22="Buy",(I22-G22),(G22-I22)))</f>
        <v>61.5</v>
      </c>
      <c r="K22" s="24">
        <f t="shared" ref="K22:K23" si="39">IF(E22="","",J22*F22)</f>
        <v>12300</v>
      </c>
    </row>
    <row r="23" spans="1:11" ht="23.45" customHeight="1">
      <c r="A23" s="13">
        <v>21</v>
      </c>
      <c r="B23" s="15">
        <v>44831</v>
      </c>
      <c r="C23" s="16" t="s">
        <v>141</v>
      </c>
      <c r="D23" s="14" t="s">
        <v>239</v>
      </c>
      <c r="E23" s="17" t="s">
        <v>54</v>
      </c>
      <c r="F23" s="17">
        <v>1500</v>
      </c>
      <c r="G23" s="17">
        <v>1242</v>
      </c>
      <c r="H23" s="17">
        <v>1251</v>
      </c>
      <c r="I23" s="17">
        <v>1246.1500000000001</v>
      </c>
      <c r="J23" s="23">
        <f t="shared" si="38"/>
        <v>-4.1500000000000909</v>
      </c>
      <c r="K23" s="24">
        <f t="shared" si="39"/>
        <v>-6225.0000000001364</v>
      </c>
    </row>
    <row r="24" spans="1:11" ht="23.45" customHeight="1">
      <c r="A24" s="13">
        <v>22</v>
      </c>
      <c r="B24" s="15">
        <v>44831</v>
      </c>
      <c r="C24" s="16" t="s">
        <v>58</v>
      </c>
      <c r="D24" s="14" t="s">
        <v>122</v>
      </c>
      <c r="E24" s="17" t="s">
        <v>12</v>
      </c>
      <c r="F24" s="17">
        <v>1300</v>
      </c>
      <c r="G24" s="17">
        <v>1096</v>
      </c>
      <c r="H24" s="17">
        <v>1087.2</v>
      </c>
      <c r="I24" s="17">
        <v>1101</v>
      </c>
      <c r="J24" s="23">
        <f t="shared" ref="J24" si="40">IF(E24="","",IF(E24="Buy",(I24-G24),(G24-I24)))</f>
        <v>5</v>
      </c>
      <c r="K24" s="24">
        <f t="shared" ref="K24" si="41">IF(E24="","",J24*F24)</f>
        <v>6500</v>
      </c>
    </row>
    <row r="25" spans="1:11" ht="23.45" customHeight="1">
      <c r="A25" s="13">
        <v>23</v>
      </c>
      <c r="B25" s="15">
        <v>44832</v>
      </c>
      <c r="C25" s="16" t="s">
        <v>212</v>
      </c>
      <c r="D25" s="14" t="s">
        <v>82</v>
      </c>
      <c r="E25" s="17" t="s">
        <v>54</v>
      </c>
      <c r="F25" s="17">
        <v>2700</v>
      </c>
      <c r="G25" s="17">
        <v>619.25</v>
      </c>
      <c r="H25" s="17">
        <v>624.6</v>
      </c>
      <c r="I25" s="17">
        <v>626</v>
      </c>
      <c r="J25" s="23">
        <f t="shared" ref="J25" si="42">IF(E25="","",IF(E25="Buy",(I25-G25),(G25-I25)))</f>
        <v>-6.75</v>
      </c>
      <c r="K25" s="24">
        <f t="shared" ref="K25" si="43">IF(E25="","",J25*F25)</f>
        <v>-18225</v>
      </c>
    </row>
    <row r="26" spans="1:11" ht="23.45" customHeight="1">
      <c r="A26" s="13">
        <v>24</v>
      </c>
      <c r="B26" s="15">
        <v>44833</v>
      </c>
      <c r="C26" s="16" t="s">
        <v>98</v>
      </c>
      <c r="D26" s="14" t="s">
        <v>131</v>
      </c>
      <c r="E26" s="17" t="s">
        <v>12</v>
      </c>
      <c r="F26" s="17">
        <v>250</v>
      </c>
      <c r="G26" s="17">
        <v>4367</v>
      </c>
      <c r="H26" s="17">
        <v>4329</v>
      </c>
      <c r="I26" s="17">
        <v>4388</v>
      </c>
      <c r="J26" s="23">
        <f t="shared" ref="J26" si="44">IF(E26="","",IF(E26="Buy",(I26-G26),(G26-I26)))</f>
        <v>21</v>
      </c>
      <c r="K26" s="24">
        <f t="shared" ref="K26" si="45">IF(E26="","",J26*F26)</f>
        <v>5250</v>
      </c>
    </row>
    <row r="27" spans="1:11" ht="23.45" customHeight="1" thickBot="1">
      <c r="A27" s="13">
        <v>25</v>
      </c>
      <c r="B27" s="15">
        <v>44834</v>
      </c>
      <c r="C27" s="16" t="s">
        <v>159</v>
      </c>
      <c r="D27" s="14" t="s">
        <v>258</v>
      </c>
      <c r="E27" s="17" t="s">
        <v>12</v>
      </c>
      <c r="F27" s="17">
        <v>8044</v>
      </c>
      <c r="G27" s="17">
        <v>333.85</v>
      </c>
      <c r="H27" s="17">
        <v>330.3</v>
      </c>
      <c r="I27" s="17">
        <v>336.5</v>
      </c>
      <c r="J27" s="23">
        <f t="shared" ref="J27" si="46">IF(E27="","",IF(E27="Buy",(I27-G27),(G27-I27)))</f>
        <v>2.6499999999999773</v>
      </c>
      <c r="K27" s="24">
        <f t="shared" ref="K27" si="47">IF(E27="","",J27*F27)</f>
        <v>21316.599999999817</v>
      </c>
    </row>
    <row r="28" spans="1:11" ht="33.6" customHeight="1" thickBot="1">
      <c r="A28" s="41"/>
      <c r="B28" s="42"/>
      <c r="C28" s="42"/>
      <c r="D28" s="42" t="s">
        <v>28</v>
      </c>
      <c r="E28" s="42"/>
      <c r="F28" s="42"/>
      <c r="G28" s="42"/>
      <c r="H28" s="42"/>
      <c r="I28" s="42"/>
      <c r="J28" s="43"/>
      <c r="K28" s="44">
        <f>SUM(K3:K27)</f>
        <v>71402.599999999511</v>
      </c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8.7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 ht="18.7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</row>
    <row r="41" spans="1:11" ht="18.7">
      <c r="A41" s="18"/>
      <c r="B41" s="18"/>
      <c r="C41" s="18"/>
      <c r="D41" s="18"/>
      <c r="E41" s="18"/>
      <c r="F41" s="18"/>
      <c r="G41" s="18"/>
      <c r="H41" s="18"/>
      <c r="I41" s="18"/>
      <c r="J41" s="25"/>
      <c r="K41" s="26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5" spans="1:1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</row>
    <row r="47" spans="1:11">
      <c r="J47" s="6"/>
    </row>
    <row r="48" spans="1:11" s="91" customFormat="1" ht="13">
      <c r="A48" s="89" t="s">
        <v>305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308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304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91" customFormat="1" ht="13">
      <c r="A56" s="90" t="s">
        <v>335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91" customFormat="1" ht="13">
      <c r="A57" s="90" t="s">
        <v>336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</sheetData>
  <mergeCells count="1">
    <mergeCell ref="A1:K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51"/>
  <sheetViews>
    <sheetView workbookViewId="0">
      <pane ySplit="2" topLeftCell="A15" activePane="bottomLeft" state="frozen"/>
      <selection pane="bottomLeft" activeCell="H22" sqref="H22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7.45" customHeight="1">
      <c r="A1" s="100" t="s">
        <v>268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3.45" customHeight="1">
      <c r="A3" s="13">
        <v>1</v>
      </c>
      <c r="B3" s="15">
        <v>44837</v>
      </c>
      <c r="C3" s="16" t="s">
        <v>159</v>
      </c>
      <c r="D3" s="14" t="s">
        <v>105</v>
      </c>
      <c r="E3" s="17" t="s">
        <v>54</v>
      </c>
      <c r="F3" s="17">
        <v>1200</v>
      </c>
      <c r="G3" s="17">
        <v>1142.5999999999999</v>
      </c>
      <c r="H3" s="17">
        <v>1152.9000000000001</v>
      </c>
      <c r="I3" s="17">
        <v>1150.8499999999999</v>
      </c>
      <c r="J3" s="23">
        <f t="shared" ref="J3" si="0">IF(E3="","",IF(E3="Buy",(I3-G3),(G3-I3)))</f>
        <v>-8.25</v>
      </c>
      <c r="K3" s="24">
        <f t="shared" ref="K3" si="1">IF(E3="","",J3*F3)</f>
        <v>-9900</v>
      </c>
    </row>
    <row r="4" spans="1:11" ht="23.45" customHeight="1">
      <c r="A4" s="13">
        <v>2</v>
      </c>
      <c r="B4" s="15">
        <v>44838</v>
      </c>
      <c r="C4" s="16" t="s">
        <v>249</v>
      </c>
      <c r="D4" s="14" t="s">
        <v>130</v>
      </c>
      <c r="E4" s="17" t="s">
        <v>12</v>
      </c>
      <c r="F4" s="17">
        <v>150</v>
      </c>
      <c r="G4" s="17">
        <v>3481.7</v>
      </c>
      <c r="H4" s="17">
        <v>3438</v>
      </c>
      <c r="I4" s="17">
        <v>3474</v>
      </c>
      <c r="J4" s="23">
        <f t="shared" ref="J4" si="2">IF(E4="","",IF(E4="Buy",(I4-G4),(G4-I4)))</f>
        <v>-7.6999999999998181</v>
      </c>
      <c r="K4" s="24">
        <f t="shared" ref="K4" si="3">IF(E4="","",J4*F4)</f>
        <v>-1154.9999999999727</v>
      </c>
    </row>
    <row r="5" spans="1:11" ht="23.45" customHeight="1">
      <c r="A5" s="13">
        <v>3</v>
      </c>
      <c r="B5" s="15">
        <v>44838</v>
      </c>
      <c r="C5" s="16" t="s">
        <v>96</v>
      </c>
      <c r="D5" s="14" t="s">
        <v>233</v>
      </c>
      <c r="E5" s="17" t="s">
        <v>12</v>
      </c>
      <c r="F5" s="17">
        <v>1250</v>
      </c>
      <c r="G5" s="17">
        <v>864.5</v>
      </c>
      <c r="H5" s="17">
        <v>855.9</v>
      </c>
      <c r="I5" s="17">
        <v>875</v>
      </c>
      <c r="J5" s="23">
        <f t="shared" ref="J5" si="4">IF(E5="","",IF(E5="Buy",(I5-G5),(G5-I5)))</f>
        <v>10.5</v>
      </c>
      <c r="K5" s="24">
        <f t="shared" ref="K5" si="5">IF(E5="","",J5*F5)</f>
        <v>13125</v>
      </c>
    </row>
    <row r="6" spans="1:11" ht="23.45" customHeight="1">
      <c r="A6" s="13">
        <v>4</v>
      </c>
      <c r="B6" s="15">
        <v>44840</v>
      </c>
      <c r="C6" s="16" t="s">
        <v>43</v>
      </c>
      <c r="D6" s="14" t="s">
        <v>263</v>
      </c>
      <c r="E6" s="17" t="s">
        <v>12</v>
      </c>
      <c r="F6" s="17">
        <v>5800</v>
      </c>
      <c r="G6" s="17">
        <v>280.5</v>
      </c>
      <c r="H6" s="17">
        <v>277.2</v>
      </c>
      <c r="I6" s="17">
        <v>277.2</v>
      </c>
      <c r="J6" s="23">
        <f t="shared" ref="J6" si="6">IF(E6="","",IF(E6="Buy",(I6-G6),(G6-I6)))</f>
        <v>-3.3000000000000114</v>
      </c>
      <c r="K6" s="24">
        <f t="shared" ref="K6" si="7">IF(E6="","",J6*F6)</f>
        <v>-19140.000000000065</v>
      </c>
    </row>
    <row r="7" spans="1:11" ht="23.45" customHeight="1">
      <c r="A7" s="13">
        <v>5</v>
      </c>
      <c r="B7" s="15">
        <v>44841</v>
      </c>
      <c r="C7" s="16" t="s">
        <v>240</v>
      </c>
      <c r="D7" s="14" t="s">
        <v>88</v>
      </c>
      <c r="E7" s="17" t="s">
        <v>12</v>
      </c>
      <c r="F7" s="17">
        <v>3600</v>
      </c>
      <c r="G7" s="17">
        <v>522.45000000000005</v>
      </c>
      <c r="H7" s="17">
        <v>514.79999999999995</v>
      </c>
      <c r="I7" s="17">
        <v>523.70000000000005</v>
      </c>
      <c r="J7" s="23">
        <f t="shared" ref="J7" si="8">IF(E7="","",IF(E7="Buy",(I7-G7),(G7-I7)))</f>
        <v>1.25</v>
      </c>
      <c r="K7" s="24">
        <f t="shared" ref="K7" si="9">IF(E7="","",J7*F7)</f>
        <v>4500</v>
      </c>
    </row>
    <row r="8" spans="1:11" ht="23.45" customHeight="1">
      <c r="A8" s="13">
        <v>6</v>
      </c>
      <c r="B8" s="15">
        <v>44844</v>
      </c>
      <c r="C8" s="16" t="s">
        <v>81</v>
      </c>
      <c r="D8" s="14" t="s">
        <v>269</v>
      </c>
      <c r="E8" s="17" t="s">
        <v>12</v>
      </c>
      <c r="F8" s="17">
        <v>300</v>
      </c>
      <c r="G8" s="17">
        <v>3578</v>
      </c>
      <c r="H8" s="17">
        <v>3543.3</v>
      </c>
      <c r="I8" s="17">
        <v>3635</v>
      </c>
      <c r="J8" s="23">
        <f t="shared" ref="J8" si="10">IF(E8="","",IF(E8="Buy",(I8-G8),(G8-I8)))</f>
        <v>57</v>
      </c>
      <c r="K8" s="24">
        <f t="shared" ref="K8" si="11">IF(E8="","",J8*F8)</f>
        <v>17100</v>
      </c>
    </row>
    <row r="9" spans="1:11" ht="23.45" customHeight="1">
      <c r="A9" s="13">
        <v>7</v>
      </c>
      <c r="B9" s="15">
        <v>44845</v>
      </c>
      <c r="C9" s="16" t="s">
        <v>68</v>
      </c>
      <c r="D9" s="14" t="s">
        <v>73</v>
      </c>
      <c r="E9" s="17" t="s">
        <v>54</v>
      </c>
      <c r="F9" s="17">
        <v>2850</v>
      </c>
      <c r="G9" s="17">
        <v>389.3</v>
      </c>
      <c r="H9" s="17">
        <v>390.6</v>
      </c>
      <c r="I9" s="17">
        <v>391</v>
      </c>
      <c r="J9" s="23">
        <f t="shared" ref="J9" si="12">IF(E9="","",IF(E9="Buy",(I9-G9),(G9-I9)))</f>
        <v>-1.6999999999999886</v>
      </c>
      <c r="K9" s="24">
        <f t="shared" ref="K9" si="13">IF(E9="","",J9*F9)</f>
        <v>-4844.9999999999673</v>
      </c>
    </row>
    <row r="10" spans="1:11" ht="23.45" customHeight="1">
      <c r="A10" s="13">
        <v>8</v>
      </c>
      <c r="B10" s="15">
        <v>44846</v>
      </c>
      <c r="C10" s="16" t="s">
        <v>177</v>
      </c>
      <c r="D10" s="14" t="s">
        <v>97</v>
      </c>
      <c r="E10" s="17" t="s">
        <v>12</v>
      </c>
      <c r="F10" s="17">
        <v>450</v>
      </c>
      <c r="G10" s="17">
        <v>4716</v>
      </c>
      <c r="H10" s="17">
        <v>4680</v>
      </c>
      <c r="I10" s="17">
        <v>4693.5</v>
      </c>
      <c r="J10" s="23">
        <f t="shared" ref="J10" si="14">IF(E10="","",IF(E10="Buy",(I10-G10),(G10-I10)))</f>
        <v>-22.5</v>
      </c>
      <c r="K10" s="24">
        <f t="shared" ref="K10" si="15">IF(E10="","",J10*F10)</f>
        <v>-10125</v>
      </c>
    </row>
    <row r="11" spans="1:11" ht="23.45" customHeight="1">
      <c r="A11" s="13">
        <v>9</v>
      </c>
      <c r="B11" s="15">
        <v>44847</v>
      </c>
      <c r="C11" s="16" t="s">
        <v>102</v>
      </c>
      <c r="D11" s="14" t="s">
        <v>101</v>
      </c>
      <c r="E11" s="17" t="s">
        <v>12</v>
      </c>
      <c r="F11" s="17">
        <v>1400</v>
      </c>
      <c r="G11" s="17">
        <v>969.15</v>
      </c>
      <c r="H11" s="17">
        <v>963.9</v>
      </c>
      <c r="I11" s="17">
        <v>975.75</v>
      </c>
      <c r="J11" s="23">
        <f t="shared" ref="J11" si="16">IF(E11="","",IF(E11="Buy",(I11-G11),(G11-I11)))</f>
        <v>6.6000000000000227</v>
      </c>
      <c r="K11" s="24">
        <f t="shared" ref="K11" si="17">IF(E11="","",J11*F11)</f>
        <v>9240.0000000000327</v>
      </c>
    </row>
    <row r="12" spans="1:11" ht="23.45" customHeight="1">
      <c r="A12" s="13">
        <v>10</v>
      </c>
      <c r="B12" s="15">
        <v>44848</v>
      </c>
      <c r="C12" s="16" t="s">
        <v>182</v>
      </c>
      <c r="D12" s="14" t="s">
        <v>270</v>
      </c>
      <c r="E12" s="17" t="s">
        <v>12</v>
      </c>
      <c r="F12" s="17">
        <v>10000</v>
      </c>
      <c r="G12" s="17">
        <v>77</v>
      </c>
      <c r="H12" s="17">
        <v>76.05</v>
      </c>
      <c r="I12" s="17">
        <v>76.05</v>
      </c>
      <c r="J12" s="23">
        <f t="shared" ref="J12" si="18">IF(E12="","",IF(E12="Buy",(I12-G12),(G12-I12)))</f>
        <v>-0.95000000000000284</v>
      </c>
      <c r="K12" s="24">
        <f t="shared" ref="K12" si="19">IF(E12="","",J12*F12)</f>
        <v>-9500.0000000000291</v>
      </c>
    </row>
    <row r="13" spans="1:11" ht="23.45" customHeight="1">
      <c r="A13" s="13">
        <v>11</v>
      </c>
      <c r="B13" s="15">
        <v>44851</v>
      </c>
      <c r="C13" s="16" t="s">
        <v>153</v>
      </c>
      <c r="D13" s="14" t="s">
        <v>88</v>
      </c>
      <c r="E13" s="17" t="s">
        <v>12</v>
      </c>
      <c r="F13" s="17">
        <v>1800</v>
      </c>
      <c r="G13" s="17">
        <v>523</v>
      </c>
      <c r="H13" s="17">
        <v>517.5</v>
      </c>
      <c r="I13" s="17">
        <v>519.5</v>
      </c>
      <c r="J13" s="23">
        <f t="shared" ref="J13" si="20">IF(E13="","",IF(E13="Buy",(I13-G13),(G13-I13)))</f>
        <v>-3.5</v>
      </c>
      <c r="K13" s="24">
        <f t="shared" ref="K13" si="21">IF(E13="","",J13*F13)</f>
        <v>-6300</v>
      </c>
    </row>
    <row r="14" spans="1:11" ht="23.45" customHeight="1">
      <c r="A14" s="13">
        <v>12</v>
      </c>
      <c r="B14" s="15">
        <v>44852</v>
      </c>
      <c r="C14" s="16" t="s">
        <v>271</v>
      </c>
      <c r="D14" s="14" t="s">
        <v>218</v>
      </c>
      <c r="E14" s="17" t="s">
        <v>12</v>
      </c>
      <c r="F14" s="17">
        <v>300</v>
      </c>
      <c r="G14" s="17">
        <v>2685</v>
      </c>
      <c r="H14" s="17">
        <v>2655.9</v>
      </c>
      <c r="I14" s="17">
        <v>2797</v>
      </c>
      <c r="J14" s="23">
        <f t="shared" ref="J14" si="22">IF(E14="","",IF(E14="Buy",(I14-G14),(G14-I14)))</f>
        <v>112</v>
      </c>
      <c r="K14" s="24">
        <f t="shared" ref="K14" si="23">IF(E14="","",J14*F14)</f>
        <v>33600</v>
      </c>
    </row>
    <row r="15" spans="1:11" ht="23.45" customHeight="1">
      <c r="A15" s="13">
        <v>13</v>
      </c>
      <c r="B15" s="15">
        <v>44853</v>
      </c>
      <c r="C15" s="16" t="s">
        <v>153</v>
      </c>
      <c r="D15" s="14" t="s">
        <v>82</v>
      </c>
      <c r="E15" s="17" t="s">
        <v>54</v>
      </c>
      <c r="F15" s="17">
        <v>2700</v>
      </c>
      <c r="G15" s="17">
        <v>626.15</v>
      </c>
      <c r="H15" s="17">
        <v>630.9</v>
      </c>
      <c r="I15" s="17">
        <v>619</v>
      </c>
      <c r="J15" s="23">
        <f t="shared" ref="J15" si="24">IF(E15="","",IF(E15="Buy",(I15-G15),(G15-I15)))</f>
        <v>7.1499999999999773</v>
      </c>
      <c r="K15" s="24">
        <f t="shared" ref="K15" si="25">IF(E15="","",J15*F15)</f>
        <v>19304.999999999938</v>
      </c>
    </row>
    <row r="16" spans="1:11" ht="23.45" customHeight="1">
      <c r="A16" s="13">
        <v>14</v>
      </c>
      <c r="B16" s="15">
        <v>44854</v>
      </c>
      <c r="C16" s="16" t="s">
        <v>125</v>
      </c>
      <c r="D16" s="14" t="s">
        <v>272</v>
      </c>
      <c r="E16" s="17" t="s">
        <v>12</v>
      </c>
      <c r="F16" s="17">
        <v>12000</v>
      </c>
      <c r="G16" s="17">
        <v>105</v>
      </c>
      <c r="H16" s="17">
        <v>103.95</v>
      </c>
      <c r="I16" s="17">
        <v>104.35</v>
      </c>
      <c r="J16" s="23">
        <f t="shared" ref="J16" si="26">IF(E16="","",IF(E16="Buy",(I16-G16),(G16-I16)))</f>
        <v>-0.65000000000000568</v>
      </c>
      <c r="K16" s="24">
        <f t="shared" ref="K16" si="27">IF(E16="","",J16*F16)</f>
        <v>-7800.0000000000682</v>
      </c>
    </row>
    <row r="17" spans="1:11" ht="23.45" customHeight="1">
      <c r="A17" s="13">
        <v>15</v>
      </c>
      <c r="B17" s="15">
        <v>44859</v>
      </c>
      <c r="C17" s="16" t="s">
        <v>201</v>
      </c>
      <c r="D17" s="14" t="s">
        <v>114</v>
      </c>
      <c r="E17" s="17" t="s">
        <v>12</v>
      </c>
      <c r="F17" s="17">
        <v>600</v>
      </c>
      <c r="G17" s="17">
        <v>1947</v>
      </c>
      <c r="H17" s="17">
        <v>1930.2</v>
      </c>
      <c r="I17" s="17">
        <v>1965</v>
      </c>
      <c r="J17" s="23">
        <f t="shared" ref="J17" si="28">IF(E17="","",IF(E17="Buy",(I17-G17),(G17-I17)))</f>
        <v>18</v>
      </c>
      <c r="K17" s="24">
        <f t="shared" ref="K17" si="29">IF(E17="","",J17*F17)</f>
        <v>10800</v>
      </c>
    </row>
    <row r="18" spans="1:11" ht="23.45" customHeight="1">
      <c r="A18" s="13">
        <v>16</v>
      </c>
      <c r="B18" s="15">
        <v>44861</v>
      </c>
      <c r="C18" s="16" t="s">
        <v>63</v>
      </c>
      <c r="D18" s="14" t="s">
        <v>60</v>
      </c>
      <c r="E18" s="17" t="s">
        <v>12</v>
      </c>
      <c r="F18" s="17">
        <v>6750</v>
      </c>
      <c r="G18" s="17">
        <v>226.4</v>
      </c>
      <c r="H18" s="17">
        <v>223.2</v>
      </c>
      <c r="I18" s="17">
        <v>224.55</v>
      </c>
      <c r="J18" s="23">
        <f t="shared" ref="J18" si="30">IF(E18="","",IF(E18="Buy",(I18-G18),(G18-I18)))</f>
        <v>-1.8499999999999943</v>
      </c>
      <c r="K18" s="24">
        <f t="shared" ref="K18" si="31">IF(E18="","",J18*F18)</f>
        <v>-12487.499999999962</v>
      </c>
    </row>
    <row r="19" spans="1:11" ht="23.45" customHeight="1">
      <c r="A19" s="13">
        <v>17</v>
      </c>
      <c r="B19" s="15">
        <v>44862</v>
      </c>
      <c r="C19" s="16" t="s">
        <v>153</v>
      </c>
      <c r="D19" s="14" t="s">
        <v>150</v>
      </c>
      <c r="E19" s="17" t="s">
        <v>12</v>
      </c>
      <c r="F19" s="17">
        <v>300</v>
      </c>
      <c r="G19" s="17">
        <v>9465</v>
      </c>
      <c r="H19" s="17">
        <v>9396</v>
      </c>
      <c r="I19" s="17">
        <v>9553</v>
      </c>
      <c r="J19" s="23">
        <f t="shared" ref="J19" si="32">IF(E19="","",IF(E19="Buy",(I19-G19),(G19-I19)))</f>
        <v>88</v>
      </c>
      <c r="K19" s="24">
        <f t="shared" ref="K19" si="33">IF(E19="","",J19*F19)</f>
        <v>26400</v>
      </c>
    </row>
    <row r="20" spans="1:11" ht="23.45" customHeight="1">
      <c r="A20" s="13">
        <v>18</v>
      </c>
      <c r="B20" s="15">
        <v>44865</v>
      </c>
      <c r="C20" s="16" t="s">
        <v>74</v>
      </c>
      <c r="D20" s="14" t="s">
        <v>186</v>
      </c>
      <c r="E20" s="17" t="s">
        <v>12</v>
      </c>
      <c r="F20" s="17">
        <v>250</v>
      </c>
      <c r="G20" s="17">
        <v>4523</v>
      </c>
      <c r="H20" s="17">
        <v>4491.8999999999996</v>
      </c>
      <c r="I20" s="17">
        <v>4509</v>
      </c>
      <c r="J20" s="23">
        <f t="shared" ref="J20" si="34">IF(E20="","",IF(E20="Buy",(I20-G20),(G20-I20)))</f>
        <v>-14</v>
      </c>
      <c r="K20" s="24">
        <f t="shared" ref="K20" si="35">IF(E20="","",J20*F20)</f>
        <v>-3500</v>
      </c>
    </row>
    <row r="21" spans="1:11" ht="23.45" customHeight="1" thickBot="1">
      <c r="A21" s="13">
        <v>19</v>
      </c>
      <c r="B21" s="15">
        <v>44865</v>
      </c>
      <c r="C21" s="16" t="s">
        <v>98</v>
      </c>
      <c r="D21" s="14" t="s">
        <v>233</v>
      </c>
      <c r="E21" s="17" t="s">
        <v>12</v>
      </c>
      <c r="F21" s="17">
        <v>1250</v>
      </c>
      <c r="G21" s="17">
        <v>898</v>
      </c>
      <c r="H21" s="17">
        <v>891.9</v>
      </c>
      <c r="I21" s="17">
        <v>897</v>
      </c>
      <c r="J21" s="23">
        <f t="shared" ref="J21" si="36">IF(E21="","",IF(E21="Buy",(I21-G21),(G21-I21)))</f>
        <v>-1</v>
      </c>
      <c r="K21" s="24">
        <f t="shared" ref="K21" si="37">IF(E21="","",J21*F21)</f>
        <v>-1250</v>
      </c>
    </row>
    <row r="22" spans="1:11" ht="33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>
        <f>SUM(K3:K21)</f>
        <v>48067.499999999905</v>
      </c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J41" s="6"/>
    </row>
    <row r="42" spans="1:11" s="91" customFormat="1" ht="13">
      <c r="A42" s="89" t="s">
        <v>305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</sheetData>
  <mergeCells count="1">
    <mergeCell ref="A1:K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55"/>
  <sheetViews>
    <sheetView workbookViewId="0">
      <pane ySplit="2" topLeftCell="A22" activePane="bottomLeft" state="frozen"/>
      <selection pane="bottomLeft" activeCell="H26" sqref="H26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6.95" customHeight="1">
      <c r="A1" s="100" t="s">
        <v>273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8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3.45" customHeight="1">
      <c r="A3" s="13">
        <v>1</v>
      </c>
      <c r="B3" s="15">
        <v>44866</v>
      </c>
      <c r="C3" s="16" t="s">
        <v>224</v>
      </c>
      <c r="D3" s="14" t="s">
        <v>60</v>
      </c>
      <c r="E3" s="17" t="s">
        <v>12</v>
      </c>
      <c r="F3" s="17">
        <v>6750</v>
      </c>
      <c r="G3" s="17">
        <v>231.9</v>
      </c>
      <c r="H3" s="17">
        <v>229.5</v>
      </c>
      <c r="I3" s="17">
        <v>231</v>
      </c>
      <c r="J3" s="23">
        <f t="shared" ref="J3" si="0">IF(E3="","",IF(E3="Buy",(I3-G3),(G3-I3)))</f>
        <v>-0.90000000000000568</v>
      </c>
      <c r="K3" s="24">
        <f t="shared" ref="K3" si="1">IF(E3="","",J3*F3)</f>
        <v>-6075.0000000000382</v>
      </c>
    </row>
    <row r="4" spans="1:11" ht="23.45" customHeight="1">
      <c r="A4" s="13">
        <v>2</v>
      </c>
      <c r="B4" s="15">
        <v>44867</v>
      </c>
      <c r="C4" s="16" t="s">
        <v>212</v>
      </c>
      <c r="D4" s="14" t="s">
        <v>164</v>
      </c>
      <c r="E4" s="17" t="s">
        <v>12</v>
      </c>
      <c r="F4" s="17">
        <v>1750</v>
      </c>
      <c r="G4" s="17">
        <v>759.25</v>
      </c>
      <c r="H4" s="17">
        <v>750.6</v>
      </c>
      <c r="I4" s="17">
        <v>753.5</v>
      </c>
      <c r="J4" s="23">
        <f t="shared" ref="J4" si="2">IF(E4="","",IF(E4="Buy",(I4-G4),(G4-I4)))</f>
        <v>-5.75</v>
      </c>
      <c r="K4" s="24">
        <f t="shared" ref="K4" si="3">IF(E4="","",J4*F4)</f>
        <v>-10062.5</v>
      </c>
    </row>
    <row r="5" spans="1:11" ht="23.45" customHeight="1">
      <c r="A5" s="13">
        <v>3</v>
      </c>
      <c r="B5" s="15">
        <v>44868</v>
      </c>
      <c r="C5" s="16" t="s">
        <v>57</v>
      </c>
      <c r="D5" s="14" t="s">
        <v>86</v>
      </c>
      <c r="E5" s="17" t="s">
        <v>12</v>
      </c>
      <c r="F5" s="17">
        <v>2500</v>
      </c>
      <c r="G5" s="17">
        <v>762.7</v>
      </c>
      <c r="H5" s="17">
        <v>755.1</v>
      </c>
      <c r="I5" s="17">
        <v>763.65</v>
      </c>
      <c r="J5" s="23">
        <f t="shared" ref="J5" si="4">IF(E5="","",IF(E5="Buy",(I5-G5),(G5-I5)))</f>
        <v>0.94999999999993179</v>
      </c>
      <c r="K5" s="24">
        <f t="shared" ref="K5" si="5">IF(E5="","",J5*F5)</f>
        <v>2374.9999999998295</v>
      </c>
    </row>
    <row r="6" spans="1:11" ht="23.45" customHeight="1">
      <c r="A6" s="13">
        <v>4</v>
      </c>
      <c r="B6" s="15">
        <v>44869</v>
      </c>
      <c r="C6" s="16" t="s">
        <v>205</v>
      </c>
      <c r="D6" s="14" t="s">
        <v>274</v>
      </c>
      <c r="E6" s="17" t="s">
        <v>12</v>
      </c>
      <c r="F6" s="17">
        <v>10800</v>
      </c>
      <c r="G6" s="17">
        <v>125.15</v>
      </c>
      <c r="H6" s="17">
        <v>122.4</v>
      </c>
      <c r="I6" s="17">
        <v>126</v>
      </c>
      <c r="J6" s="23">
        <f t="shared" ref="J6" si="6">IF(E6="","",IF(E6="Buy",(I6-G6),(G6-I6)))</f>
        <v>0.84999999999999432</v>
      </c>
      <c r="K6" s="24">
        <f t="shared" ref="K6" si="7">IF(E6="","",J6*F6)</f>
        <v>9179.9999999999382</v>
      </c>
    </row>
    <row r="7" spans="1:11" ht="23.45" customHeight="1">
      <c r="A7" s="13">
        <v>5</v>
      </c>
      <c r="B7" s="15">
        <v>44872</v>
      </c>
      <c r="C7" s="16" t="s">
        <v>205</v>
      </c>
      <c r="D7" s="14" t="s">
        <v>275</v>
      </c>
      <c r="E7" s="17" t="s">
        <v>12</v>
      </c>
      <c r="F7" s="17">
        <v>8600</v>
      </c>
      <c r="G7" s="17">
        <v>112.85</v>
      </c>
      <c r="H7" s="17">
        <v>110.25</v>
      </c>
      <c r="I7" s="17">
        <v>113.6</v>
      </c>
      <c r="J7" s="23">
        <f t="shared" ref="J7" si="8">IF(E7="","",IF(E7="Buy",(I7-G7),(G7-I7)))</f>
        <v>0.75</v>
      </c>
      <c r="K7" s="24">
        <f t="shared" ref="K7" si="9">IF(E7="","",J7*F7)</f>
        <v>6450</v>
      </c>
    </row>
    <row r="8" spans="1:11" ht="23.45" customHeight="1">
      <c r="A8" s="13">
        <v>6</v>
      </c>
      <c r="B8" s="15">
        <v>44874</v>
      </c>
      <c r="C8" s="16" t="s">
        <v>276</v>
      </c>
      <c r="D8" s="14" t="s">
        <v>144</v>
      </c>
      <c r="E8" s="17" t="s">
        <v>12</v>
      </c>
      <c r="F8" s="17">
        <v>5000</v>
      </c>
      <c r="G8" s="17">
        <v>142.80000000000001</v>
      </c>
      <c r="H8" s="17">
        <v>140.4</v>
      </c>
      <c r="I8" s="17">
        <v>140.4</v>
      </c>
      <c r="J8" s="23">
        <f t="shared" ref="J8" si="10">IF(E8="","",IF(E8="Buy",(I8-G8),(G8-I8)))</f>
        <v>-2.4000000000000057</v>
      </c>
      <c r="K8" s="24">
        <f t="shared" ref="K8" si="11">IF(E8="","",J8*F8)</f>
        <v>-12000.000000000029</v>
      </c>
    </row>
    <row r="9" spans="1:11" ht="23.45" customHeight="1">
      <c r="A9" s="13">
        <v>7</v>
      </c>
      <c r="B9" s="15">
        <v>44875</v>
      </c>
      <c r="C9" s="16" t="s">
        <v>66</v>
      </c>
      <c r="D9" s="14" t="s">
        <v>277</v>
      </c>
      <c r="E9" s="17" t="s">
        <v>12</v>
      </c>
      <c r="F9" s="17">
        <v>6750</v>
      </c>
      <c r="G9" s="17">
        <v>71.7</v>
      </c>
      <c r="H9" s="17">
        <v>69.75</v>
      </c>
      <c r="I9" s="17">
        <v>74.5</v>
      </c>
      <c r="J9" s="23">
        <f t="shared" ref="J9" si="12">IF(E9="","",IF(E9="Buy",(I9-G9),(G9-I9)))</f>
        <v>2.7999999999999972</v>
      </c>
      <c r="K9" s="24">
        <f t="shared" ref="K9" si="13">IF(E9="","",J9*F9)</f>
        <v>18899.999999999982</v>
      </c>
    </row>
    <row r="10" spans="1:11" ht="23.45" customHeight="1">
      <c r="A10" s="13">
        <v>8</v>
      </c>
      <c r="B10" s="15">
        <v>44879</v>
      </c>
      <c r="C10" s="16" t="s">
        <v>143</v>
      </c>
      <c r="D10" s="14" t="s">
        <v>126</v>
      </c>
      <c r="E10" s="17" t="s">
        <v>12</v>
      </c>
      <c r="F10" s="17">
        <v>650</v>
      </c>
      <c r="G10" s="17">
        <v>1316</v>
      </c>
      <c r="H10" s="17">
        <v>1296</v>
      </c>
      <c r="I10" s="17">
        <v>1308.25</v>
      </c>
      <c r="J10" s="23">
        <f t="shared" ref="J10" si="14">IF(E10="","",IF(E10="Buy",(I10-G10),(G10-I10)))</f>
        <v>-7.75</v>
      </c>
      <c r="K10" s="24">
        <f t="shared" ref="K10" si="15">IF(E10="","",J10*F10)</f>
        <v>-5037.5</v>
      </c>
    </row>
    <row r="11" spans="1:11" ht="23.45" customHeight="1">
      <c r="A11" s="13">
        <v>9</v>
      </c>
      <c r="B11" s="15">
        <v>44880</v>
      </c>
      <c r="C11" s="16" t="s">
        <v>96</v>
      </c>
      <c r="D11" s="14" t="s">
        <v>70</v>
      </c>
      <c r="E11" s="17" t="s">
        <v>12</v>
      </c>
      <c r="F11" s="17">
        <v>1200</v>
      </c>
      <c r="G11" s="17">
        <v>1375.9</v>
      </c>
      <c r="H11" s="17">
        <v>1362.6</v>
      </c>
      <c r="I11" s="17">
        <v>1383</v>
      </c>
      <c r="J11" s="23">
        <f t="shared" ref="J11" si="16">IF(E11="","",IF(E11="Buy",(I11-G11),(G11-I11)))</f>
        <v>7.0999999999999091</v>
      </c>
      <c r="K11" s="24">
        <f t="shared" ref="K11" si="17">IF(E11="","",J11*F11)</f>
        <v>8519.9999999998909</v>
      </c>
    </row>
    <row r="12" spans="1:11" ht="23.45" customHeight="1">
      <c r="A12" s="13">
        <v>10</v>
      </c>
      <c r="B12" s="15">
        <v>44881</v>
      </c>
      <c r="C12" s="16" t="s">
        <v>50</v>
      </c>
      <c r="D12" s="14" t="s">
        <v>173</v>
      </c>
      <c r="E12" s="17" t="s">
        <v>12</v>
      </c>
      <c r="F12" s="17">
        <v>1900</v>
      </c>
      <c r="G12" s="17">
        <v>841</v>
      </c>
      <c r="H12" s="17">
        <v>834.3</v>
      </c>
      <c r="I12" s="17">
        <v>837.5</v>
      </c>
      <c r="J12" s="23">
        <f t="shared" ref="J12" si="18">IF(E12="","",IF(E12="Buy",(I12-G12),(G12-I12)))</f>
        <v>-3.5</v>
      </c>
      <c r="K12" s="24">
        <f t="shared" ref="K12" si="19">IF(E12="","",J12*F12)</f>
        <v>-6650</v>
      </c>
    </row>
    <row r="13" spans="1:11" ht="23.45" customHeight="1">
      <c r="A13" s="13">
        <v>11</v>
      </c>
      <c r="B13" s="15">
        <v>44882</v>
      </c>
      <c r="C13" s="16" t="s">
        <v>159</v>
      </c>
      <c r="D13" s="14" t="s">
        <v>150</v>
      </c>
      <c r="E13" s="17" t="s">
        <v>54</v>
      </c>
      <c r="F13" s="17">
        <v>300</v>
      </c>
      <c r="G13" s="17">
        <v>9015.2999999999993</v>
      </c>
      <c r="H13" s="17">
        <v>9072.9</v>
      </c>
      <c r="I13" s="17">
        <v>8915</v>
      </c>
      <c r="J13" s="23">
        <f t="shared" ref="J13" si="20">IF(E13="","",IF(E13="Buy",(I13-G13),(G13-I13)))</f>
        <v>100.29999999999927</v>
      </c>
      <c r="K13" s="24">
        <f t="shared" ref="K13" si="21">IF(E13="","",J13*F13)</f>
        <v>30089.999999999782</v>
      </c>
    </row>
    <row r="14" spans="1:11" ht="23.45" customHeight="1">
      <c r="A14" s="13">
        <v>12</v>
      </c>
      <c r="B14" s="15">
        <v>44883</v>
      </c>
      <c r="C14" s="16" t="s">
        <v>185</v>
      </c>
      <c r="D14" s="14" t="s">
        <v>278</v>
      </c>
      <c r="E14" s="17" t="s">
        <v>12</v>
      </c>
      <c r="F14" s="17">
        <v>6200</v>
      </c>
      <c r="G14" s="17">
        <v>125.1</v>
      </c>
      <c r="H14" s="17">
        <v>123.3</v>
      </c>
      <c r="I14" s="17">
        <v>124.2</v>
      </c>
      <c r="J14" s="23">
        <f t="shared" ref="J14" si="22">IF(E14="","",IF(E14="Buy",(I14-G14),(G14-I14)))</f>
        <v>-0.89999999999999147</v>
      </c>
      <c r="K14" s="24">
        <f t="shared" ref="K14" si="23">IF(E14="","",J14*F14)</f>
        <v>-5579.9999999999472</v>
      </c>
    </row>
    <row r="15" spans="1:11" ht="23.45" customHeight="1">
      <c r="A15" s="13">
        <v>13</v>
      </c>
      <c r="B15" s="15">
        <v>44886</v>
      </c>
      <c r="C15" s="16" t="s">
        <v>132</v>
      </c>
      <c r="D15" s="14" t="s">
        <v>49</v>
      </c>
      <c r="E15" s="17" t="s">
        <v>54</v>
      </c>
      <c r="F15" s="17">
        <v>8500</v>
      </c>
      <c r="G15" s="17">
        <v>104.4</v>
      </c>
      <c r="H15" s="17">
        <v>106.2</v>
      </c>
      <c r="I15" s="17">
        <v>104.4</v>
      </c>
      <c r="J15" s="23">
        <f t="shared" ref="J15" si="24">IF(E15="","",IF(E15="Buy",(I15-G15),(G15-I15)))</f>
        <v>0</v>
      </c>
      <c r="K15" s="24">
        <f t="shared" ref="K15" si="25">IF(E15="","",J15*F15)</f>
        <v>0</v>
      </c>
    </row>
    <row r="16" spans="1:11" ht="23.45" customHeight="1">
      <c r="A16" s="13">
        <v>14</v>
      </c>
      <c r="B16" s="15">
        <v>44887</v>
      </c>
      <c r="C16" s="16" t="s">
        <v>96</v>
      </c>
      <c r="D16" s="14" t="s">
        <v>105</v>
      </c>
      <c r="E16" s="17" t="s">
        <v>12</v>
      </c>
      <c r="F16" s="17">
        <v>1200</v>
      </c>
      <c r="G16" s="17">
        <v>1323.4</v>
      </c>
      <c r="H16" s="17">
        <v>1305.9000000000001</v>
      </c>
      <c r="I16" s="17">
        <v>1340.5</v>
      </c>
      <c r="J16" s="23">
        <f t="shared" ref="J16" si="26">IF(E16="","",IF(E16="Buy",(I16-G16),(G16-I16)))</f>
        <v>17.099999999999909</v>
      </c>
      <c r="K16" s="24">
        <f t="shared" ref="K16" si="27">IF(E16="","",J16*F16)</f>
        <v>20519.999999999891</v>
      </c>
    </row>
    <row r="17" spans="1:11" ht="23.45" customHeight="1">
      <c r="A17" s="13">
        <v>15</v>
      </c>
      <c r="B17" s="15">
        <v>44888</v>
      </c>
      <c r="C17" s="16" t="s">
        <v>152</v>
      </c>
      <c r="D17" s="14" t="s">
        <v>214</v>
      </c>
      <c r="E17" s="17" t="s">
        <v>12</v>
      </c>
      <c r="F17" s="17">
        <v>250</v>
      </c>
      <c r="G17" s="17">
        <v>4606.5</v>
      </c>
      <c r="H17" s="17">
        <v>4581.8999999999996</v>
      </c>
      <c r="I17" s="17">
        <v>4661</v>
      </c>
      <c r="J17" s="23">
        <f t="shared" ref="J17" si="28">IF(E17="","",IF(E17="Buy",(I17-G17),(G17-I17)))</f>
        <v>54.5</v>
      </c>
      <c r="K17" s="24">
        <f t="shared" ref="K17" si="29">IF(E17="","",J17*F17)</f>
        <v>13625</v>
      </c>
    </row>
    <row r="18" spans="1:11" ht="23.45" customHeight="1">
      <c r="A18" s="13">
        <v>16</v>
      </c>
      <c r="B18" s="15">
        <v>44889</v>
      </c>
      <c r="C18" s="16" t="s">
        <v>52</v>
      </c>
      <c r="D18" s="14" t="s">
        <v>279</v>
      </c>
      <c r="E18" s="17" t="s">
        <v>12</v>
      </c>
      <c r="F18" s="17">
        <v>3750</v>
      </c>
      <c r="G18" s="17">
        <v>148.9</v>
      </c>
      <c r="H18" s="17">
        <v>146.69999999999999</v>
      </c>
      <c r="I18" s="17">
        <v>148.75</v>
      </c>
      <c r="J18" s="23">
        <f t="shared" ref="J18:J19" si="30">IF(E18="","",IF(E18="Buy",(I18-G18),(G18-I18)))</f>
        <v>-0.15000000000000568</v>
      </c>
      <c r="K18" s="24">
        <f t="shared" ref="K18:K19" si="31">IF(E18="","",J18*F18)</f>
        <v>-562.50000000002137</v>
      </c>
    </row>
    <row r="19" spans="1:11" ht="23.45" customHeight="1">
      <c r="A19" s="13">
        <v>17</v>
      </c>
      <c r="B19" s="15">
        <v>44889</v>
      </c>
      <c r="C19" s="16" t="s">
        <v>43</v>
      </c>
      <c r="D19" s="14" t="s">
        <v>114</v>
      </c>
      <c r="E19" s="17" t="s">
        <v>12</v>
      </c>
      <c r="F19" s="17">
        <v>600</v>
      </c>
      <c r="G19" s="17">
        <v>2070</v>
      </c>
      <c r="H19" s="17">
        <v>2055.6</v>
      </c>
      <c r="I19" s="17">
        <v>2088</v>
      </c>
      <c r="J19" s="23">
        <f t="shared" si="30"/>
        <v>18</v>
      </c>
      <c r="K19" s="24">
        <f t="shared" si="31"/>
        <v>10800</v>
      </c>
    </row>
    <row r="20" spans="1:11" ht="23.45" customHeight="1">
      <c r="A20" s="13">
        <v>18</v>
      </c>
      <c r="B20" s="15">
        <v>44890</v>
      </c>
      <c r="C20" s="16" t="s">
        <v>224</v>
      </c>
      <c r="D20" s="14" t="s">
        <v>280</v>
      </c>
      <c r="E20" s="17" t="s">
        <v>12</v>
      </c>
      <c r="F20" s="17">
        <v>600</v>
      </c>
      <c r="G20" s="17">
        <v>1092</v>
      </c>
      <c r="H20" s="17">
        <v>1078.2</v>
      </c>
      <c r="I20" s="17">
        <v>1089.5999999999999</v>
      </c>
      <c r="J20" s="23">
        <f t="shared" ref="J20" si="32">IF(E20="","",IF(E20="Buy",(I20-G20),(G20-I20)))</f>
        <v>-2.4000000000000909</v>
      </c>
      <c r="K20" s="24">
        <f t="shared" ref="K20" si="33">IF(E20="","",J20*F20)</f>
        <v>-1440.0000000000546</v>
      </c>
    </row>
    <row r="21" spans="1:11" ht="23.45" customHeight="1">
      <c r="A21" s="13">
        <v>19</v>
      </c>
      <c r="B21" s="15">
        <v>44890</v>
      </c>
      <c r="C21" s="16" t="s">
        <v>159</v>
      </c>
      <c r="D21" s="14" t="s">
        <v>281</v>
      </c>
      <c r="E21" s="17" t="s">
        <v>12</v>
      </c>
      <c r="F21" s="17">
        <v>500</v>
      </c>
      <c r="G21" s="17">
        <v>2524.4</v>
      </c>
      <c r="H21" s="17">
        <v>2496.6</v>
      </c>
      <c r="I21" s="17">
        <v>2545</v>
      </c>
      <c r="J21" s="23">
        <f t="shared" ref="J21" si="34">IF(E21="","",IF(E21="Buy",(I21-G21),(G21-I21)))</f>
        <v>20.599999999999909</v>
      </c>
      <c r="K21" s="24">
        <f t="shared" ref="K21" si="35">IF(E21="","",J21*F21)</f>
        <v>10299.999999999955</v>
      </c>
    </row>
    <row r="22" spans="1:11" ht="23.45" customHeight="1">
      <c r="A22" s="13">
        <v>20</v>
      </c>
      <c r="B22" s="15">
        <v>44893</v>
      </c>
      <c r="C22" s="16" t="s">
        <v>52</v>
      </c>
      <c r="D22" s="14" t="s">
        <v>147</v>
      </c>
      <c r="E22" s="17" t="s">
        <v>12</v>
      </c>
      <c r="F22" s="17">
        <v>3600</v>
      </c>
      <c r="G22" s="17">
        <v>343</v>
      </c>
      <c r="H22" s="17">
        <v>339.3</v>
      </c>
      <c r="I22" s="17">
        <v>340.5</v>
      </c>
      <c r="J22" s="23">
        <f t="shared" ref="J22:J23" si="36">IF(E22="","",IF(E22="Buy",(I22-G22),(G22-I22)))</f>
        <v>-2.5</v>
      </c>
      <c r="K22" s="24">
        <f t="shared" ref="K22:K23" si="37">IF(E22="","",J22*F22)</f>
        <v>-9000</v>
      </c>
    </row>
    <row r="23" spans="1:11" ht="23.45" customHeight="1">
      <c r="A23" s="13">
        <v>21</v>
      </c>
      <c r="B23" s="15">
        <v>44894</v>
      </c>
      <c r="C23" s="16" t="s">
        <v>106</v>
      </c>
      <c r="D23" s="14" t="s">
        <v>258</v>
      </c>
      <c r="E23" s="17" t="s">
        <v>54</v>
      </c>
      <c r="F23" s="17">
        <v>8044</v>
      </c>
      <c r="G23" s="17">
        <v>317.7</v>
      </c>
      <c r="H23" s="17">
        <v>320.39999999999998</v>
      </c>
      <c r="I23" s="17">
        <v>318.2</v>
      </c>
      <c r="J23" s="23">
        <f t="shared" si="36"/>
        <v>-0.5</v>
      </c>
      <c r="K23" s="24">
        <f t="shared" si="37"/>
        <v>-4022</v>
      </c>
    </row>
    <row r="24" spans="1:11" ht="23.45" customHeight="1">
      <c r="A24" s="13">
        <v>22</v>
      </c>
      <c r="B24" s="15">
        <v>44894</v>
      </c>
      <c r="C24" s="16" t="s">
        <v>152</v>
      </c>
      <c r="D24" s="14" t="s">
        <v>234</v>
      </c>
      <c r="E24" s="17" t="s">
        <v>54</v>
      </c>
      <c r="F24" s="17">
        <v>500</v>
      </c>
      <c r="G24" s="17">
        <v>3037</v>
      </c>
      <c r="H24" s="17">
        <v>3063.6</v>
      </c>
      <c r="I24" s="17">
        <v>3063.6</v>
      </c>
      <c r="J24" s="23">
        <f t="shared" ref="J24" si="38">IF(E24="","",IF(E24="Buy",(I24-G24),(G24-I24)))</f>
        <v>-26.599999999999909</v>
      </c>
      <c r="K24" s="24">
        <f t="shared" ref="K24" si="39">IF(E24="","",J24*F24)</f>
        <v>-13299.999999999955</v>
      </c>
    </row>
    <row r="25" spans="1:11" ht="23.45" customHeight="1" thickBot="1">
      <c r="A25" s="13">
        <v>23</v>
      </c>
      <c r="B25" s="15">
        <v>44895</v>
      </c>
      <c r="C25" s="16" t="s">
        <v>282</v>
      </c>
      <c r="D25" s="14" t="s">
        <v>73</v>
      </c>
      <c r="E25" s="17" t="s">
        <v>12</v>
      </c>
      <c r="F25" s="17">
        <v>2850</v>
      </c>
      <c r="G25" s="17">
        <v>444.3</v>
      </c>
      <c r="H25" s="17">
        <v>441.45</v>
      </c>
      <c r="I25" s="17">
        <v>443.25</v>
      </c>
      <c r="J25" s="23">
        <f t="shared" ref="J25" si="40">IF(E25="","",IF(E25="Buy",(I25-G25),(G25-I25)))</f>
        <v>-1.0500000000000114</v>
      </c>
      <c r="K25" s="24">
        <f t="shared" ref="K25" si="41">IF(E25="","",J25*F25)</f>
        <v>-2992.5000000000323</v>
      </c>
    </row>
    <row r="26" spans="1:11" ht="33" customHeight="1" thickBot="1">
      <c r="A26" s="41"/>
      <c r="B26" s="42"/>
      <c r="C26" s="42"/>
      <c r="D26" s="42" t="s">
        <v>28</v>
      </c>
      <c r="E26" s="42"/>
      <c r="F26" s="42"/>
      <c r="G26" s="42"/>
      <c r="H26" s="42"/>
      <c r="I26" s="42"/>
      <c r="J26" s="43"/>
      <c r="K26" s="44">
        <f>SUM(K3:K25)</f>
        <v>54037.999999999185</v>
      </c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8.7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5" spans="1:11">
      <c r="J45" s="6"/>
    </row>
    <row r="46" spans="1:11" s="91" customFormat="1" ht="13">
      <c r="A46" s="89" t="s">
        <v>305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308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</sheetData>
  <mergeCells count="1">
    <mergeCell ref="A1:K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2"/>
  <sheetViews>
    <sheetView workbookViewId="0">
      <pane ySplit="2" topLeftCell="A17" activePane="bottomLeft" state="frozen"/>
      <selection pane="bottomLeft" activeCell="H23" sqref="H23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2.2" customHeight="1">
      <c r="A1" s="100" t="s">
        <v>283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5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3.45" customHeight="1">
      <c r="A3" s="13">
        <v>1</v>
      </c>
      <c r="B3" s="15">
        <v>44896</v>
      </c>
      <c r="C3" s="16" t="s">
        <v>206</v>
      </c>
      <c r="D3" s="14" t="s">
        <v>44</v>
      </c>
      <c r="E3" s="17" t="s">
        <v>12</v>
      </c>
      <c r="F3" s="17">
        <v>3300</v>
      </c>
      <c r="G3" s="17">
        <v>414.8</v>
      </c>
      <c r="H3" s="17">
        <v>410.4</v>
      </c>
      <c r="I3" s="17">
        <v>417.55</v>
      </c>
      <c r="J3" s="23">
        <f t="shared" ref="J3" si="0">IF(E3="","",IF(E3="Buy",(I3-G3),(G3-I3)))</f>
        <v>2.75</v>
      </c>
      <c r="K3" s="24">
        <f t="shared" ref="K3" si="1">IF(E3="","",J3*F3)</f>
        <v>9075</v>
      </c>
    </row>
    <row r="4" spans="1:11" ht="23.45" customHeight="1">
      <c r="A4" s="13">
        <v>2</v>
      </c>
      <c r="B4" s="15">
        <v>44897</v>
      </c>
      <c r="C4" s="16" t="s">
        <v>61</v>
      </c>
      <c r="D4" s="14" t="s">
        <v>229</v>
      </c>
      <c r="E4" s="17" t="s">
        <v>12</v>
      </c>
      <c r="F4" s="17">
        <v>1600</v>
      </c>
      <c r="G4" s="17">
        <v>392.45</v>
      </c>
      <c r="H4" s="17">
        <v>388.8</v>
      </c>
      <c r="I4" s="17">
        <v>389.5</v>
      </c>
      <c r="J4" s="23">
        <f t="shared" ref="J4:J5" si="2">IF(E4="","",IF(E4="Buy",(I4-G4),(G4-I4)))</f>
        <v>-2.9499999999999886</v>
      </c>
      <c r="K4" s="24">
        <f t="shared" ref="K4:K5" si="3">IF(E4="","",J4*F4)</f>
        <v>-4719.9999999999818</v>
      </c>
    </row>
    <row r="5" spans="1:11" ht="23.45" customHeight="1">
      <c r="A5" s="13">
        <v>3</v>
      </c>
      <c r="B5" s="15">
        <v>44897</v>
      </c>
      <c r="C5" s="16" t="s">
        <v>90</v>
      </c>
      <c r="D5" s="14" t="s">
        <v>274</v>
      </c>
      <c r="E5" s="17" t="s">
        <v>12</v>
      </c>
      <c r="F5" s="17">
        <v>5400</v>
      </c>
      <c r="G5" s="17">
        <v>152.30000000000001</v>
      </c>
      <c r="H5" s="17">
        <v>150.30000000000001</v>
      </c>
      <c r="I5" s="17">
        <v>152.5</v>
      </c>
      <c r="J5" s="23">
        <f t="shared" si="2"/>
        <v>0.19999999999998863</v>
      </c>
      <c r="K5" s="24">
        <f t="shared" si="3"/>
        <v>1079.9999999999386</v>
      </c>
    </row>
    <row r="6" spans="1:11" ht="23.45" customHeight="1">
      <c r="A6" s="13">
        <v>4</v>
      </c>
      <c r="B6" s="15">
        <v>44900</v>
      </c>
      <c r="C6" s="16" t="s">
        <v>84</v>
      </c>
      <c r="D6" s="14" t="s">
        <v>145</v>
      </c>
      <c r="E6" s="17" t="s">
        <v>12</v>
      </c>
      <c r="F6" s="17">
        <v>2150</v>
      </c>
      <c r="G6" s="17">
        <v>481.5</v>
      </c>
      <c r="H6" s="17">
        <v>477.9</v>
      </c>
      <c r="I6" s="17">
        <v>479</v>
      </c>
      <c r="J6" s="23">
        <f t="shared" ref="J6" si="4">IF(E6="","",IF(E6="Buy",(I6-G6),(G6-I6)))</f>
        <v>-2.5</v>
      </c>
      <c r="K6" s="24">
        <f t="shared" ref="K6" si="5">IF(E6="","",J6*F6)</f>
        <v>-5375</v>
      </c>
    </row>
    <row r="7" spans="1:11" ht="23.45" customHeight="1">
      <c r="A7" s="13">
        <v>5</v>
      </c>
      <c r="B7" s="15">
        <v>44901</v>
      </c>
      <c r="C7" s="16" t="s">
        <v>52</v>
      </c>
      <c r="D7" s="14" t="s">
        <v>164</v>
      </c>
      <c r="E7" s="17" t="s">
        <v>12</v>
      </c>
      <c r="F7" s="17">
        <v>1750</v>
      </c>
      <c r="G7" s="17">
        <v>711.8</v>
      </c>
      <c r="H7" s="17">
        <v>718.2</v>
      </c>
      <c r="I7" s="17">
        <v>711.75</v>
      </c>
      <c r="J7" s="23">
        <f t="shared" ref="J7" si="6">IF(E7="","",IF(E7="Buy",(I7-G7),(G7-I7)))</f>
        <v>-4.9999999999954525E-2</v>
      </c>
      <c r="K7" s="24">
        <f t="shared" ref="K7" si="7">IF(E7="","",J7*F7)</f>
        <v>-87.499999999920419</v>
      </c>
    </row>
    <row r="8" spans="1:11" ht="23.45" customHeight="1">
      <c r="A8" s="13">
        <v>6</v>
      </c>
      <c r="B8" s="15">
        <v>44902</v>
      </c>
      <c r="C8" s="16" t="s">
        <v>74</v>
      </c>
      <c r="D8" s="14" t="s">
        <v>284</v>
      </c>
      <c r="E8" s="17" t="s">
        <v>12</v>
      </c>
      <c r="F8" s="17">
        <v>600</v>
      </c>
      <c r="G8" s="17">
        <v>2726</v>
      </c>
      <c r="H8" s="17">
        <v>2709.9</v>
      </c>
      <c r="I8" s="17">
        <v>2709.9</v>
      </c>
      <c r="J8" s="23">
        <f t="shared" ref="J8" si="8">IF(E8="","",IF(E8="Buy",(I8-G8),(G8-I8)))</f>
        <v>-16.099999999999909</v>
      </c>
      <c r="K8" s="24">
        <f t="shared" ref="K8" si="9">IF(E8="","",J8*F8)</f>
        <v>-9659.9999999999454</v>
      </c>
    </row>
    <row r="9" spans="1:11" ht="23.45" customHeight="1">
      <c r="A9" s="13">
        <v>7</v>
      </c>
      <c r="B9" s="15">
        <v>44903</v>
      </c>
      <c r="C9" s="16" t="s">
        <v>152</v>
      </c>
      <c r="D9" s="14" t="s">
        <v>211</v>
      </c>
      <c r="E9" s="17" t="s">
        <v>12</v>
      </c>
      <c r="F9" s="17">
        <v>2000</v>
      </c>
      <c r="G9" s="17">
        <v>670.2</v>
      </c>
      <c r="H9" s="17">
        <v>663.3</v>
      </c>
      <c r="I9" s="17">
        <v>665.5</v>
      </c>
      <c r="J9" s="23">
        <f t="shared" ref="J9" si="10">IF(E9="","",IF(E9="Buy",(I9-G9),(G9-I9)))</f>
        <v>-4.7000000000000455</v>
      </c>
      <c r="K9" s="24">
        <f t="shared" ref="K9" si="11">IF(E9="","",J9*F9)</f>
        <v>-9400.0000000000909</v>
      </c>
    </row>
    <row r="10" spans="1:11" ht="23.45" customHeight="1">
      <c r="A10" s="13">
        <v>8</v>
      </c>
      <c r="B10" s="15">
        <v>44907</v>
      </c>
      <c r="C10" s="16" t="s">
        <v>205</v>
      </c>
      <c r="D10" s="14" t="s">
        <v>147</v>
      </c>
      <c r="E10" s="17" t="s">
        <v>12</v>
      </c>
      <c r="F10" s="17">
        <v>3600</v>
      </c>
      <c r="G10" s="17">
        <v>349.8</v>
      </c>
      <c r="H10" s="17">
        <v>345.15</v>
      </c>
      <c r="I10" s="17">
        <v>349.4</v>
      </c>
      <c r="J10" s="23">
        <f t="shared" ref="J10" si="12">IF(E10="","",IF(E10="Buy",(I10-G10),(G10-I10)))</f>
        <v>-0.40000000000003411</v>
      </c>
      <c r="K10" s="24">
        <f t="shared" ref="K10" si="13">IF(E10="","",J10*F10)</f>
        <v>-1440.0000000001228</v>
      </c>
    </row>
    <row r="11" spans="1:11" ht="23.45" customHeight="1">
      <c r="A11" s="13">
        <v>9</v>
      </c>
      <c r="B11" s="15">
        <v>44908</v>
      </c>
      <c r="C11" s="16" t="s">
        <v>100</v>
      </c>
      <c r="D11" s="14" t="s">
        <v>199</v>
      </c>
      <c r="E11" s="17" t="s">
        <v>12</v>
      </c>
      <c r="F11" s="17">
        <v>900</v>
      </c>
      <c r="G11" s="17">
        <v>1233.1500000000001</v>
      </c>
      <c r="H11" s="17">
        <v>1221.3</v>
      </c>
      <c r="I11" s="17">
        <v>1251</v>
      </c>
      <c r="J11" s="23">
        <f t="shared" ref="J11" si="14">IF(E11="","",IF(E11="Buy",(I11-G11),(G11-I11)))</f>
        <v>17.849999999999909</v>
      </c>
      <c r="K11" s="24">
        <f t="shared" ref="K11" si="15">IF(E11="","",J11*F11)</f>
        <v>16064.999999999918</v>
      </c>
    </row>
    <row r="12" spans="1:11" ht="23.45" customHeight="1">
      <c r="A12" s="13">
        <v>10</v>
      </c>
      <c r="B12" s="15">
        <v>44909</v>
      </c>
      <c r="C12" s="16" t="s">
        <v>177</v>
      </c>
      <c r="D12" s="14" t="s">
        <v>164</v>
      </c>
      <c r="E12" s="17" t="s">
        <v>12</v>
      </c>
      <c r="F12" s="17">
        <v>1750</v>
      </c>
      <c r="G12" s="17">
        <v>740</v>
      </c>
      <c r="H12" s="17">
        <v>734.4</v>
      </c>
      <c r="I12" s="17">
        <v>734.4</v>
      </c>
      <c r="J12" s="23">
        <f t="shared" ref="J12" si="16">IF(E12="","",IF(E12="Buy",(I12-G12),(G12-I12)))</f>
        <v>-5.6000000000000227</v>
      </c>
      <c r="K12" s="24">
        <f t="shared" ref="K12" si="17">IF(E12="","",J12*F12)</f>
        <v>-9800.00000000004</v>
      </c>
    </row>
    <row r="13" spans="1:11" ht="23.45" customHeight="1">
      <c r="A13" s="13">
        <v>11</v>
      </c>
      <c r="B13" s="15">
        <v>44910</v>
      </c>
      <c r="C13" s="16" t="s">
        <v>104</v>
      </c>
      <c r="D13" s="14" t="s">
        <v>146</v>
      </c>
      <c r="E13" s="17" t="s">
        <v>54</v>
      </c>
      <c r="F13" s="17">
        <v>550</v>
      </c>
      <c r="G13" s="17">
        <v>1654</v>
      </c>
      <c r="H13" s="17">
        <v>1665.9</v>
      </c>
      <c r="I13" s="17">
        <v>1640</v>
      </c>
      <c r="J13" s="23">
        <f t="shared" ref="J13" si="18">IF(E13="","",IF(E13="Buy",(I13-G13),(G13-I13)))</f>
        <v>14</v>
      </c>
      <c r="K13" s="24">
        <f t="shared" ref="K13" si="19">IF(E13="","",J13*F13)</f>
        <v>7700</v>
      </c>
    </row>
    <row r="14" spans="1:11" ht="23.45" customHeight="1">
      <c r="A14" s="13">
        <v>12</v>
      </c>
      <c r="B14" s="15">
        <v>44911</v>
      </c>
      <c r="C14" s="16" t="s">
        <v>87</v>
      </c>
      <c r="D14" s="14" t="s">
        <v>245</v>
      </c>
      <c r="E14" s="17" t="s">
        <v>54</v>
      </c>
      <c r="F14" s="17">
        <v>500</v>
      </c>
      <c r="G14" s="17">
        <v>2111.5</v>
      </c>
      <c r="H14" s="17">
        <v>2133.9</v>
      </c>
      <c r="I14" s="17">
        <v>2079</v>
      </c>
      <c r="J14" s="23">
        <f t="shared" ref="J14" si="20">IF(E14="","",IF(E14="Buy",(I14-G14),(G14-I14)))</f>
        <v>32.5</v>
      </c>
      <c r="K14" s="24">
        <f t="shared" ref="K14" si="21">IF(E14="","",J14*F14)</f>
        <v>16250</v>
      </c>
    </row>
    <row r="15" spans="1:11" ht="23.45" customHeight="1">
      <c r="A15" s="13">
        <v>13</v>
      </c>
      <c r="B15" s="15">
        <v>44914</v>
      </c>
      <c r="C15" s="16" t="s">
        <v>159</v>
      </c>
      <c r="D15" s="14" t="s">
        <v>284</v>
      </c>
      <c r="E15" s="17" t="s">
        <v>12</v>
      </c>
      <c r="F15" s="17">
        <v>600</v>
      </c>
      <c r="G15" s="17">
        <v>2731</v>
      </c>
      <c r="H15" s="17">
        <v>2706.3</v>
      </c>
      <c r="I15" s="17">
        <v>2708</v>
      </c>
      <c r="J15" s="23">
        <f t="shared" ref="J15" si="22">IF(E15="","",IF(E15="Buy",(I15-G15),(G15-I15)))</f>
        <v>-23</v>
      </c>
      <c r="K15" s="24">
        <f t="shared" ref="K15" si="23">IF(E15="","",J15*F15)</f>
        <v>-13800</v>
      </c>
    </row>
    <row r="16" spans="1:11" ht="23.45" customHeight="1">
      <c r="A16" s="13">
        <v>14</v>
      </c>
      <c r="B16" s="15">
        <v>44915</v>
      </c>
      <c r="C16" s="16" t="s">
        <v>212</v>
      </c>
      <c r="D16" s="14" t="s">
        <v>107</v>
      </c>
      <c r="E16" s="17" t="s">
        <v>12</v>
      </c>
      <c r="F16" s="17">
        <v>500</v>
      </c>
      <c r="G16" s="17">
        <v>4177</v>
      </c>
      <c r="H16" s="17">
        <v>4149.8999999999996</v>
      </c>
      <c r="I16" s="17">
        <v>4161</v>
      </c>
      <c r="J16" s="23">
        <f t="shared" ref="J16" si="24">IF(E16="","",IF(E16="Buy",(I16-G16),(G16-I16)))</f>
        <v>-16</v>
      </c>
      <c r="K16" s="24">
        <f t="shared" ref="K16" si="25">IF(E16="","",J16*F16)</f>
        <v>-8000</v>
      </c>
    </row>
    <row r="17" spans="1:11" ht="23.45" customHeight="1">
      <c r="A17" s="13">
        <v>15</v>
      </c>
      <c r="B17" s="15">
        <v>44916</v>
      </c>
      <c r="C17" s="16" t="s">
        <v>185</v>
      </c>
      <c r="D17" s="14" t="s">
        <v>173</v>
      </c>
      <c r="E17" s="17" t="s">
        <v>54</v>
      </c>
      <c r="F17" s="17">
        <v>1900</v>
      </c>
      <c r="G17" s="17">
        <v>819.4</v>
      </c>
      <c r="H17" s="17">
        <v>825.3</v>
      </c>
      <c r="I17" s="17">
        <v>825.3</v>
      </c>
      <c r="J17" s="23">
        <f t="shared" ref="J17" si="26">IF(E17="","",IF(E17="Buy",(I17-G17),(G17-I17)))</f>
        <v>-5.8999999999999773</v>
      </c>
      <c r="K17" s="24">
        <f t="shared" ref="K17" si="27">IF(E17="","",J17*F17)</f>
        <v>-11209.999999999956</v>
      </c>
    </row>
    <row r="18" spans="1:11" ht="23.45" customHeight="1">
      <c r="A18" s="13">
        <v>16</v>
      </c>
      <c r="B18" s="15">
        <v>44917</v>
      </c>
      <c r="C18" s="16" t="s">
        <v>224</v>
      </c>
      <c r="D18" s="14" t="s">
        <v>109</v>
      </c>
      <c r="E18" s="17" t="s">
        <v>54</v>
      </c>
      <c r="F18" s="17">
        <v>1400</v>
      </c>
      <c r="G18" s="17">
        <v>1234.25</v>
      </c>
      <c r="H18" s="17">
        <v>1245.5999999999999</v>
      </c>
      <c r="I18" s="17">
        <v>1220.3499999999999</v>
      </c>
      <c r="J18" s="23">
        <f t="shared" ref="J18" si="28">IF(E18="","",IF(E18="Buy",(I18-G18),(G18-I18)))</f>
        <v>13.900000000000091</v>
      </c>
      <c r="K18" s="24">
        <f t="shared" ref="K18" si="29">IF(E18="","",J18*F18)</f>
        <v>19460.000000000127</v>
      </c>
    </row>
    <row r="19" spans="1:11" ht="23.45" customHeight="1">
      <c r="A19" s="13">
        <v>17</v>
      </c>
      <c r="B19" s="15">
        <v>44921</v>
      </c>
      <c r="C19" s="16" t="s">
        <v>102</v>
      </c>
      <c r="D19" s="14" t="s">
        <v>131</v>
      </c>
      <c r="E19" s="17" t="s">
        <v>54</v>
      </c>
      <c r="F19" s="17">
        <v>250</v>
      </c>
      <c r="G19" s="17">
        <v>4255.5</v>
      </c>
      <c r="H19" s="17">
        <v>4284.8999999999996</v>
      </c>
      <c r="I19" s="17">
        <v>4210</v>
      </c>
      <c r="J19" s="23">
        <f t="shared" ref="J19" si="30">IF(E19="","",IF(E19="Buy",(I19-G19),(G19-I19)))</f>
        <v>45.5</v>
      </c>
      <c r="K19" s="24">
        <f t="shared" ref="K19" si="31">IF(E19="","",J19*F19)</f>
        <v>11375</v>
      </c>
    </row>
    <row r="20" spans="1:11" ht="23.45" customHeight="1">
      <c r="A20" s="13">
        <v>18</v>
      </c>
      <c r="B20" s="15">
        <v>44922</v>
      </c>
      <c r="C20" s="16" t="s">
        <v>285</v>
      </c>
      <c r="D20" s="14" t="s">
        <v>111</v>
      </c>
      <c r="E20" s="17" t="s">
        <v>12</v>
      </c>
      <c r="F20" s="17">
        <v>2500</v>
      </c>
      <c r="G20" s="17">
        <v>573.1</v>
      </c>
      <c r="H20" s="17">
        <v>566.1</v>
      </c>
      <c r="I20" s="17">
        <v>566.1</v>
      </c>
      <c r="J20" s="23">
        <f t="shared" ref="J20" si="32">IF(E20="","",IF(E20="Buy",(I20-G20),(G20-I20)))</f>
        <v>-7</v>
      </c>
      <c r="K20" s="24">
        <f t="shared" ref="K20" si="33">IF(E20="","",J20*F20)</f>
        <v>-17500</v>
      </c>
    </row>
    <row r="21" spans="1:11" ht="23.45" customHeight="1">
      <c r="A21" s="13">
        <v>19</v>
      </c>
      <c r="B21" s="15">
        <v>44924</v>
      </c>
      <c r="C21" s="16" t="s">
        <v>286</v>
      </c>
      <c r="D21" s="14" t="s">
        <v>82</v>
      </c>
      <c r="E21" s="17" t="s">
        <v>12</v>
      </c>
      <c r="F21" s="17">
        <v>2700</v>
      </c>
      <c r="G21" s="17">
        <v>771.3</v>
      </c>
      <c r="H21" s="17">
        <v>765.45</v>
      </c>
      <c r="I21" s="17">
        <v>777</v>
      </c>
      <c r="J21" s="23">
        <f t="shared" ref="J21" si="34">IF(E21="","",IF(E21="Buy",(I21-G21),(G21-I21)))</f>
        <v>5.7000000000000455</v>
      </c>
      <c r="K21" s="24">
        <f t="shared" ref="K21" si="35">IF(E21="","",J21*F21)</f>
        <v>15390.000000000124</v>
      </c>
    </row>
    <row r="22" spans="1:11" ht="23.45" customHeight="1" thickBot="1">
      <c r="A22" s="13">
        <v>20</v>
      </c>
      <c r="B22" s="15">
        <v>44925</v>
      </c>
      <c r="C22" s="16" t="s">
        <v>287</v>
      </c>
      <c r="D22" s="14" t="s">
        <v>178</v>
      </c>
      <c r="E22" s="17" t="s">
        <v>12</v>
      </c>
      <c r="F22" s="17">
        <v>5400</v>
      </c>
      <c r="G22" s="17">
        <v>333.95</v>
      </c>
      <c r="H22" s="17">
        <v>329.4</v>
      </c>
      <c r="I22" s="17">
        <v>336.65</v>
      </c>
      <c r="J22" s="23">
        <f t="shared" ref="J22" si="36">IF(E22="","",IF(E22="Buy",(I22-G22),(G22-I22)))</f>
        <v>2.6999999999999886</v>
      </c>
      <c r="K22" s="24">
        <f t="shared" ref="K22" si="37">IF(E22="","",J22*F22)</f>
        <v>14579.999999999938</v>
      </c>
    </row>
    <row r="23" spans="1:11" ht="33.6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>
        <f>SUM(K3:K22)</f>
        <v>19982.499999999985</v>
      </c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4.8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4.8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4.8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4.8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4.8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4.8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4.8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4.8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4.8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4.8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4.8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 ht="14.8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 ht="14.8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 ht="14.8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 ht="14.8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 ht="14.85" customHeight="1">
      <c r="J42" s="6"/>
    </row>
    <row r="43" spans="1:11" s="91" customFormat="1" ht="13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</sheetData>
  <mergeCells count="1">
    <mergeCell ref="A1:K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9:K48"/>
  <sheetViews>
    <sheetView topLeftCell="A14" workbookViewId="0">
      <selection activeCell="K17" sqref="K17"/>
    </sheetView>
  </sheetViews>
  <sheetFormatPr defaultRowHeight="14.35"/>
  <sheetData>
    <row r="39" spans="1:11" s="91" customFormat="1" ht="13">
      <c r="A39" s="89" t="s">
        <v>305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91" customFormat="1" ht="13">
      <c r="A40" s="90" t="s">
        <v>306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332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1"/>
  <sheetViews>
    <sheetView topLeftCell="A3" workbookViewId="0">
      <selection activeCell="A3" sqref="A3:G21"/>
    </sheetView>
  </sheetViews>
  <sheetFormatPr defaultColWidth="8.87890625" defaultRowHeight="14.35"/>
  <cols>
    <col min="1" max="1" width="18.41015625" customWidth="1"/>
    <col min="2" max="2" width="14.64453125" customWidth="1"/>
    <col min="5" max="5" width="10.41015625" customWidth="1"/>
    <col min="6" max="6" width="13.64453125" customWidth="1"/>
  </cols>
  <sheetData>
    <row r="3" spans="1:7">
      <c r="F3" s="1" t="s">
        <v>27</v>
      </c>
    </row>
    <row r="4" spans="1:7">
      <c r="A4" t="s">
        <v>2</v>
      </c>
      <c r="B4" t="s">
        <v>36</v>
      </c>
      <c r="C4" t="s">
        <v>37</v>
      </c>
    </row>
    <row r="5" spans="1:7">
      <c r="B5">
        <v>1000000</v>
      </c>
      <c r="F5" s="1" t="s">
        <v>29</v>
      </c>
    </row>
    <row r="6" spans="1:7">
      <c r="A6" s="2">
        <v>43678</v>
      </c>
      <c r="B6" s="3" t="e">
        <f t="shared" ref="B6:B20" si="0">B5+C6</f>
        <v>#REF!</v>
      </c>
      <c r="C6" s="3" t="e">
        <f>SUM(#REF!)</f>
        <v>#REF!</v>
      </c>
      <c r="F6" s="1" t="s">
        <v>31</v>
      </c>
      <c r="G6">
        <v>17</v>
      </c>
    </row>
    <row r="7" spans="1:7">
      <c r="A7" s="2">
        <v>43679</v>
      </c>
      <c r="B7" s="3" t="e">
        <f t="shared" si="0"/>
        <v>#REF!</v>
      </c>
      <c r="C7" s="3" t="e">
        <f>SUM(#REF!)</f>
        <v>#REF!</v>
      </c>
      <c r="F7" s="1" t="s">
        <v>38</v>
      </c>
      <c r="G7">
        <v>23</v>
      </c>
    </row>
    <row r="8" spans="1:7">
      <c r="A8" s="2">
        <v>43682</v>
      </c>
      <c r="B8" s="3" t="e">
        <f t="shared" si="0"/>
        <v>#REF!</v>
      </c>
      <c r="C8" s="3" t="e">
        <f>SUM(#REF!)</f>
        <v>#REF!</v>
      </c>
    </row>
    <row r="9" spans="1:7">
      <c r="A9" s="2">
        <v>43683</v>
      </c>
      <c r="B9" s="3" t="e">
        <f t="shared" si="0"/>
        <v>#REF!</v>
      </c>
      <c r="C9" s="3" t="e">
        <f>SUM(#REF!)</f>
        <v>#REF!</v>
      </c>
    </row>
    <row r="10" spans="1:7">
      <c r="A10" s="2">
        <v>43684</v>
      </c>
      <c r="B10" s="3" t="e">
        <f t="shared" si="0"/>
        <v>#REF!</v>
      </c>
      <c r="C10" s="3" t="e">
        <f>SUM(#REF!)</f>
        <v>#REF!</v>
      </c>
    </row>
    <row r="11" spans="1:7">
      <c r="A11" s="2">
        <v>43686</v>
      </c>
      <c r="B11" s="3" t="e">
        <f t="shared" si="0"/>
        <v>#REF!</v>
      </c>
      <c r="C11" s="3" t="e">
        <f>SUM(#REF!)</f>
        <v>#REF!</v>
      </c>
    </row>
    <row r="12" spans="1:7">
      <c r="A12" s="2">
        <v>43690</v>
      </c>
      <c r="B12" s="3" t="e">
        <f t="shared" si="0"/>
        <v>#REF!</v>
      </c>
      <c r="C12" s="3" t="e">
        <f>SUM(#REF!)</f>
        <v>#REF!</v>
      </c>
    </row>
    <row r="13" spans="1:7">
      <c r="A13" s="2">
        <v>43691</v>
      </c>
      <c r="B13" s="3" t="e">
        <f t="shared" si="0"/>
        <v>#REF!</v>
      </c>
      <c r="C13" s="3" t="e">
        <f>SUM(#REF!)</f>
        <v>#REF!</v>
      </c>
    </row>
    <row r="14" spans="1:7">
      <c r="A14" s="2">
        <v>43693</v>
      </c>
      <c r="B14" s="3" t="e">
        <f t="shared" si="0"/>
        <v>#REF!</v>
      </c>
      <c r="C14" s="3" t="e">
        <f>SUM(#REF!)</f>
        <v>#REF!</v>
      </c>
    </row>
    <row r="15" spans="1:7">
      <c r="A15" s="2">
        <v>43697</v>
      </c>
      <c r="B15" s="3" t="e">
        <f t="shared" si="0"/>
        <v>#REF!</v>
      </c>
      <c r="C15" s="3" t="e">
        <f>SUM(#REF!)</f>
        <v>#REF!</v>
      </c>
    </row>
    <row r="16" spans="1:7">
      <c r="A16" s="2">
        <v>43698</v>
      </c>
      <c r="B16" s="3" t="e">
        <f t="shared" si="0"/>
        <v>#REF!</v>
      </c>
      <c r="C16" s="3" t="e">
        <f>SUM(#REF!)</f>
        <v>#REF!</v>
      </c>
    </row>
    <row r="17" spans="1:3">
      <c r="A17" s="2">
        <v>43699</v>
      </c>
      <c r="B17" s="3" t="e">
        <f t="shared" si="0"/>
        <v>#REF!</v>
      </c>
      <c r="C17" s="3" t="e">
        <f>SUM(#REF!)</f>
        <v>#REF!</v>
      </c>
    </row>
    <row r="18" spans="1:3">
      <c r="A18" s="2">
        <v>43700</v>
      </c>
      <c r="B18" s="3" t="e">
        <f t="shared" si="0"/>
        <v>#REF!</v>
      </c>
      <c r="C18" s="3" t="e">
        <f>SUM(#REF!)</f>
        <v>#REF!</v>
      </c>
    </row>
    <row r="19" spans="1:3">
      <c r="A19" s="2">
        <v>43703</v>
      </c>
      <c r="B19" s="3" t="e">
        <f t="shared" si="0"/>
        <v>#REF!</v>
      </c>
      <c r="C19" t="e">
        <f>SUM(#REF!)</f>
        <v>#REF!</v>
      </c>
    </row>
    <row r="20" spans="1:3">
      <c r="A20" s="2">
        <v>43704</v>
      </c>
      <c r="B20" s="3" t="e">
        <f t="shared" si="0"/>
        <v>#REF!</v>
      </c>
      <c r="C20" t="e">
        <f>SUM(#REF!)</f>
        <v>#REF!</v>
      </c>
    </row>
    <row r="21" spans="1:3">
      <c r="A21" s="2">
        <v>43707</v>
      </c>
      <c r="B21" s="3" t="e">
        <f t="shared" ref="B21" si="1">B20+C21</f>
        <v>#REF!</v>
      </c>
      <c r="C21" t="e">
        <f>SUM(#REF!)</f>
        <v>#REF!</v>
      </c>
    </row>
  </sheetData>
  <pageMargins left="0.75" right="0.75" top="1" bottom="1" header="0.51180555555555496" footer="0.51180555555555496"/>
  <pageSetup firstPageNumber="0" orientation="portrait" useFirstPageNumber="1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38:K47"/>
  <sheetViews>
    <sheetView workbookViewId="0">
      <selection sqref="A1:Q1048576"/>
    </sheetView>
  </sheetViews>
  <sheetFormatPr defaultRowHeight="14.35"/>
  <sheetData>
    <row r="38" spans="1:11" s="91" customFormat="1" ht="13">
      <c r="A38" s="89" t="s">
        <v>305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91" customFormat="1" ht="13">
      <c r="A39" s="90" t="s">
        <v>306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91" customFormat="1" ht="13">
      <c r="A40" s="90" t="s">
        <v>332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307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51"/>
  <sheetViews>
    <sheetView workbookViewId="0">
      <pane ySplit="2" topLeftCell="A18" activePane="bottomLeft" state="frozen"/>
      <selection pane="bottomLeft" activeCell="H23" sqref="H23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0.45" customHeight="1">
      <c r="A1" s="100" t="s">
        <v>288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8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44928</v>
      </c>
      <c r="C3" s="16" t="s">
        <v>132</v>
      </c>
      <c r="D3" s="14" t="s">
        <v>278</v>
      </c>
      <c r="E3" s="17" t="s">
        <v>12</v>
      </c>
      <c r="F3" s="17">
        <v>12400</v>
      </c>
      <c r="G3" s="17">
        <v>150.25</v>
      </c>
      <c r="H3" s="17">
        <v>148.5</v>
      </c>
      <c r="I3" s="17">
        <v>151.65</v>
      </c>
      <c r="J3" s="23">
        <f t="shared" ref="J3" si="0">IF(E3="","",IF(E3="Buy",(I3-G3),(G3-I3)))</f>
        <v>1.4000000000000057</v>
      </c>
      <c r="K3" s="24">
        <f t="shared" ref="K3" si="1">IF(E3="","",J3*F3)</f>
        <v>17360.000000000069</v>
      </c>
    </row>
    <row r="4" spans="1:11" ht="25.95" customHeight="1">
      <c r="A4" s="13">
        <v>2</v>
      </c>
      <c r="B4" s="15">
        <v>44929</v>
      </c>
      <c r="C4" s="16" t="s">
        <v>87</v>
      </c>
      <c r="D4" s="14" t="s">
        <v>165</v>
      </c>
      <c r="E4" s="17" t="s">
        <v>12</v>
      </c>
      <c r="F4" s="17">
        <v>750</v>
      </c>
      <c r="G4" s="17">
        <v>2616</v>
      </c>
      <c r="H4" s="17">
        <v>2595.15</v>
      </c>
      <c r="I4" s="17">
        <v>2612</v>
      </c>
      <c r="J4" s="23">
        <f t="shared" ref="J4" si="2">IF(E4="","",IF(E4="Buy",(I4-G4),(G4-I4)))</f>
        <v>-4</v>
      </c>
      <c r="K4" s="24">
        <f t="shared" ref="K4" si="3">IF(E4="","",J4*F4)</f>
        <v>-3000</v>
      </c>
    </row>
    <row r="5" spans="1:11" ht="25.95" customHeight="1">
      <c r="A5" s="13">
        <v>3</v>
      </c>
      <c r="B5" s="15">
        <v>44930</v>
      </c>
      <c r="C5" s="16" t="s">
        <v>286</v>
      </c>
      <c r="D5" s="14" t="s">
        <v>82</v>
      </c>
      <c r="E5" s="17" t="s">
        <v>54</v>
      </c>
      <c r="F5" s="17">
        <v>2700</v>
      </c>
      <c r="G5" s="17">
        <v>739.35</v>
      </c>
      <c r="H5" s="17">
        <v>744.3</v>
      </c>
      <c r="I5" s="17">
        <v>740.5</v>
      </c>
      <c r="J5" s="23">
        <f t="shared" ref="J5" si="4">IF(E5="","",IF(E5="Buy",(I5-G5),(G5-I5)))</f>
        <v>-1.1499999999999773</v>
      </c>
      <c r="K5" s="24">
        <f t="shared" ref="K5" si="5">IF(E5="","",J5*F5)</f>
        <v>-3104.9999999999386</v>
      </c>
    </row>
    <row r="6" spans="1:11" ht="25.95" customHeight="1">
      <c r="A6" s="13">
        <v>4</v>
      </c>
      <c r="B6" s="15">
        <v>44931</v>
      </c>
      <c r="C6" s="16" t="s">
        <v>212</v>
      </c>
      <c r="D6" s="14" t="s">
        <v>227</v>
      </c>
      <c r="E6" s="17" t="s">
        <v>12</v>
      </c>
      <c r="F6" s="17">
        <v>3500</v>
      </c>
      <c r="G6" s="17">
        <v>338</v>
      </c>
      <c r="H6" s="17">
        <v>334.8</v>
      </c>
      <c r="I6" s="17">
        <v>337.5</v>
      </c>
      <c r="J6" s="23">
        <f t="shared" ref="J6" si="6">IF(E6="","",IF(E6="Buy",(I6-G6),(G6-I6)))</f>
        <v>-0.5</v>
      </c>
      <c r="K6" s="24">
        <f t="shared" ref="K6" si="7">IF(E6="","",J6*F6)</f>
        <v>-1750</v>
      </c>
    </row>
    <row r="7" spans="1:11" ht="25.95" customHeight="1">
      <c r="A7" s="13">
        <v>5</v>
      </c>
      <c r="B7" s="15">
        <v>44932</v>
      </c>
      <c r="C7" s="16" t="s">
        <v>125</v>
      </c>
      <c r="D7" s="14" t="s">
        <v>82</v>
      </c>
      <c r="E7" s="17" t="s">
        <v>54</v>
      </c>
      <c r="F7" s="17">
        <v>2700</v>
      </c>
      <c r="G7" s="17">
        <v>732.7</v>
      </c>
      <c r="H7" s="17">
        <v>738.9</v>
      </c>
      <c r="I7" s="17">
        <v>738.9</v>
      </c>
      <c r="J7" s="23">
        <f t="shared" ref="J7" si="8">IF(E7="","",IF(E7="Buy",(I7-G7),(G7-I7)))</f>
        <v>-6.1999999999999318</v>
      </c>
      <c r="K7" s="24">
        <f t="shared" ref="K7" si="9">IF(E7="","",J7*F7)</f>
        <v>-16739.999999999814</v>
      </c>
    </row>
    <row r="8" spans="1:11" ht="25.95" customHeight="1">
      <c r="A8" s="13">
        <v>6</v>
      </c>
      <c r="B8" s="15">
        <v>44935</v>
      </c>
      <c r="C8" s="16" t="s">
        <v>81</v>
      </c>
      <c r="D8" s="14" t="s">
        <v>239</v>
      </c>
      <c r="E8" s="17" t="s">
        <v>12</v>
      </c>
      <c r="F8" s="17">
        <v>1500</v>
      </c>
      <c r="G8" s="17">
        <v>1309.5</v>
      </c>
      <c r="H8" s="17">
        <v>1296.9000000000001</v>
      </c>
      <c r="I8" s="17">
        <v>1310.6500000000001</v>
      </c>
      <c r="J8" s="23">
        <f t="shared" ref="J8:J9" si="10">IF(E8="","",IF(E8="Buy",(I8-G8),(G8-I8)))</f>
        <v>1.1500000000000909</v>
      </c>
      <c r="K8" s="24">
        <f t="shared" ref="K8:K9" si="11">IF(E8="","",J8*F8)</f>
        <v>1725.0000000001364</v>
      </c>
    </row>
    <row r="9" spans="1:11" ht="25.95" customHeight="1">
      <c r="A9" s="87">
        <v>7</v>
      </c>
      <c r="B9" s="15">
        <v>44936</v>
      </c>
      <c r="C9" s="16" t="s">
        <v>208</v>
      </c>
      <c r="D9" s="14" t="s">
        <v>103</v>
      </c>
      <c r="E9" s="17" t="s">
        <v>12</v>
      </c>
      <c r="F9" s="17">
        <v>300</v>
      </c>
      <c r="G9" s="17">
        <v>3517.5</v>
      </c>
      <c r="H9" s="17">
        <v>3483</v>
      </c>
      <c r="I9" s="17">
        <v>3511.85</v>
      </c>
      <c r="J9" s="23">
        <f t="shared" si="10"/>
        <v>-5.6500000000000909</v>
      </c>
      <c r="K9" s="24">
        <f t="shared" si="11"/>
        <v>-1695.0000000000273</v>
      </c>
    </row>
    <row r="10" spans="1:11" ht="25.95" customHeight="1">
      <c r="A10" s="87">
        <v>8</v>
      </c>
      <c r="B10" s="15">
        <v>44936</v>
      </c>
      <c r="C10" s="16" t="s">
        <v>55</v>
      </c>
      <c r="D10" s="14" t="s">
        <v>277</v>
      </c>
      <c r="E10" s="17" t="s">
        <v>12</v>
      </c>
      <c r="F10" s="17">
        <v>6750</v>
      </c>
      <c r="G10" s="17">
        <v>79.05</v>
      </c>
      <c r="H10" s="17">
        <v>77.400000000000006</v>
      </c>
      <c r="I10" s="17">
        <v>78.45</v>
      </c>
      <c r="J10" s="23">
        <f t="shared" ref="J10" si="12">IF(E10="","",IF(E10="Buy",(I10-G10),(G10-I10)))</f>
        <v>-0.59999999999999432</v>
      </c>
      <c r="K10" s="24">
        <f t="shared" ref="K10" si="13">IF(E10="","",J10*F10)</f>
        <v>-4049.9999999999618</v>
      </c>
    </row>
    <row r="11" spans="1:11" ht="25.95" customHeight="1">
      <c r="A11" s="87">
        <v>9</v>
      </c>
      <c r="B11" s="15">
        <v>44937</v>
      </c>
      <c r="C11" s="16" t="s">
        <v>286</v>
      </c>
      <c r="D11" s="14" t="s">
        <v>172</v>
      </c>
      <c r="E11" s="17" t="s">
        <v>12</v>
      </c>
      <c r="F11" s="17">
        <v>4500</v>
      </c>
      <c r="G11" s="17">
        <v>129.4</v>
      </c>
      <c r="H11" s="17">
        <v>127.35</v>
      </c>
      <c r="I11" s="17">
        <v>128.5</v>
      </c>
      <c r="J11" s="23">
        <f t="shared" ref="J11" si="14">IF(E11="","",IF(E11="Buy",(I11-G11),(G11-I11)))</f>
        <v>-0.90000000000000568</v>
      </c>
      <c r="K11" s="24">
        <f t="shared" ref="K11" si="15">IF(E11="","",J11*F11)</f>
        <v>-4050.0000000000255</v>
      </c>
    </row>
    <row r="12" spans="1:11" ht="25.95" customHeight="1">
      <c r="A12" s="87">
        <v>10</v>
      </c>
      <c r="B12" s="15">
        <v>44938</v>
      </c>
      <c r="C12" s="16" t="s">
        <v>152</v>
      </c>
      <c r="D12" s="14" t="s">
        <v>239</v>
      </c>
      <c r="E12" s="17" t="s">
        <v>12</v>
      </c>
      <c r="F12" s="17">
        <v>1500</v>
      </c>
      <c r="G12" s="17">
        <v>1317.25</v>
      </c>
      <c r="H12" s="17">
        <v>1310.4000000000001</v>
      </c>
      <c r="I12" s="17">
        <v>1323.9</v>
      </c>
      <c r="J12" s="23">
        <f t="shared" ref="J12" si="16">IF(E12="","",IF(E12="Buy",(I12-G12),(G12-I12)))</f>
        <v>6.6500000000000909</v>
      </c>
      <c r="K12" s="24">
        <f t="shared" ref="K12" si="17">IF(E12="","",J12*F12)</f>
        <v>9975.0000000001364</v>
      </c>
    </row>
    <row r="13" spans="1:11" ht="25.95" customHeight="1">
      <c r="A13" s="87">
        <v>11</v>
      </c>
      <c r="B13" s="15">
        <v>44939</v>
      </c>
      <c r="C13" s="16" t="s">
        <v>208</v>
      </c>
      <c r="D13" s="14" t="s">
        <v>262</v>
      </c>
      <c r="E13" s="17" t="s">
        <v>12</v>
      </c>
      <c r="F13" s="17">
        <v>5000</v>
      </c>
      <c r="G13" s="17">
        <v>138.94999999999999</v>
      </c>
      <c r="H13" s="17">
        <v>137.25</v>
      </c>
      <c r="I13" s="17">
        <v>141.4</v>
      </c>
      <c r="J13" s="23">
        <f t="shared" ref="J13" si="18">IF(E13="","",IF(E13="Buy",(I13-G13),(G13-I13)))</f>
        <v>2.4500000000000171</v>
      </c>
      <c r="K13" s="24">
        <f t="shared" ref="K13" si="19">IF(E13="","",J13*F13)</f>
        <v>12250.000000000085</v>
      </c>
    </row>
    <row r="14" spans="1:11" ht="25.95" customHeight="1">
      <c r="A14" s="87">
        <v>12</v>
      </c>
      <c r="B14" s="15">
        <v>44942</v>
      </c>
      <c r="C14" s="16" t="s">
        <v>98</v>
      </c>
      <c r="D14" s="14" t="s">
        <v>121</v>
      </c>
      <c r="E14" s="17" t="s">
        <v>54</v>
      </c>
      <c r="F14" s="17">
        <v>2400</v>
      </c>
      <c r="G14" s="17">
        <v>918.6</v>
      </c>
      <c r="H14" s="17">
        <v>924.3</v>
      </c>
      <c r="I14" s="17">
        <v>912</v>
      </c>
      <c r="J14" s="23">
        <f t="shared" ref="J14:J15" si="20">IF(E14="","",IF(E14="Buy",(I14-G14),(G14-I14)))</f>
        <v>6.6000000000000227</v>
      </c>
      <c r="K14" s="24">
        <f t="shared" ref="K14:K15" si="21">IF(E14="","",J14*F14)</f>
        <v>15840.000000000055</v>
      </c>
    </row>
    <row r="15" spans="1:11" ht="25.95" customHeight="1">
      <c r="A15" s="87">
        <v>13</v>
      </c>
      <c r="B15" s="15">
        <v>44943</v>
      </c>
      <c r="C15" s="16" t="s">
        <v>201</v>
      </c>
      <c r="D15" s="14" t="s">
        <v>213</v>
      </c>
      <c r="E15" s="17" t="s">
        <v>12</v>
      </c>
      <c r="F15" s="17">
        <v>300</v>
      </c>
      <c r="G15" s="17">
        <v>2247</v>
      </c>
      <c r="H15" s="17">
        <v>2220.3000000000002</v>
      </c>
      <c r="I15" s="17">
        <v>2244.3000000000002</v>
      </c>
      <c r="J15" s="23">
        <f t="shared" si="20"/>
        <v>-2.6999999999998181</v>
      </c>
      <c r="K15" s="24">
        <f t="shared" si="21"/>
        <v>-809.99999999994543</v>
      </c>
    </row>
    <row r="16" spans="1:11" ht="25.95" customHeight="1">
      <c r="A16" s="87">
        <v>14</v>
      </c>
      <c r="B16" s="15">
        <v>44943</v>
      </c>
      <c r="C16" s="16" t="s">
        <v>116</v>
      </c>
      <c r="D16" s="14" t="s">
        <v>150</v>
      </c>
      <c r="E16" s="17" t="s">
        <v>12</v>
      </c>
      <c r="F16" s="17">
        <v>200</v>
      </c>
      <c r="G16" s="17">
        <v>8510</v>
      </c>
      <c r="H16" s="17">
        <v>8460</v>
      </c>
      <c r="I16" s="17">
        <v>8498</v>
      </c>
      <c r="J16" s="23">
        <f t="shared" ref="J16" si="22">IF(E16="","",IF(E16="Buy",(I16-G16),(G16-I16)))</f>
        <v>-12</v>
      </c>
      <c r="K16" s="24">
        <f t="shared" ref="K16" si="23">IF(E16="","",J16*F16)</f>
        <v>-2400</v>
      </c>
    </row>
    <row r="17" spans="1:11" ht="25.95" customHeight="1">
      <c r="A17" s="87">
        <v>15</v>
      </c>
      <c r="B17" s="15">
        <v>44944</v>
      </c>
      <c r="C17" s="16" t="s">
        <v>201</v>
      </c>
      <c r="D17" s="14" t="s">
        <v>289</v>
      </c>
      <c r="E17" s="17" t="s">
        <v>12</v>
      </c>
      <c r="F17" s="17">
        <v>16000</v>
      </c>
      <c r="G17" s="17">
        <v>91.05</v>
      </c>
      <c r="H17" s="17">
        <v>90.45</v>
      </c>
      <c r="I17" s="17">
        <v>90.45</v>
      </c>
      <c r="J17" s="23">
        <f t="shared" ref="J17" si="24">IF(E17="","",IF(E17="Buy",(I17-G17),(G17-I17)))</f>
        <v>-0.59999999999999432</v>
      </c>
      <c r="K17" s="24">
        <f t="shared" ref="K17" si="25">IF(E17="","",J17*F17)</f>
        <v>-9599.9999999999091</v>
      </c>
    </row>
    <row r="18" spans="1:11" ht="25.95" customHeight="1">
      <c r="A18" s="87">
        <v>16</v>
      </c>
      <c r="B18" s="15">
        <v>44945</v>
      </c>
      <c r="C18" s="16" t="s">
        <v>52</v>
      </c>
      <c r="D18" s="14" t="s">
        <v>207</v>
      </c>
      <c r="E18" s="17" t="s">
        <v>12</v>
      </c>
      <c r="F18" s="17">
        <v>7700</v>
      </c>
      <c r="G18" s="17">
        <v>151.75</v>
      </c>
      <c r="H18" s="17">
        <v>150.30000000000001</v>
      </c>
      <c r="I18" s="17">
        <v>151.44999999999999</v>
      </c>
      <c r="J18" s="23">
        <f t="shared" ref="J18" si="26">IF(E18="","",IF(E18="Buy",(I18-G18),(G18-I18)))</f>
        <v>-0.30000000000001137</v>
      </c>
      <c r="K18" s="24">
        <f t="shared" ref="K18" si="27">IF(E18="","",J18*F18)</f>
        <v>-2310.0000000000873</v>
      </c>
    </row>
    <row r="19" spans="1:11" ht="25.95" customHeight="1">
      <c r="A19" s="87">
        <v>17</v>
      </c>
      <c r="B19" s="15">
        <v>44945</v>
      </c>
      <c r="C19" s="16" t="s">
        <v>68</v>
      </c>
      <c r="D19" s="14" t="s">
        <v>110</v>
      </c>
      <c r="E19" s="17" t="s">
        <v>12</v>
      </c>
      <c r="F19" s="17">
        <v>4000</v>
      </c>
      <c r="G19" s="17">
        <v>331.6</v>
      </c>
      <c r="H19" s="17">
        <v>329.4</v>
      </c>
      <c r="I19" s="17">
        <v>337</v>
      </c>
      <c r="J19" s="23">
        <f t="shared" ref="J19" si="28">IF(E19="","",IF(E19="Buy",(I19-G19),(G19-I19)))</f>
        <v>5.3999999999999773</v>
      </c>
      <c r="K19" s="24">
        <f t="shared" ref="K19" si="29">IF(E19="","",J19*F19)</f>
        <v>21599.999999999909</v>
      </c>
    </row>
    <row r="20" spans="1:11" ht="25.95" customHeight="1">
      <c r="A20" s="87">
        <v>18</v>
      </c>
      <c r="B20" s="15">
        <v>44946</v>
      </c>
      <c r="C20" s="16" t="s">
        <v>81</v>
      </c>
      <c r="D20" s="14" t="s">
        <v>179</v>
      </c>
      <c r="E20" s="17" t="s">
        <v>54</v>
      </c>
      <c r="F20" s="17">
        <v>2200</v>
      </c>
      <c r="G20" s="17">
        <v>591.79999999999995</v>
      </c>
      <c r="H20" s="17">
        <v>600.29999999999995</v>
      </c>
      <c r="I20" s="17">
        <v>592.45000000000005</v>
      </c>
      <c r="J20" s="23">
        <f t="shared" ref="J20" si="30">IF(E20="","",IF(E20="Buy",(I20-G20),(G20-I20)))</f>
        <v>-0.65000000000009095</v>
      </c>
      <c r="K20" s="24">
        <f t="shared" ref="K20" si="31">IF(E20="","",J20*F20)</f>
        <v>-1430.0000000002001</v>
      </c>
    </row>
    <row r="21" spans="1:11" ht="25.95" customHeight="1">
      <c r="A21" s="87">
        <v>19</v>
      </c>
      <c r="B21" s="15">
        <v>44949</v>
      </c>
      <c r="C21" s="16" t="s">
        <v>141</v>
      </c>
      <c r="D21" s="14" t="s">
        <v>107</v>
      </c>
      <c r="E21" s="17" t="s">
        <v>54</v>
      </c>
      <c r="F21" s="17">
        <v>250</v>
      </c>
      <c r="G21" s="17">
        <v>3418.4</v>
      </c>
      <c r="H21" s="17">
        <v>3447</v>
      </c>
      <c r="I21" s="17">
        <v>3447</v>
      </c>
      <c r="J21" s="23">
        <f t="shared" ref="J21" si="32">IF(E21="","",IF(E21="Buy",(I21-G21),(G21-I21)))</f>
        <v>-28.599999999999909</v>
      </c>
      <c r="K21" s="24">
        <f t="shared" ref="K21" si="33">IF(E21="","",J21*F21)</f>
        <v>-7149.9999999999773</v>
      </c>
    </row>
    <row r="22" spans="1:11" ht="25.95" customHeight="1" thickBot="1">
      <c r="A22" s="87">
        <v>20</v>
      </c>
      <c r="B22" s="15">
        <v>44950</v>
      </c>
      <c r="C22" s="16" t="s">
        <v>90</v>
      </c>
      <c r="D22" s="14" t="s">
        <v>73</v>
      </c>
      <c r="E22" s="17" t="s">
        <v>12</v>
      </c>
      <c r="F22" s="17">
        <v>2850</v>
      </c>
      <c r="G22" s="17">
        <v>422.8</v>
      </c>
      <c r="H22" s="17">
        <v>418.5</v>
      </c>
      <c r="I22" s="17">
        <v>423</v>
      </c>
      <c r="J22" s="23">
        <f t="shared" ref="J22" si="34">IF(E22="","",IF(E22="Buy",(I22-G22),(G22-I22)))</f>
        <v>0.19999999999998863</v>
      </c>
      <c r="K22" s="24">
        <f t="shared" ref="K22" si="35">IF(E22="","",J22*F22)</f>
        <v>569.9999999999676</v>
      </c>
    </row>
    <row r="23" spans="1:11" ht="33.6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>
        <f>SUM(K3:K22)</f>
        <v>21230.000000000469</v>
      </c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J41" s="6"/>
    </row>
    <row r="42" spans="1:11" s="91" customFormat="1" ht="13">
      <c r="A42" s="89" t="s">
        <v>305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</sheetData>
  <mergeCells count="1">
    <mergeCell ref="A1:K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52"/>
  <sheetViews>
    <sheetView workbookViewId="0">
      <pane ySplit="2" topLeftCell="A17" activePane="bottomLeft" state="frozen"/>
      <selection pane="bottomLeft" activeCell="H24" sqref="H24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50.45" customHeight="1">
      <c r="A1" s="100" t="s">
        <v>290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8.6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44960</v>
      </c>
      <c r="C3" s="16" t="s">
        <v>205</v>
      </c>
      <c r="D3" s="14" t="s">
        <v>178</v>
      </c>
      <c r="E3" s="17" t="s">
        <v>12</v>
      </c>
      <c r="F3" s="17">
        <v>2700</v>
      </c>
      <c r="G3" s="17">
        <v>297.5</v>
      </c>
      <c r="H3" s="17">
        <v>294.3</v>
      </c>
      <c r="I3" s="17">
        <v>297.89999999999998</v>
      </c>
      <c r="J3" s="23">
        <f t="shared" ref="J3" si="0">IF(E3="","",IF(E3="Buy",(I3-G3),(G3-I3)))</f>
        <v>0.39999999999997726</v>
      </c>
      <c r="K3" s="24">
        <f t="shared" ref="K3" si="1">IF(E3="","",J3*F3)</f>
        <v>1079.9999999999386</v>
      </c>
    </row>
    <row r="4" spans="1:11" ht="25.95" customHeight="1">
      <c r="A4" s="13">
        <v>2</v>
      </c>
      <c r="B4" s="15">
        <v>44960</v>
      </c>
      <c r="C4" s="16" t="s">
        <v>57</v>
      </c>
      <c r="D4" s="14" t="s">
        <v>86</v>
      </c>
      <c r="E4" s="17" t="s">
        <v>12</v>
      </c>
      <c r="F4" s="17">
        <v>2500</v>
      </c>
      <c r="G4" s="17">
        <v>784.3</v>
      </c>
      <c r="H4" s="17">
        <v>778.5</v>
      </c>
      <c r="I4" s="17">
        <v>778.5</v>
      </c>
      <c r="J4" s="23">
        <f t="shared" ref="J4" si="2">IF(E4="","",IF(E4="Buy",(I4-G4),(G4-I4)))</f>
        <v>-5.7999999999999545</v>
      </c>
      <c r="K4" s="24">
        <f t="shared" ref="K4" si="3">IF(E4="","",J4*F4)</f>
        <v>-14499.999999999887</v>
      </c>
    </row>
    <row r="5" spans="1:11" ht="25.95" customHeight="1">
      <c r="A5" s="13">
        <v>3</v>
      </c>
      <c r="B5" s="15">
        <v>44963</v>
      </c>
      <c r="C5" s="16" t="s">
        <v>182</v>
      </c>
      <c r="D5" s="14" t="s">
        <v>291</v>
      </c>
      <c r="E5" s="17" t="s">
        <v>12</v>
      </c>
      <c r="F5" s="17">
        <v>1000</v>
      </c>
      <c r="G5" s="17">
        <v>1008.5</v>
      </c>
      <c r="H5" s="17">
        <v>994.5</v>
      </c>
      <c r="I5" s="17">
        <v>1010</v>
      </c>
      <c r="J5" s="23">
        <f t="shared" ref="J5" si="4">IF(E5="","",IF(E5="Buy",(I5-G5),(G5-I5)))</f>
        <v>1.5</v>
      </c>
      <c r="K5" s="24">
        <f t="shared" ref="K5" si="5">IF(E5="","",J5*F5)</f>
        <v>1500</v>
      </c>
    </row>
    <row r="6" spans="1:11" ht="25.95" customHeight="1">
      <c r="A6" s="13">
        <v>4</v>
      </c>
      <c r="B6" s="15">
        <v>44964</v>
      </c>
      <c r="C6" s="16" t="s">
        <v>224</v>
      </c>
      <c r="D6" s="14" t="s">
        <v>174</v>
      </c>
      <c r="E6" s="17" t="s">
        <v>12</v>
      </c>
      <c r="F6" s="17">
        <v>2000</v>
      </c>
      <c r="G6" s="17">
        <v>643</v>
      </c>
      <c r="H6" s="17">
        <v>637.20000000000005</v>
      </c>
      <c r="I6" s="17">
        <v>647</v>
      </c>
      <c r="J6" s="23">
        <f t="shared" ref="J6" si="6">IF(E6="","",IF(E6="Buy",(I6-G6),(G6-I6)))</f>
        <v>4</v>
      </c>
      <c r="K6" s="24">
        <f t="shared" ref="K6" si="7">IF(E6="","",J6*F6)</f>
        <v>8000</v>
      </c>
    </row>
    <row r="7" spans="1:11" ht="25.95" customHeight="1">
      <c r="A7" s="13">
        <v>5</v>
      </c>
      <c r="B7" s="15">
        <v>44965</v>
      </c>
      <c r="C7" s="16" t="s">
        <v>96</v>
      </c>
      <c r="D7" s="14" t="s">
        <v>149</v>
      </c>
      <c r="E7" s="17" t="s">
        <v>12</v>
      </c>
      <c r="F7" s="17">
        <v>250</v>
      </c>
      <c r="G7" s="17">
        <v>3830</v>
      </c>
      <c r="H7" s="17">
        <v>3793.5</v>
      </c>
      <c r="I7" s="17">
        <v>3807.6</v>
      </c>
      <c r="J7" s="23">
        <f t="shared" ref="J7:J8" si="8">IF(E7="","",IF(E7="Buy",(I7-G7),(G7-I7)))</f>
        <v>-22.400000000000091</v>
      </c>
      <c r="K7" s="24">
        <f t="shared" ref="K7:K8" si="9">IF(E7="","",J7*F7)</f>
        <v>-5600.0000000000227</v>
      </c>
    </row>
    <row r="8" spans="1:11" ht="25.95" customHeight="1">
      <c r="A8" s="13">
        <v>6</v>
      </c>
      <c r="B8" s="15">
        <v>44965</v>
      </c>
      <c r="C8" s="16" t="s">
        <v>102</v>
      </c>
      <c r="D8" s="14" t="s">
        <v>226</v>
      </c>
      <c r="E8" s="17" t="s">
        <v>12</v>
      </c>
      <c r="F8" s="17">
        <v>1000</v>
      </c>
      <c r="G8" s="17">
        <v>1227.4000000000001</v>
      </c>
      <c r="H8" s="17">
        <v>1218.1500000000001</v>
      </c>
      <c r="I8" s="17">
        <v>1235</v>
      </c>
      <c r="J8" s="23">
        <f t="shared" si="8"/>
        <v>7.5999999999999091</v>
      </c>
      <c r="K8" s="24">
        <f t="shared" si="9"/>
        <v>7599.9999999999091</v>
      </c>
    </row>
    <row r="9" spans="1:11" ht="25.95" customHeight="1">
      <c r="A9" s="13">
        <v>7</v>
      </c>
      <c r="B9" s="15">
        <v>44966</v>
      </c>
      <c r="C9" s="16" t="s">
        <v>57</v>
      </c>
      <c r="D9" s="14" t="s">
        <v>76</v>
      </c>
      <c r="E9" s="17" t="s">
        <v>12</v>
      </c>
      <c r="F9" s="17">
        <v>800</v>
      </c>
      <c r="G9" s="17">
        <v>1619.2</v>
      </c>
      <c r="H9" s="17">
        <v>1602.9</v>
      </c>
      <c r="I9" s="17">
        <v>1607</v>
      </c>
      <c r="J9" s="23">
        <f t="shared" ref="J9" si="10">IF(E9="","",IF(E9="Buy",(I9-G9),(G9-I9)))</f>
        <v>-12.200000000000045</v>
      </c>
      <c r="K9" s="24">
        <f t="shared" ref="K9" si="11">IF(E9="","",J9*F9)</f>
        <v>-9760.0000000000364</v>
      </c>
    </row>
    <row r="10" spans="1:11" ht="25.95" customHeight="1">
      <c r="A10" s="13">
        <v>8</v>
      </c>
      <c r="B10" s="15">
        <v>44967</v>
      </c>
      <c r="C10" s="16" t="s">
        <v>177</v>
      </c>
      <c r="D10" s="14" t="s">
        <v>73</v>
      </c>
      <c r="E10" s="17" t="s">
        <v>12</v>
      </c>
      <c r="F10" s="17">
        <v>1425</v>
      </c>
      <c r="G10" s="17">
        <v>447.6</v>
      </c>
      <c r="H10" s="17">
        <v>441.9</v>
      </c>
      <c r="I10" s="17">
        <v>446.8</v>
      </c>
      <c r="J10" s="23">
        <f t="shared" ref="J10" si="12">IF(E10="","",IF(E10="Buy",(I10-G10),(G10-I10)))</f>
        <v>-0.80000000000001137</v>
      </c>
      <c r="K10" s="24">
        <f t="shared" ref="K10" si="13">IF(E10="","",J10*F10)</f>
        <v>-1140.0000000000161</v>
      </c>
    </row>
    <row r="11" spans="1:11" ht="25.95" customHeight="1">
      <c r="A11" s="13">
        <v>9</v>
      </c>
      <c r="B11" s="15">
        <v>44967</v>
      </c>
      <c r="C11" s="16" t="s">
        <v>248</v>
      </c>
      <c r="D11" s="14" t="s">
        <v>151</v>
      </c>
      <c r="E11" s="17" t="s">
        <v>12</v>
      </c>
      <c r="F11" s="17">
        <v>750</v>
      </c>
      <c r="G11" s="17">
        <v>2292.4499999999998</v>
      </c>
      <c r="H11" s="17">
        <v>2277.9</v>
      </c>
      <c r="I11" s="17">
        <v>2277.9</v>
      </c>
      <c r="J11" s="23">
        <f t="shared" ref="J11" si="14">IF(E11="","",IF(E11="Buy",(I11-G11),(G11-I11)))</f>
        <v>-14.549999999999727</v>
      </c>
      <c r="K11" s="24">
        <f t="shared" ref="K11" si="15">IF(E11="","",J11*F11)</f>
        <v>-10912.499999999796</v>
      </c>
    </row>
    <row r="12" spans="1:11" ht="25.95" customHeight="1">
      <c r="A12" s="13">
        <v>10</v>
      </c>
      <c r="B12" s="15">
        <v>44970</v>
      </c>
      <c r="C12" s="16" t="s">
        <v>125</v>
      </c>
      <c r="D12" s="14" t="s">
        <v>178</v>
      </c>
      <c r="E12" s="17" t="s">
        <v>54</v>
      </c>
      <c r="F12" s="17">
        <v>5400</v>
      </c>
      <c r="G12" s="17">
        <v>285.25</v>
      </c>
      <c r="H12" s="17">
        <v>288</v>
      </c>
      <c r="I12" s="17">
        <v>288</v>
      </c>
      <c r="J12" s="23">
        <f t="shared" ref="J12" si="16">IF(E12="","",IF(E12="Buy",(I12-G12),(G12-I12)))</f>
        <v>-2.75</v>
      </c>
      <c r="K12" s="24">
        <f t="shared" ref="K12" si="17">IF(E12="","",J12*F12)</f>
        <v>-14850</v>
      </c>
    </row>
    <row r="13" spans="1:11" ht="25.95" customHeight="1">
      <c r="A13" s="13">
        <v>11</v>
      </c>
      <c r="B13" s="15">
        <v>44971</v>
      </c>
      <c r="C13" s="16" t="s">
        <v>286</v>
      </c>
      <c r="D13" s="14" t="s">
        <v>75</v>
      </c>
      <c r="E13" s="17" t="s">
        <v>12</v>
      </c>
      <c r="F13" s="17">
        <v>2600</v>
      </c>
      <c r="G13" s="17">
        <v>760.85</v>
      </c>
      <c r="H13" s="17">
        <v>753.3</v>
      </c>
      <c r="I13" s="17">
        <v>766.35</v>
      </c>
      <c r="J13" s="23">
        <f t="shared" ref="J13" si="18">IF(E13="","",IF(E13="Buy",(I13-G13),(G13-I13)))</f>
        <v>5.5</v>
      </c>
      <c r="K13" s="24">
        <f t="shared" ref="K13" si="19">IF(E13="","",J13*F13)</f>
        <v>14300</v>
      </c>
    </row>
    <row r="14" spans="1:11" ht="25.95" customHeight="1">
      <c r="A14" s="13">
        <v>12</v>
      </c>
      <c r="B14" s="15">
        <v>44972</v>
      </c>
      <c r="C14" s="16" t="s">
        <v>201</v>
      </c>
      <c r="D14" s="14" t="s">
        <v>109</v>
      </c>
      <c r="E14" s="17" t="s">
        <v>12</v>
      </c>
      <c r="F14" s="17">
        <v>1400</v>
      </c>
      <c r="G14" s="17">
        <v>1381</v>
      </c>
      <c r="H14" s="17">
        <v>1371.6</v>
      </c>
      <c r="I14" s="17">
        <v>1387</v>
      </c>
      <c r="J14" s="23">
        <f t="shared" ref="J14" si="20">IF(E14="","",IF(E14="Buy",(I14-G14),(G14-I14)))</f>
        <v>6</v>
      </c>
      <c r="K14" s="24">
        <f t="shared" ref="K14" si="21">IF(E14="","",J14*F14)</f>
        <v>8400</v>
      </c>
    </row>
    <row r="15" spans="1:11" ht="25.95" customHeight="1">
      <c r="A15" s="13">
        <v>13</v>
      </c>
      <c r="B15" s="15">
        <v>44973</v>
      </c>
      <c r="C15" s="16" t="s">
        <v>212</v>
      </c>
      <c r="D15" s="14" t="s">
        <v>111</v>
      </c>
      <c r="E15" s="17" t="s">
        <v>12</v>
      </c>
      <c r="F15" s="17">
        <v>2500</v>
      </c>
      <c r="G15" s="17">
        <v>603</v>
      </c>
      <c r="H15" s="17">
        <v>597.6</v>
      </c>
      <c r="I15" s="17">
        <v>607.5</v>
      </c>
      <c r="J15" s="23">
        <f t="shared" ref="J15" si="22">IF(E15="","",IF(E15="Buy",(I15-G15),(G15-I15)))</f>
        <v>4.5</v>
      </c>
      <c r="K15" s="24">
        <f t="shared" ref="K15" si="23">IF(E15="","",J15*F15)</f>
        <v>11250</v>
      </c>
    </row>
    <row r="16" spans="1:11" ht="25.95" customHeight="1">
      <c r="A16" s="13">
        <v>14</v>
      </c>
      <c r="B16" s="15">
        <v>44974</v>
      </c>
      <c r="C16" s="16" t="s">
        <v>87</v>
      </c>
      <c r="D16" s="14" t="s">
        <v>145</v>
      </c>
      <c r="E16" s="17" t="s">
        <v>54</v>
      </c>
      <c r="F16" s="17">
        <v>2800</v>
      </c>
      <c r="G16" s="17">
        <v>429.45</v>
      </c>
      <c r="H16" s="17">
        <v>433.8</v>
      </c>
      <c r="I16" s="17">
        <v>430.5</v>
      </c>
      <c r="J16" s="23">
        <f t="shared" ref="J16" si="24">IF(E16="","",IF(E16="Buy",(I16-G16),(G16-I16)))</f>
        <v>-1.0500000000000114</v>
      </c>
      <c r="K16" s="24">
        <f t="shared" ref="K16" si="25">IF(E16="","",J16*F16)</f>
        <v>-2940.0000000000318</v>
      </c>
    </row>
    <row r="17" spans="1:11" ht="25.95" customHeight="1">
      <c r="A17" s="13">
        <v>15</v>
      </c>
      <c r="B17" s="15">
        <v>44974</v>
      </c>
      <c r="C17" s="16" t="s">
        <v>69</v>
      </c>
      <c r="D17" s="14" t="s">
        <v>292</v>
      </c>
      <c r="E17" s="17" t="s">
        <v>12</v>
      </c>
      <c r="F17" s="17">
        <v>2000</v>
      </c>
      <c r="G17" s="17">
        <v>950.9</v>
      </c>
      <c r="H17" s="17">
        <v>942.3</v>
      </c>
      <c r="I17" s="17">
        <v>942.3</v>
      </c>
      <c r="J17" s="23">
        <f t="shared" ref="J17" si="26">IF(E17="","",IF(E17="Buy",(I17-G17),(G17-I17)))</f>
        <v>-8.6000000000000227</v>
      </c>
      <c r="K17" s="24">
        <f t="shared" ref="K17" si="27">IF(E17="","",J17*F17)</f>
        <v>-17200.000000000044</v>
      </c>
    </row>
    <row r="18" spans="1:11" ht="25.95" customHeight="1">
      <c r="A18" s="13">
        <v>16</v>
      </c>
      <c r="B18" s="15">
        <v>44977</v>
      </c>
      <c r="C18" s="16" t="s">
        <v>125</v>
      </c>
      <c r="D18" s="14" t="s">
        <v>150</v>
      </c>
      <c r="E18" s="17" t="s">
        <v>54</v>
      </c>
      <c r="F18" s="17">
        <v>200</v>
      </c>
      <c r="G18" s="17">
        <v>8726</v>
      </c>
      <c r="H18" s="17">
        <v>8775</v>
      </c>
      <c r="I18" s="17">
        <v>8660.25</v>
      </c>
      <c r="J18" s="23">
        <f t="shared" ref="J18" si="28">IF(E18="","",IF(E18="Buy",(I18-G18),(G18-I18)))</f>
        <v>65.75</v>
      </c>
      <c r="K18" s="24">
        <f t="shared" ref="K18" si="29">IF(E18="","",J18*F18)</f>
        <v>13150</v>
      </c>
    </row>
    <row r="19" spans="1:11" ht="25.95" customHeight="1">
      <c r="A19" s="13">
        <v>17</v>
      </c>
      <c r="B19" s="15">
        <v>44978</v>
      </c>
      <c r="C19" s="16" t="s">
        <v>90</v>
      </c>
      <c r="D19" s="14" t="s">
        <v>62</v>
      </c>
      <c r="E19" s="17" t="s">
        <v>54</v>
      </c>
      <c r="F19" s="17">
        <v>5400</v>
      </c>
      <c r="G19" s="17">
        <v>228.5</v>
      </c>
      <c r="H19" s="17">
        <v>231.3</v>
      </c>
      <c r="I19" s="17">
        <v>223.9</v>
      </c>
      <c r="J19" s="23">
        <f t="shared" ref="J19" si="30">IF(E19="","",IF(E19="Buy",(I19-G19),(G19-I19)))</f>
        <v>4.5999999999999943</v>
      </c>
      <c r="K19" s="24">
        <f t="shared" ref="K19" si="31">IF(E19="","",J19*F19)</f>
        <v>24839.999999999971</v>
      </c>
    </row>
    <row r="20" spans="1:11" ht="25.95" customHeight="1">
      <c r="A20" s="13">
        <v>18</v>
      </c>
      <c r="B20" s="15">
        <v>44979</v>
      </c>
      <c r="C20" s="16" t="s">
        <v>125</v>
      </c>
      <c r="D20" s="14" t="s">
        <v>109</v>
      </c>
      <c r="E20" s="17" t="s">
        <v>54</v>
      </c>
      <c r="F20" s="17">
        <v>1400</v>
      </c>
      <c r="G20" s="17">
        <v>1317.8</v>
      </c>
      <c r="H20" s="17">
        <v>1329.3</v>
      </c>
      <c r="I20" s="17">
        <v>1326.1</v>
      </c>
      <c r="J20" s="23">
        <f t="shared" ref="J20" si="32">IF(E20="","",IF(E20="Buy",(I20-G20),(G20-I20)))</f>
        <v>-8.2999999999999545</v>
      </c>
      <c r="K20" s="24">
        <f t="shared" ref="K20" si="33">IF(E20="","",J20*F20)</f>
        <v>-11619.999999999936</v>
      </c>
    </row>
    <row r="21" spans="1:11" ht="25.95" customHeight="1">
      <c r="A21" s="13">
        <v>19</v>
      </c>
      <c r="B21" s="15">
        <v>44980</v>
      </c>
      <c r="C21" s="16" t="s">
        <v>185</v>
      </c>
      <c r="D21" s="14" t="s">
        <v>164</v>
      </c>
      <c r="E21" s="17" t="s">
        <v>54</v>
      </c>
      <c r="F21" s="17">
        <v>1750</v>
      </c>
      <c r="G21" s="17">
        <v>605</v>
      </c>
      <c r="H21" s="17">
        <v>612</v>
      </c>
      <c r="I21" s="17">
        <v>608.75</v>
      </c>
      <c r="J21" s="23">
        <f t="shared" ref="J21" si="34">IF(E21="","",IF(E21="Buy",(I21-G21),(G21-I21)))</f>
        <v>-3.75</v>
      </c>
      <c r="K21" s="24">
        <f t="shared" ref="K21" si="35">IF(E21="","",J21*F21)</f>
        <v>-6562.5</v>
      </c>
    </row>
    <row r="22" spans="1:11" ht="25.95" customHeight="1">
      <c r="A22" s="13">
        <v>20</v>
      </c>
      <c r="B22" s="15">
        <v>44981</v>
      </c>
      <c r="C22" s="16" t="s">
        <v>132</v>
      </c>
      <c r="D22" s="14" t="s">
        <v>293</v>
      </c>
      <c r="E22" s="17" t="s">
        <v>54</v>
      </c>
      <c r="F22" s="17">
        <v>7000</v>
      </c>
      <c r="G22" s="17">
        <v>155.5</v>
      </c>
      <c r="H22" s="17">
        <v>157.5</v>
      </c>
      <c r="I22" s="17">
        <v>153.44999999999999</v>
      </c>
      <c r="J22" s="23">
        <f t="shared" ref="J22" si="36">IF(E22="","",IF(E22="Buy",(I22-G22),(G22-I22)))</f>
        <v>2.0500000000000114</v>
      </c>
      <c r="K22" s="24">
        <f t="shared" ref="K22" si="37">IF(E22="","",J22*F22)</f>
        <v>14350.00000000008</v>
      </c>
    </row>
    <row r="23" spans="1:11" ht="25.95" customHeight="1" thickBot="1">
      <c r="A23" s="13">
        <v>21</v>
      </c>
      <c r="B23" s="15">
        <v>44984</v>
      </c>
      <c r="C23" s="16" t="s">
        <v>96</v>
      </c>
      <c r="D23" s="14" t="s">
        <v>202</v>
      </c>
      <c r="E23" s="17" t="s">
        <v>12</v>
      </c>
      <c r="F23" s="17">
        <v>5400</v>
      </c>
      <c r="G23" s="17">
        <v>219.65</v>
      </c>
      <c r="H23" s="17">
        <v>216.45</v>
      </c>
      <c r="I23" s="17">
        <v>220.5</v>
      </c>
      <c r="J23" s="23">
        <f t="shared" ref="J23" si="38">IF(E23="","",IF(E23="Buy",(I23-G23),(G23-I23)))</f>
        <v>0.84999999999999432</v>
      </c>
      <c r="K23" s="24">
        <f t="shared" ref="K23" si="39">IF(E23="","",J23*F23)</f>
        <v>4589.9999999999691</v>
      </c>
    </row>
    <row r="24" spans="1:11" ht="33.6" customHeight="1" thickBot="1">
      <c r="A24" s="41"/>
      <c r="B24" s="42"/>
      <c r="C24" s="42"/>
      <c r="D24" s="42" t="s">
        <v>28</v>
      </c>
      <c r="E24" s="42"/>
      <c r="F24" s="42"/>
      <c r="G24" s="42"/>
      <c r="H24" s="42"/>
      <c r="I24" s="42"/>
      <c r="J24" s="43"/>
      <c r="K24" s="44">
        <f>SUM(K3:K23)</f>
        <v>13975.000000000095</v>
      </c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J42" s="6"/>
    </row>
    <row r="43" spans="1:11" s="91" customFormat="1" ht="13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</sheetData>
  <mergeCells count="1">
    <mergeCell ref="A1:K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49"/>
  <sheetViews>
    <sheetView workbookViewId="0">
      <pane ySplit="2" topLeftCell="A16" activePane="bottomLeft" state="frozen"/>
      <selection pane="bottomLeft" activeCell="I21" sqref="I21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294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50.45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44986</v>
      </c>
      <c r="C3" s="16" t="s">
        <v>90</v>
      </c>
      <c r="D3" s="14" t="s">
        <v>245</v>
      </c>
      <c r="E3" s="17" t="s">
        <v>12</v>
      </c>
      <c r="F3" s="17">
        <v>500</v>
      </c>
      <c r="G3" s="17">
        <v>1849</v>
      </c>
      <c r="H3" s="17">
        <v>1836.9</v>
      </c>
      <c r="I3" s="17">
        <v>1850</v>
      </c>
      <c r="J3" s="23">
        <f t="shared" ref="J3" si="0">IF(E3="","",IF(E3="Buy",(I3-G3),(G3-I3)))</f>
        <v>1</v>
      </c>
      <c r="K3" s="24">
        <f t="shared" ref="K3" si="1">IF(E3="","",J3*F3)</f>
        <v>500</v>
      </c>
    </row>
    <row r="4" spans="1:11" ht="25.95" customHeight="1">
      <c r="A4" s="13">
        <v>2</v>
      </c>
      <c r="B4" s="15">
        <v>44987</v>
      </c>
      <c r="C4" s="16" t="s">
        <v>55</v>
      </c>
      <c r="D4" s="14" t="s">
        <v>202</v>
      </c>
      <c r="E4" s="17" t="s">
        <v>12</v>
      </c>
      <c r="F4" s="17">
        <v>5400</v>
      </c>
      <c r="G4" s="17">
        <v>222</v>
      </c>
      <c r="H4" s="17">
        <v>220.05</v>
      </c>
      <c r="I4" s="17">
        <v>224.15</v>
      </c>
      <c r="J4" s="23">
        <f t="shared" ref="J4" si="2">IF(E4="","",IF(E4="Buy",(I4-G4),(G4-I4)))</f>
        <v>2.1500000000000057</v>
      </c>
      <c r="K4" s="24">
        <f t="shared" ref="K4" si="3">IF(E4="","",J4*F4)</f>
        <v>11610.000000000031</v>
      </c>
    </row>
    <row r="5" spans="1:11" ht="25.95" customHeight="1">
      <c r="A5" s="13">
        <v>3</v>
      </c>
      <c r="B5" s="15">
        <v>44988</v>
      </c>
      <c r="C5" s="16" t="s">
        <v>143</v>
      </c>
      <c r="D5" s="14" t="s">
        <v>278</v>
      </c>
      <c r="E5" s="17" t="s">
        <v>12</v>
      </c>
      <c r="F5" s="17">
        <v>12400</v>
      </c>
      <c r="G5" s="17">
        <v>156.19999999999999</v>
      </c>
      <c r="H5" s="17">
        <v>154.80000000000001</v>
      </c>
      <c r="I5" s="17">
        <v>155.9</v>
      </c>
      <c r="J5" s="23">
        <f t="shared" ref="J5" si="4">IF(E5="","",IF(E5="Buy",(I5-G5),(G5-I5)))</f>
        <v>-0.29999999999998295</v>
      </c>
      <c r="K5" s="24">
        <f t="shared" ref="K5" si="5">IF(E5="","",J5*F5)</f>
        <v>-3719.9999999997885</v>
      </c>
    </row>
    <row r="6" spans="1:11" ht="25.95" customHeight="1">
      <c r="A6" s="13">
        <v>4</v>
      </c>
      <c r="B6" s="15">
        <v>44991</v>
      </c>
      <c r="C6" s="16" t="s">
        <v>84</v>
      </c>
      <c r="D6" s="14" t="s">
        <v>70</v>
      </c>
      <c r="E6" s="17" t="s">
        <v>12</v>
      </c>
      <c r="F6" s="17">
        <v>1200</v>
      </c>
      <c r="G6" s="17">
        <v>1632</v>
      </c>
      <c r="H6" s="17">
        <v>1618.2</v>
      </c>
      <c r="I6" s="17">
        <v>1635</v>
      </c>
      <c r="J6" s="23">
        <f t="shared" ref="J6" si="6">IF(E6="","",IF(E6="Buy",(I6-G6),(G6-I6)))</f>
        <v>3</v>
      </c>
      <c r="K6" s="24">
        <f t="shared" ref="K6" si="7">IF(E6="","",J6*F6)</f>
        <v>3600</v>
      </c>
    </row>
    <row r="7" spans="1:11" ht="25.95" customHeight="1">
      <c r="A7" s="13">
        <v>5</v>
      </c>
      <c r="B7" s="15">
        <v>44998</v>
      </c>
      <c r="C7" s="16" t="s">
        <v>68</v>
      </c>
      <c r="D7" s="14" t="s">
        <v>178</v>
      </c>
      <c r="E7" s="17" t="s">
        <v>54</v>
      </c>
      <c r="F7" s="17">
        <v>2700</v>
      </c>
      <c r="G7" s="17">
        <v>289.5</v>
      </c>
      <c r="H7" s="17">
        <v>292.5</v>
      </c>
      <c r="I7" s="17">
        <v>290.7</v>
      </c>
      <c r="J7" s="23">
        <f t="shared" ref="J7" si="8">IF(E7="","",IF(E7="Buy",(I7-G7),(G7-I7)))</f>
        <v>-1.1999999999999886</v>
      </c>
      <c r="K7" s="24">
        <f t="shared" ref="K7" si="9">IF(E7="","",J7*F7)</f>
        <v>-3239.9999999999691</v>
      </c>
    </row>
    <row r="8" spans="1:11" ht="25.95" customHeight="1">
      <c r="A8" s="13">
        <v>6</v>
      </c>
      <c r="B8" s="15">
        <v>44999</v>
      </c>
      <c r="C8" s="16" t="s">
        <v>96</v>
      </c>
      <c r="D8" s="14" t="s">
        <v>259</v>
      </c>
      <c r="E8" s="17" t="s">
        <v>54</v>
      </c>
      <c r="F8" s="17">
        <v>5200</v>
      </c>
      <c r="G8" s="17">
        <v>219.25</v>
      </c>
      <c r="H8" s="17">
        <v>222.3</v>
      </c>
      <c r="I8" s="17">
        <v>216.7</v>
      </c>
      <c r="J8" s="23">
        <f t="shared" ref="J8" si="10">IF(E8="","",IF(E8="Buy",(I8-G8),(G8-I8)))</f>
        <v>2.5500000000000114</v>
      </c>
      <c r="K8" s="24">
        <f t="shared" ref="K8" si="11">IF(E8="","",J8*F8)</f>
        <v>13260.000000000058</v>
      </c>
    </row>
    <row r="9" spans="1:11" ht="25.95" customHeight="1">
      <c r="A9" s="13">
        <v>7</v>
      </c>
      <c r="B9" s="15">
        <v>45000</v>
      </c>
      <c r="C9" s="16" t="s">
        <v>224</v>
      </c>
      <c r="D9" s="14" t="s">
        <v>277</v>
      </c>
      <c r="E9" s="17" t="s">
        <v>54</v>
      </c>
      <c r="F9" s="17">
        <v>13500</v>
      </c>
      <c r="G9" s="17">
        <v>77.5</v>
      </c>
      <c r="H9" s="17">
        <v>79.2</v>
      </c>
      <c r="I9" s="17">
        <v>72</v>
      </c>
      <c r="J9" s="23">
        <f t="shared" ref="J9" si="12">IF(E9="","",IF(E9="Buy",(I9-G9),(G9-I9)))</f>
        <v>5.5</v>
      </c>
      <c r="K9" s="24">
        <f t="shared" ref="K9" si="13">IF(E9="","",J9*F9)</f>
        <v>74250</v>
      </c>
    </row>
    <row r="10" spans="1:11" ht="25.95" customHeight="1">
      <c r="A10" s="13">
        <v>8</v>
      </c>
      <c r="B10" s="15">
        <v>45002</v>
      </c>
      <c r="C10" s="16" t="s">
        <v>153</v>
      </c>
      <c r="D10" s="14" t="s">
        <v>75</v>
      </c>
      <c r="E10" s="17" t="s">
        <v>12</v>
      </c>
      <c r="F10" s="17">
        <v>2600</v>
      </c>
      <c r="G10" s="17">
        <v>716.8</v>
      </c>
      <c r="H10" s="17">
        <v>708.3</v>
      </c>
      <c r="I10" s="17">
        <v>711.9</v>
      </c>
      <c r="J10" s="23">
        <f t="shared" ref="J10" si="14">IF(E10="","",IF(E10="Buy",(I10-G10),(G10-I10)))</f>
        <v>-4.8999999999999773</v>
      </c>
      <c r="K10" s="24">
        <f t="shared" ref="K10" si="15">IF(E10="","",J10*F10)</f>
        <v>-12739.999999999942</v>
      </c>
    </row>
    <row r="11" spans="1:11" ht="25.95" customHeight="1">
      <c r="A11" s="13">
        <v>9</v>
      </c>
      <c r="B11" s="15">
        <v>45005</v>
      </c>
      <c r="C11" s="16" t="s">
        <v>252</v>
      </c>
      <c r="D11" s="14" t="s">
        <v>292</v>
      </c>
      <c r="E11" s="17" t="s">
        <v>12</v>
      </c>
      <c r="F11" s="17">
        <v>2000</v>
      </c>
      <c r="G11" s="17">
        <v>963.5</v>
      </c>
      <c r="H11" s="17">
        <v>957.15</v>
      </c>
      <c r="I11" s="17">
        <v>960</v>
      </c>
      <c r="J11" s="23">
        <f t="shared" ref="J11" si="16">IF(E11="","",IF(E11="Buy",(I11-G11),(G11-I11)))</f>
        <v>-3.5</v>
      </c>
      <c r="K11" s="24">
        <f t="shared" ref="K11" si="17">IF(E11="","",J11*F11)</f>
        <v>-7000</v>
      </c>
    </row>
    <row r="12" spans="1:11" ht="25.95" customHeight="1">
      <c r="A12" s="13">
        <v>10</v>
      </c>
      <c r="B12" s="15">
        <v>45006</v>
      </c>
      <c r="C12" s="16" t="s">
        <v>112</v>
      </c>
      <c r="D12" s="14" t="s">
        <v>234</v>
      </c>
      <c r="E12" s="17" t="s">
        <v>12</v>
      </c>
      <c r="F12" s="17">
        <v>500</v>
      </c>
      <c r="G12" s="17">
        <v>3399</v>
      </c>
      <c r="H12" s="17">
        <v>3375.9</v>
      </c>
      <c r="I12" s="17">
        <v>3375.9</v>
      </c>
      <c r="J12" s="23">
        <f t="shared" ref="J12" si="18">IF(E12="","",IF(E12="Buy",(I12-G12),(G12-I12)))</f>
        <v>-23.099999999999909</v>
      </c>
      <c r="K12" s="24">
        <f t="shared" ref="K12" si="19">IF(E12="","",J12*F12)</f>
        <v>-11549.999999999955</v>
      </c>
    </row>
    <row r="13" spans="1:11" ht="25.95" customHeight="1">
      <c r="A13" s="13">
        <v>11</v>
      </c>
      <c r="B13" s="15">
        <v>45007</v>
      </c>
      <c r="C13" s="16" t="s">
        <v>43</v>
      </c>
      <c r="D13" s="14" t="s">
        <v>47</v>
      </c>
      <c r="E13" s="17" t="s">
        <v>12</v>
      </c>
      <c r="F13" s="17">
        <v>11700</v>
      </c>
      <c r="G13" s="17">
        <v>167.6</v>
      </c>
      <c r="H13" s="17">
        <v>166.5</v>
      </c>
      <c r="I13" s="17">
        <v>166.5</v>
      </c>
      <c r="J13" s="23">
        <f t="shared" ref="J13" si="20">IF(E13="","",IF(E13="Buy",(I13-G13),(G13-I13)))</f>
        <v>-1.0999999999999943</v>
      </c>
      <c r="K13" s="24">
        <f t="shared" ref="K13" si="21">IF(E13="","",J13*F13)</f>
        <v>-12869.999999999933</v>
      </c>
    </row>
    <row r="14" spans="1:11" ht="25.95" customHeight="1">
      <c r="A14" s="13">
        <v>12</v>
      </c>
      <c r="B14" s="15">
        <v>45008</v>
      </c>
      <c r="C14" s="16" t="s">
        <v>205</v>
      </c>
      <c r="D14" s="14" t="s">
        <v>134</v>
      </c>
      <c r="E14" s="17" t="s">
        <v>54</v>
      </c>
      <c r="F14" s="17">
        <v>3000</v>
      </c>
      <c r="G14" s="17">
        <v>515</v>
      </c>
      <c r="H14" s="17">
        <v>520.20000000000005</v>
      </c>
      <c r="I14" s="17">
        <v>513</v>
      </c>
      <c r="J14" s="23">
        <f t="shared" ref="J14" si="22">IF(E14="","",IF(E14="Buy",(I14-G14),(G14-I14)))</f>
        <v>2</v>
      </c>
      <c r="K14" s="24">
        <f t="shared" ref="K14" si="23">IF(E14="","",J14*F14)</f>
        <v>6000</v>
      </c>
    </row>
    <row r="15" spans="1:11" ht="25.95" customHeight="1">
      <c r="A15" s="13">
        <v>13</v>
      </c>
      <c r="B15" s="15">
        <v>45009</v>
      </c>
      <c r="C15" s="16" t="s">
        <v>52</v>
      </c>
      <c r="D15" s="14" t="s">
        <v>111</v>
      </c>
      <c r="E15" s="17" t="s">
        <v>54</v>
      </c>
      <c r="F15" s="17">
        <v>2500</v>
      </c>
      <c r="G15" s="17">
        <v>534.79999999999995</v>
      </c>
      <c r="H15" s="17">
        <v>538.29999999999995</v>
      </c>
      <c r="I15" s="17">
        <v>537.29999999999995</v>
      </c>
      <c r="J15" s="23">
        <f t="shared" ref="J15" si="24">IF(E15="","",IF(E15="Buy",(I15-G15),(G15-I15)))</f>
        <v>-2.5</v>
      </c>
      <c r="K15" s="24">
        <f t="shared" ref="K15" si="25">IF(E15="","",J15*F15)</f>
        <v>-6250</v>
      </c>
    </row>
    <row r="16" spans="1:11" ht="25.95" customHeight="1">
      <c r="A16" s="13">
        <v>14</v>
      </c>
      <c r="B16" s="15">
        <v>45012</v>
      </c>
      <c r="C16" s="16" t="s">
        <v>153</v>
      </c>
      <c r="D16" s="14" t="s">
        <v>149</v>
      </c>
      <c r="E16" s="17" t="s">
        <v>12</v>
      </c>
      <c r="F16" s="17">
        <v>125</v>
      </c>
      <c r="G16" s="17">
        <v>3571</v>
      </c>
      <c r="H16" s="17">
        <v>3528</v>
      </c>
      <c r="I16" s="17">
        <v>3566.5</v>
      </c>
      <c r="J16" s="23">
        <f t="shared" ref="J16:J17" si="26">IF(E16="","",IF(E16="Buy",(I16-G16),(G16-I16)))</f>
        <v>-4.5</v>
      </c>
      <c r="K16" s="24">
        <f t="shared" ref="K16:K17" si="27">IF(E16="","",J16*F16)</f>
        <v>-562.5</v>
      </c>
    </row>
    <row r="17" spans="1:11" ht="25.95" customHeight="1">
      <c r="A17" s="13">
        <v>15</v>
      </c>
      <c r="B17" s="15">
        <v>45012</v>
      </c>
      <c r="C17" s="16" t="s">
        <v>116</v>
      </c>
      <c r="D17" s="14" t="s">
        <v>226</v>
      </c>
      <c r="E17" s="17" t="s">
        <v>54</v>
      </c>
      <c r="F17" s="17">
        <v>1000</v>
      </c>
      <c r="G17" s="17">
        <v>1170.5</v>
      </c>
      <c r="H17" s="17">
        <v>1179</v>
      </c>
      <c r="I17" s="17">
        <v>1158.2</v>
      </c>
      <c r="J17" s="23">
        <f t="shared" si="26"/>
        <v>12.299999999999955</v>
      </c>
      <c r="K17" s="24">
        <f t="shared" si="27"/>
        <v>12299.999999999955</v>
      </c>
    </row>
    <row r="18" spans="1:11" ht="25.95" customHeight="1">
      <c r="A18" s="13">
        <v>16</v>
      </c>
      <c r="B18" s="15">
        <v>45013</v>
      </c>
      <c r="C18" s="16" t="s">
        <v>50</v>
      </c>
      <c r="D18" s="14" t="s">
        <v>295</v>
      </c>
      <c r="E18" s="17" t="s">
        <v>54</v>
      </c>
      <c r="F18" s="17">
        <v>5200</v>
      </c>
      <c r="G18" s="17">
        <v>108.4</v>
      </c>
      <c r="H18" s="17">
        <v>110.25</v>
      </c>
      <c r="I18" s="17">
        <v>108.3</v>
      </c>
      <c r="J18" s="23">
        <f t="shared" ref="J18" si="28">IF(E18="","",IF(E18="Buy",(I18-G18),(G18-I18)))</f>
        <v>0.10000000000000853</v>
      </c>
      <c r="K18" s="24">
        <f t="shared" ref="K18" si="29">IF(E18="","",J18*F18)</f>
        <v>520.00000000004434</v>
      </c>
    </row>
    <row r="19" spans="1:11" ht="25.95" customHeight="1">
      <c r="A19" s="13">
        <v>17</v>
      </c>
      <c r="B19" s="15">
        <v>45014</v>
      </c>
      <c r="C19" s="16" t="s">
        <v>104</v>
      </c>
      <c r="D19" s="14" t="s">
        <v>221</v>
      </c>
      <c r="E19" s="17" t="s">
        <v>12</v>
      </c>
      <c r="F19" s="17">
        <v>600</v>
      </c>
      <c r="G19" s="17">
        <v>2711</v>
      </c>
      <c r="H19" s="17">
        <v>2682.9</v>
      </c>
      <c r="I19" s="17">
        <v>2750</v>
      </c>
      <c r="J19" s="23">
        <f t="shared" ref="J19" si="30">IF(E19="","",IF(E19="Buy",(I19-G19),(G19-I19)))</f>
        <v>39</v>
      </c>
      <c r="K19" s="24">
        <f t="shared" ref="K19" si="31">IF(E19="","",J19*F19)</f>
        <v>23400</v>
      </c>
    </row>
    <row r="20" spans="1:11" ht="25.95" customHeight="1" thickBot="1">
      <c r="A20" s="13">
        <v>18</v>
      </c>
      <c r="B20" s="15">
        <v>45016</v>
      </c>
      <c r="C20" s="16" t="s">
        <v>212</v>
      </c>
      <c r="D20" s="14" t="s">
        <v>296</v>
      </c>
      <c r="E20" s="17" t="s">
        <v>12</v>
      </c>
      <c r="F20" s="17">
        <v>300</v>
      </c>
      <c r="G20" s="17">
        <v>4777</v>
      </c>
      <c r="H20" s="17">
        <v>4743.8999999999996</v>
      </c>
      <c r="I20" s="17">
        <v>4792</v>
      </c>
      <c r="J20" s="23">
        <f t="shared" ref="J20" si="32">IF(E20="","",IF(E20="Buy",(I20-G20),(G20-I20)))</f>
        <v>15</v>
      </c>
      <c r="K20" s="24">
        <f t="shared" ref="K20" si="33">IF(E20="","",J20*F20)</f>
        <v>4500</v>
      </c>
    </row>
    <row r="21" spans="1:11" ht="33.6" customHeight="1" thickBot="1">
      <c r="A21" s="41"/>
      <c r="B21" s="42"/>
      <c r="C21" s="42"/>
      <c r="D21" s="42" t="s">
        <v>28</v>
      </c>
      <c r="E21" s="42"/>
      <c r="F21" s="42"/>
      <c r="G21" s="42"/>
      <c r="H21" s="42"/>
      <c r="I21" s="42"/>
      <c r="J21" s="43"/>
      <c r="K21" s="44">
        <f>SUM(K3:K20)</f>
        <v>92007.500000000495</v>
      </c>
    </row>
    <row r="22" spans="1:11" ht="18.7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>
      <c r="A34" s="27"/>
      <c r="B34" s="27"/>
      <c r="C34" s="27"/>
      <c r="D34" s="27"/>
      <c r="E34" s="27"/>
      <c r="F34" s="27"/>
      <c r="G34" s="27"/>
      <c r="H34" s="27"/>
      <c r="I34" s="27"/>
      <c r="J34" s="29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J39" s="6"/>
    </row>
    <row r="40" spans="1:11" s="91" customFormat="1" ht="13">
      <c r="A40" s="89" t="s">
        <v>305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91" customFormat="1" ht="13">
      <c r="A41" s="90" t="s">
        <v>306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</sheetData>
  <mergeCells count="1">
    <mergeCell ref="A1:K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51"/>
  <sheetViews>
    <sheetView workbookViewId="0">
      <pane ySplit="2" topLeftCell="A19" activePane="bottomLeft" state="frozen"/>
      <selection pane="bottomLeft" activeCell="I23" sqref="I23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297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45019</v>
      </c>
      <c r="C3" s="16" t="s">
        <v>52</v>
      </c>
      <c r="D3" s="14" t="s">
        <v>86</v>
      </c>
      <c r="E3" s="17" t="s">
        <v>12</v>
      </c>
      <c r="F3" s="17">
        <v>2500</v>
      </c>
      <c r="G3" s="17">
        <v>781.2</v>
      </c>
      <c r="H3" s="17">
        <v>775.35</v>
      </c>
      <c r="I3" s="17">
        <v>786</v>
      </c>
      <c r="J3" s="23">
        <f t="shared" ref="J3" si="0">IF(E3="","",IF(E3="Buy",(I3-G3),(G3-I3)))</f>
        <v>4.7999999999999545</v>
      </c>
      <c r="K3" s="24">
        <f t="shared" ref="K3" si="1">IF(E3="","",J3*F3)</f>
        <v>11999.999999999887</v>
      </c>
    </row>
    <row r="4" spans="1:11" ht="25.95" customHeight="1">
      <c r="A4" s="13">
        <v>2</v>
      </c>
      <c r="B4" s="15">
        <v>45021</v>
      </c>
      <c r="C4" s="16" t="s">
        <v>185</v>
      </c>
      <c r="D4" s="14" t="s">
        <v>79</v>
      </c>
      <c r="E4" s="17" t="s">
        <v>12</v>
      </c>
      <c r="F4" s="17">
        <v>1400</v>
      </c>
      <c r="G4" s="17">
        <v>1114.6500000000001</v>
      </c>
      <c r="H4" s="17">
        <v>1105.2</v>
      </c>
      <c r="I4" s="17">
        <v>1114.1500000000001</v>
      </c>
      <c r="J4" s="23">
        <f t="shared" ref="J4:J5" si="2">IF(E4="","",IF(E4="Buy",(I4-G4),(G4-I4)))</f>
        <v>-0.5</v>
      </c>
      <c r="K4" s="24">
        <f t="shared" ref="K4:K5" si="3">IF(E4="","",J4*F4)</f>
        <v>-700</v>
      </c>
    </row>
    <row r="5" spans="1:11" ht="25.95" customHeight="1">
      <c r="A5" s="13">
        <v>3</v>
      </c>
      <c r="B5" s="15">
        <v>45021</v>
      </c>
      <c r="C5" s="16" t="s">
        <v>80</v>
      </c>
      <c r="D5" s="14" t="s">
        <v>261</v>
      </c>
      <c r="E5" s="17" t="s">
        <v>12</v>
      </c>
      <c r="F5" s="17">
        <v>1400</v>
      </c>
      <c r="G5" s="17">
        <v>900.9</v>
      </c>
      <c r="H5" s="17">
        <v>894.15</v>
      </c>
      <c r="I5" s="17">
        <v>897.55</v>
      </c>
      <c r="J5" s="23">
        <f t="shared" si="2"/>
        <v>-3.3500000000000227</v>
      </c>
      <c r="K5" s="24">
        <f t="shared" si="3"/>
        <v>-4690.0000000000318</v>
      </c>
    </row>
    <row r="6" spans="1:11" ht="25.95" customHeight="1">
      <c r="A6" s="13">
        <v>4</v>
      </c>
      <c r="B6" s="15">
        <v>45022</v>
      </c>
      <c r="C6" s="16" t="s">
        <v>81</v>
      </c>
      <c r="D6" s="14" t="s">
        <v>44</v>
      </c>
      <c r="E6" s="17" t="s">
        <v>12</v>
      </c>
      <c r="F6" s="17">
        <v>3300</v>
      </c>
      <c r="G6" s="17">
        <v>383.1</v>
      </c>
      <c r="H6" s="17">
        <v>379.8</v>
      </c>
      <c r="I6" s="17">
        <v>389.75</v>
      </c>
      <c r="J6" s="23">
        <f t="shared" ref="J6" si="4">IF(E6="","",IF(E6="Buy",(I6-G6),(G6-I6)))</f>
        <v>6.6499999999999773</v>
      </c>
      <c r="K6" s="24">
        <f t="shared" ref="K6" si="5">IF(E6="","",J6*F6)</f>
        <v>21944.999999999924</v>
      </c>
    </row>
    <row r="7" spans="1:11" ht="25.95" customHeight="1">
      <c r="A7" s="13">
        <v>5</v>
      </c>
      <c r="B7" s="15">
        <v>45026</v>
      </c>
      <c r="C7" s="16" t="s">
        <v>81</v>
      </c>
      <c r="D7" s="14" t="s">
        <v>163</v>
      </c>
      <c r="E7" s="17" t="s">
        <v>12</v>
      </c>
      <c r="F7" s="17">
        <v>1000</v>
      </c>
      <c r="G7" s="17">
        <v>1006.7</v>
      </c>
      <c r="H7" s="17">
        <v>1003.5</v>
      </c>
      <c r="I7" s="17">
        <v>1010.1</v>
      </c>
      <c r="J7" s="23">
        <f t="shared" ref="J7" si="6">IF(E7="","",IF(E7="Buy",(I7-G7),(G7-I7)))</f>
        <v>3.3999999999999773</v>
      </c>
      <c r="K7" s="24">
        <f t="shared" ref="K7" si="7">IF(E7="","",J7*F7)</f>
        <v>3399.9999999999773</v>
      </c>
    </row>
    <row r="8" spans="1:11" ht="25.95" customHeight="1">
      <c r="A8" s="13">
        <v>6</v>
      </c>
      <c r="B8" s="15">
        <v>45027</v>
      </c>
      <c r="C8" s="16" t="s">
        <v>74</v>
      </c>
      <c r="D8" s="14" t="s">
        <v>278</v>
      </c>
      <c r="E8" s="17" t="s">
        <v>12</v>
      </c>
      <c r="F8" s="17">
        <v>6200</v>
      </c>
      <c r="G8" s="17">
        <v>170.2</v>
      </c>
      <c r="H8" s="17">
        <v>169.2</v>
      </c>
      <c r="I8" s="17">
        <v>169.8</v>
      </c>
      <c r="J8" s="23">
        <f t="shared" ref="J8" si="8">IF(E8="","",IF(E8="Buy",(I8-G8),(G8-I8)))</f>
        <v>-0.39999999999997726</v>
      </c>
      <c r="K8" s="24">
        <f t="shared" ref="K8" si="9">IF(E8="","",J8*F8)</f>
        <v>-2479.999999999859</v>
      </c>
    </row>
    <row r="9" spans="1:11" ht="25.95" customHeight="1">
      <c r="A9" s="13">
        <v>7</v>
      </c>
      <c r="B9" s="15">
        <v>45027</v>
      </c>
      <c r="C9" s="16" t="s">
        <v>98</v>
      </c>
      <c r="D9" s="14" t="s">
        <v>175</v>
      </c>
      <c r="E9" s="17" t="s">
        <v>12</v>
      </c>
      <c r="F9" s="17">
        <v>1400</v>
      </c>
      <c r="G9" s="17">
        <v>1125.4000000000001</v>
      </c>
      <c r="H9" s="17">
        <v>1119.5999999999999</v>
      </c>
      <c r="I9" s="17">
        <v>1138</v>
      </c>
      <c r="J9" s="23">
        <f t="shared" ref="J9" si="10">IF(E9="","",IF(E9="Buy",(I9-G9),(G9-I9)))</f>
        <v>12.599999999999909</v>
      </c>
      <c r="K9" s="24">
        <f t="shared" ref="K9" si="11">IF(E9="","",J9*F9)</f>
        <v>17639.999999999873</v>
      </c>
    </row>
    <row r="10" spans="1:11" ht="25.95" customHeight="1">
      <c r="A10" s="13">
        <v>8</v>
      </c>
      <c r="B10" s="15">
        <v>45028</v>
      </c>
      <c r="C10" s="16" t="s">
        <v>201</v>
      </c>
      <c r="D10" s="14" t="s">
        <v>256</v>
      </c>
      <c r="E10" s="17" t="s">
        <v>12</v>
      </c>
      <c r="F10" s="17">
        <v>8400</v>
      </c>
      <c r="G10" s="17">
        <v>227.8</v>
      </c>
      <c r="H10" s="17">
        <v>226.8</v>
      </c>
      <c r="I10" s="17">
        <v>229.6</v>
      </c>
      <c r="J10" s="23">
        <f t="shared" ref="J10" si="12">IF(E10="","",IF(E10="Buy",(I10-G10),(G10-I10)))</f>
        <v>1.7999999999999829</v>
      </c>
      <c r="K10" s="24">
        <f t="shared" ref="K10" si="13">IF(E10="","",J10*F10)</f>
        <v>15119.999999999856</v>
      </c>
    </row>
    <row r="11" spans="1:11" ht="25.95" customHeight="1">
      <c r="A11" s="13">
        <v>9</v>
      </c>
      <c r="B11" s="15">
        <v>45029</v>
      </c>
      <c r="C11" s="16" t="s">
        <v>201</v>
      </c>
      <c r="D11" s="14" t="s">
        <v>121</v>
      </c>
      <c r="E11" s="17" t="s">
        <v>12</v>
      </c>
      <c r="F11" s="17">
        <v>2400</v>
      </c>
      <c r="G11" s="17">
        <v>862.5</v>
      </c>
      <c r="H11" s="17">
        <v>855.45</v>
      </c>
      <c r="I11" s="17">
        <v>873</v>
      </c>
      <c r="J11" s="23">
        <f t="shared" ref="J11" si="14">IF(E11="","",IF(E11="Buy",(I11-G11),(G11-I11)))</f>
        <v>10.5</v>
      </c>
      <c r="K11" s="24">
        <f t="shared" ref="K11" si="15">IF(E11="","",J11*F11)</f>
        <v>25200</v>
      </c>
    </row>
    <row r="12" spans="1:11" ht="25.95" customHeight="1">
      <c r="A12" s="13">
        <v>10</v>
      </c>
      <c r="B12" s="15">
        <v>45033</v>
      </c>
      <c r="C12" s="16" t="s">
        <v>81</v>
      </c>
      <c r="D12" s="14" t="s">
        <v>47</v>
      </c>
      <c r="E12" s="17" t="s">
        <v>12</v>
      </c>
      <c r="F12" s="17">
        <v>5850</v>
      </c>
      <c r="G12" s="17">
        <v>176.35</v>
      </c>
      <c r="H12" s="17">
        <v>174.6</v>
      </c>
      <c r="I12" s="17">
        <v>176.8</v>
      </c>
      <c r="J12" s="23">
        <f t="shared" ref="J12" si="16">IF(E12="","",IF(E12="Buy",(I12-G12),(G12-I12)))</f>
        <v>0.45000000000001705</v>
      </c>
      <c r="K12" s="24">
        <f t="shared" ref="K12" si="17">IF(E12="","",J12*F12)</f>
        <v>2632.5000000000996</v>
      </c>
    </row>
    <row r="13" spans="1:11" ht="25.95" customHeight="1">
      <c r="A13" s="13">
        <v>11</v>
      </c>
      <c r="B13" s="15">
        <v>45033</v>
      </c>
      <c r="C13" s="16" t="s">
        <v>116</v>
      </c>
      <c r="D13" s="14" t="s">
        <v>274</v>
      </c>
      <c r="E13" s="17" t="s">
        <v>12</v>
      </c>
      <c r="F13" s="17">
        <v>10800</v>
      </c>
      <c r="G13" s="17">
        <v>165.4</v>
      </c>
      <c r="H13" s="17">
        <v>163.80000000000001</v>
      </c>
      <c r="I13" s="17">
        <v>165.15</v>
      </c>
      <c r="J13" s="23">
        <f t="shared" ref="J13" si="18">IF(E13="","",IF(E13="Buy",(I13-G13),(G13-I13)))</f>
        <v>-0.25</v>
      </c>
      <c r="K13" s="24">
        <f t="shared" ref="K13" si="19">IF(E13="","",J13*F13)</f>
        <v>-2700</v>
      </c>
    </row>
    <row r="14" spans="1:11" ht="25.95" customHeight="1">
      <c r="A14" s="13">
        <v>12</v>
      </c>
      <c r="B14" s="15">
        <v>45034</v>
      </c>
      <c r="C14" s="16" t="s">
        <v>90</v>
      </c>
      <c r="D14" s="14" t="s">
        <v>97</v>
      </c>
      <c r="E14" s="17" t="s">
        <v>12</v>
      </c>
      <c r="F14" s="17">
        <v>300</v>
      </c>
      <c r="G14" s="17">
        <v>4609</v>
      </c>
      <c r="H14" s="17">
        <v>4563.8999999999996</v>
      </c>
      <c r="I14" s="17">
        <v>4622.05</v>
      </c>
      <c r="J14" s="23">
        <f t="shared" ref="J14" si="20">IF(E14="","",IF(E14="Buy",(I14-G14),(G14-I14)))</f>
        <v>13.050000000000182</v>
      </c>
      <c r="K14" s="24">
        <f t="shared" ref="K14" si="21">IF(E14="","",J14*F14)</f>
        <v>3915.0000000000546</v>
      </c>
    </row>
    <row r="15" spans="1:11" ht="25.95" customHeight="1">
      <c r="A15" s="13">
        <v>13</v>
      </c>
      <c r="B15" s="15">
        <v>45035</v>
      </c>
      <c r="C15" s="16" t="s">
        <v>244</v>
      </c>
      <c r="D15" s="14" t="s">
        <v>147</v>
      </c>
      <c r="E15" s="17" t="s">
        <v>12</v>
      </c>
      <c r="F15" s="17">
        <v>3600</v>
      </c>
      <c r="G15" s="17">
        <v>341.2</v>
      </c>
      <c r="H15" s="17">
        <v>338.4</v>
      </c>
      <c r="I15" s="17">
        <v>345</v>
      </c>
      <c r="J15" s="23">
        <f t="shared" ref="J15" si="22">IF(E15="","",IF(E15="Buy",(I15-G15),(G15-I15)))</f>
        <v>3.8000000000000114</v>
      </c>
      <c r="K15" s="24">
        <f t="shared" ref="K15" si="23">IF(E15="","",J15*F15)</f>
        <v>13680.00000000004</v>
      </c>
    </row>
    <row r="16" spans="1:11" ht="25.95" customHeight="1">
      <c r="A16" s="13">
        <v>14</v>
      </c>
      <c r="B16" s="15">
        <v>45036</v>
      </c>
      <c r="C16" s="16" t="s">
        <v>152</v>
      </c>
      <c r="D16" s="14" t="s">
        <v>89</v>
      </c>
      <c r="E16" s="17" t="s">
        <v>12</v>
      </c>
      <c r="F16" s="17">
        <v>500</v>
      </c>
      <c r="G16" s="17">
        <v>4318</v>
      </c>
      <c r="H16" s="17">
        <v>4296.6000000000004</v>
      </c>
      <c r="I16" s="17">
        <v>4306.1499999999996</v>
      </c>
      <c r="J16" s="23">
        <f t="shared" ref="J16" si="24">IF(E16="","",IF(E16="Buy",(I16-G16),(G16-I16)))</f>
        <v>-11.850000000000364</v>
      </c>
      <c r="K16" s="24">
        <f t="shared" ref="K16" si="25">IF(E16="","",J16*F16)</f>
        <v>-5925.0000000001819</v>
      </c>
    </row>
    <row r="17" spans="1:11" ht="25.95" customHeight="1">
      <c r="A17" s="13">
        <v>15</v>
      </c>
      <c r="B17" s="15">
        <v>45037</v>
      </c>
      <c r="C17" s="16" t="s">
        <v>153</v>
      </c>
      <c r="D17" s="14" t="s">
        <v>292</v>
      </c>
      <c r="E17" s="17" t="s">
        <v>12</v>
      </c>
      <c r="F17" s="17">
        <v>2000</v>
      </c>
      <c r="G17" s="17">
        <v>990.7</v>
      </c>
      <c r="H17" s="17">
        <v>984.15</v>
      </c>
      <c r="I17" s="17">
        <v>984.15</v>
      </c>
      <c r="J17" s="23">
        <f t="shared" ref="J17" si="26">IF(E17="","",IF(E17="Buy",(I17-G17),(G17-I17)))</f>
        <v>-6.5500000000000682</v>
      </c>
      <c r="K17" s="24">
        <f t="shared" ref="K17" si="27">IF(E17="","",J17*F17)</f>
        <v>-13100.000000000136</v>
      </c>
    </row>
    <row r="18" spans="1:11" ht="25.95" customHeight="1">
      <c r="A18" s="13">
        <v>16</v>
      </c>
      <c r="B18" s="15">
        <v>45040</v>
      </c>
      <c r="C18" s="16" t="s">
        <v>98</v>
      </c>
      <c r="D18" s="14" t="s">
        <v>165</v>
      </c>
      <c r="E18" s="17" t="s">
        <v>12</v>
      </c>
      <c r="F18" s="17">
        <v>750</v>
      </c>
      <c r="G18" s="17">
        <v>2616</v>
      </c>
      <c r="H18" s="17">
        <v>2597.4</v>
      </c>
      <c r="I18" s="17">
        <v>2621</v>
      </c>
      <c r="J18" s="23">
        <f t="shared" ref="J18" si="28">IF(E18="","",IF(E18="Buy",(I18-G18),(G18-I18)))</f>
        <v>5</v>
      </c>
      <c r="K18" s="24">
        <f t="shared" ref="K18" si="29">IF(E18="","",J18*F18)</f>
        <v>3750</v>
      </c>
    </row>
    <row r="19" spans="1:11" ht="25.95" customHeight="1">
      <c r="A19" s="13">
        <v>17</v>
      </c>
      <c r="B19" s="15">
        <v>45041</v>
      </c>
      <c r="C19" s="16" t="s">
        <v>50</v>
      </c>
      <c r="D19" s="14" t="s">
        <v>246</v>
      </c>
      <c r="E19" s="17" t="s">
        <v>12</v>
      </c>
      <c r="F19" s="17">
        <v>2000</v>
      </c>
      <c r="G19" s="17">
        <v>601.29999999999995</v>
      </c>
      <c r="H19" s="17">
        <v>594.9</v>
      </c>
      <c r="I19" s="17">
        <v>608.6</v>
      </c>
      <c r="J19" s="23">
        <f t="shared" ref="J19" si="30">IF(E19="","",IF(E19="Buy",(I19-G19),(G19-I19)))</f>
        <v>7.3000000000000682</v>
      </c>
      <c r="K19" s="24">
        <f t="shared" ref="K19" si="31">IF(E19="","",J19*F19)</f>
        <v>14600.000000000136</v>
      </c>
    </row>
    <row r="20" spans="1:11" ht="25.95" customHeight="1">
      <c r="A20" s="13">
        <v>18</v>
      </c>
      <c r="B20" s="15">
        <v>45042</v>
      </c>
      <c r="C20" s="16" t="s">
        <v>152</v>
      </c>
      <c r="D20" s="14" t="s">
        <v>199</v>
      </c>
      <c r="E20" s="17" t="s">
        <v>12</v>
      </c>
      <c r="F20" s="17">
        <v>900</v>
      </c>
      <c r="G20" s="17">
        <v>1140</v>
      </c>
      <c r="H20" s="17">
        <v>1132.2</v>
      </c>
      <c r="I20" s="17">
        <v>1132.2</v>
      </c>
      <c r="J20" s="23">
        <f t="shared" ref="J20" si="32">IF(E20="","",IF(E20="Buy",(I20-G20),(G20-I20)))</f>
        <v>-7.7999999999999545</v>
      </c>
      <c r="K20" s="24">
        <f t="shared" ref="K20" si="33">IF(E20="","",J20*F20)</f>
        <v>-7019.9999999999591</v>
      </c>
    </row>
    <row r="21" spans="1:11" ht="25.95" customHeight="1">
      <c r="A21" s="13">
        <v>19</v>
      </c>
      <c r="B21" s="15">
        <v>45043</v>
      </c>
      <c r="C21" s="16" t="s">
        <v>55</v>
      </c>
      <c r="D21" s="14" t="s">
        <v>89</v>
      </c>
      <c r="E21" s="17" t="s">
        <v>12</v>
      </c>
      <c r="F21" s="17">
        <v>500</v>
      </c>
      <c r="G21" s="17">
        <v>4385</v>
      </c>
      <c r="H21" s="17">
        <v>4356</v>
      </c>
      <c r="I21" s="17">
        <v>4395.8999999999996</v>
      </c>
      <c r="J21" s="23">
        <f t="shared" ref="J21" si="34">IF(E21="","",IF(E21="Buy",(I21-G21),(G21-I21)))</f>
        <v>10.899999999999636</v>
      </c>
      <c r="K21" s="24">
        <f t="shared" ref="K21" si="35">IF(E21="","",J21*F21)</f>
        <v>5449.9999999998181</v>
      </c>
    </row>
    <row r="22" spans="1:11" ht="25.95" customHeight="1" thickBot="1">
      <c r="A22" s="13">
        <v>20</v>
      </c>
      <c r="B22" s="15">
        <v>45044</v>
      </c>
      <c r="C22" s="16" t="s">
        <v>81</v>
      </c>
      <c r="D22" s="14" t="s">
        <v>134</v>
      </c>
      <c r="E22" s="17" t="s">
        <v>12</v>
      </c>
      <c r="F22" s="17">
        <v>3000</v>
      </c>
      <c r="G22" s="17">
        <v>575.29999999999995</v>
      </c>
      <c r="H22" s="17">
        <v>571.5</v>
      </c>
      <c r="I22" s="17">
        <v>578.29999999999995</v>
      </c>
      <c r="J22" s="23">
        <f t="shared" ref="J22" si="36">IF(E22="","",IF(E22="Buy",(I22-G22),(G22-I22)))</f>
        <v>3</v>
      </c>
      <c r="K22" s="24">
        <f t="shared" ref="K22" si="37">IF(E22="","",J22*F22)</f>
        <v>9000</v>
      </c>
    </row>
    <row r="23" spans="1:11" ht="33.6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>
        <f>SUM(K3:K22)</f>
        <v>111717.49999999951</v>
      </c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600000000000001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2" spans="1:11" s="91" customFormat="1" ht="13">
      <c r="A42" s="89" t="s">
        <v>305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306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332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55"/>
  <sheetViews>
    <sheetView workbookViewId="0">
      <pane ySplit="2" topLeftCell="A21" activePane="bottomLeft" state="frozen"/>
      <selection pane="bottomLeft" activeCell="H27" sqref="H27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298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2" customHeight="1">
      <c r="A3" s="13">
        <v>1</v>
      </c>
      <c r="B3" s="15">
        <v>45048</v>
      </c>
      <c r="C3" s="16" t="s">
        <v>52</v>
      </c>
      <c r="D3" s="14" t="s">
        <v>139</v>
      </c>
      <c r="E3" s="17" t="s">
        <v>12</v>
      </c>
      <c r="F3" s="17">
        <v>2500</v>
      </c>
      <c r="G3" s="17">
        <v>461</v>
      </c>
      <c r="H3" s="17">
        <v>456.75</v>
      </c>
      <c r="I3" s="17">
        <v>465</v>
      </c>
      <c r="J3" s="23">
        <f t="shared" ref="J3" si="0">IF(E3="","",IF(E3="Buy",(I3-G3),(G3-I3)))</f>
        <v>4</v>
      </c>
      <c r="K3" s="24">
        <f t="shared" ref="K3" si="1">IF(E3="","",J3*F3)</f>
        <v>10000</v>
      </c>
    </row>
    <row r="4" spans="1:11" ht="25.2" customHeight="1">
      <c r="A4" s="13">
        <v>2</v>
      </c>
      <c r="B4" s="15">
        <v>45049</v>
      </c>
      <c r="C4" s="16" t="s">
        <v>43</v>
      </c>
      <c r="D4" s="14" t="s">
        <v>275</v>
      </c>
      <c r="E4" s="17" t="s">
        <v>12</v>
      </c>
      <c r="F4" s="17">
        <v>4800</v>
      </c>
      <c r="G4" s="17">
        <v>106.15</v>
      </c>
      <c r="H4" s="17">
        <v>104.4</v>
      </c>
      <c r="I4" s="17">
        <v>106</v>
      </c>
      <c r="J4" s="23">
        <f t="shared" ref="J4" si="2">IF(E4="","",IF(E4="Buy",(I4-G4),(G4-I4)))</f>
        <v>-0.15000000000000568</v>
      </c>
      <c r="K4" s="24">
        <f t="shared" ref="K4" si="3">IF(E4="","",J4*F4)</f>
        <v>-720.00000000002728</v>
      </c>
    </row>
    <row r="5" spans="1:11" ht="25.2" customHeight="1">
      <c r="A5" s="13">
        <v>3</v>
      </c>
      <c r="B5" s="15">
        <v>45050</v>
      </c>
      <c r="C5" s="16" t="s">
        <v>98</v>
      </c>
      <c r="D5" s="14" t="s">
        <v>254</v>
      </c>
      <c r="E5" s="17" t="s">
        <v>12</v>
      </c>
      <c r="F5" s="17">
        <v>1000</v>
      </c>
      <c r="G5" s="17">
        <v>1378.8</v>
      </c>
      <c r="H5" s="17">
        <v>1368.9</v>
      </c>
      <c r="I5" s="17">
        <v>1374</v>
      </c>
      <c r="J5" s="23">
        <f t="shared" ref="J5" si="4">IF(E5="","",IF(E5="Buy",(I5-G5),(G5-I5)))</f>
        <v>-4.7999999999999545</v>
      </c>
      <c r="K5" s="24">
        <f t="shared" ref="K5" si="5">IF(E5="","",J5*F5)</f>
        <v>-4799.9999999999545</v>
      </c>
    </row>
    <row r="6" spans="1:11" ht="25.2" customHeight="1">
      <c r="A6" s="13">
        <v>4</v>
      </c>
      <c r="B6" s="15">
        <v>45051</v>
      </c>
      <c r="C6" s="16" t="s">
        <v>136</v>
      </c>
      <c r="D6" s="14" t="s">
        <v>144</v>
      </c>
      <c r="E6" s="17" t="s">
        <v>54</v>
      </c>
      <c r="F6" s="17">
        <v>10000</v>
      </c>
      <c r="G6" s="17">
        <v>149.05000000000001</v>
      </c>
      <c r="H6" s="17">
        <v>150.75</v>
      </c>
      <c r="I6" s="17">
        <v>150.75</v>
      </c>
      <c r="J6" s="23">
        <f t="shared" ref="J6" si="6">IF(E6="","",IF(E6="Buy",(I6-G6),(G6-I6)))</f>
        <v>-1.6999999999999886</v>
      </c>
      <c r="K6" s="24">
        <f t="shared" ref="K6" si="7">IF(E6="","",J6*F6)</f>
        <v>-16999.999999999887</v>
      </c>
    </row>
    <row r="7" spans="1:11" ht="25.2" customHeight="1">
      <c r="A7" s="13">
        <v>5</v>
      </c>
      <c r="B7" s="15">
        <v>45054</v>
      </c>
      <c r="C7" s="16" t="s">
        <v>104</v>
      </c>
      <c r="D7" s="14" t="s">
        <v>299</v>
      </c>
      <c r="E7" s="17" t="s">
        <v>12</v>
      </c>
      <c r="F7" s="17">
        <v>4000</v>
      </c>
      <c r="G7" s="17">
        <v>309.35000000000002</v>
      </c>
      <c r="H7" s="17">
        <v>306</v>
      </c>
      <c r="I7" s="17">
        <v>307.95</v>
      </c>
      <c r="J7" s="23">
        <f t="shared" ref="J7" si="8">IF(E7="","",IF(E7="Buy",(I7-G7),(G7-I7)))</f>
        <v>-1.4000000000000341</v>
      </c>
      <c r="K7" s="24">
        <f t="shared" ref="K7" si="9">IF(E7="","",J7*F7)</f>
        <v>-5600.0000000001364</v>
      </c>
    </row>
    <row r="8" spans="1:11" ht="25.2" customHeight="1">
      <c r="A8" s="13">
        <v>6</v>
      </c>
      <c r="B8" s="15">
        <v>45054</v>
      </c>
      <c r="C8" s="16" t="s">
        <v>116</v>
      </c>
      <c r="D8" s="14" t="s">
        <v>73</v>
      </c>
      <c r="E8" s="17" t="s">
        <v>12</v>
      </c>
      <c r="F8" s="17">
        <v>2850</v>
      </c>
      <c r="G8" s="17">
        <v>503.4</v>
      </c>
      <c r="H8" s="17">
        <v>498.6</v>
      </c>
      <c r="I8" s="17">
        <v>508.8</v>
      </c>
      <c r="J8" s="23">
        <f t="shared" ref="J8" si="10">IF(E8="","",IF(E8="Buy",(I8-G8),(G8-I8)))</f>
        <v>5.4000000000000341</v>
      </c>
      <c r="K8" s="24">
        <f t="shared" ref="K8" si="11">IF(E8="","",J8*F8)</f>
        <v>15390.000000000096</v>
      </c>
    </row>
    <row r="9" spans="1:11" ht="25.2" customHeight="1">
      <c r="A9" s="13">
        <v>7</v>
      </c>
      <c r="B9" s="15">
        <v>45055</v>
      </c>
      <c r="C9" s="16" t="s">
        <v>98</v>
      </c>
      <c r="D9" s="14" t="s">
        <v>300</v>
      </c>
      <c r="E9" s="17" t="s">
        <v>12</v>
      </c>
      <c r="F9" s="17">
        <v>2200</v>
      </c>
      <c r="G9" s="17">
        <v>335.65</v>
      </c>
      <c r="H9" s="17">
        <v>331.2</v>
      </c>
      <c r="I9" s="17">
        <v>333.8</v>
      </c>
      <c r="J9" s="23">
        <f t="shared" ref="J9:J10" si="12">IF(E9="","",IF(E9="Buy",(I9-G9),(G9-I9)))</f>
        <v>-1.8499999999999659</v>
      </c>
      <c r="K9" s="24">
        <f t="shared" ref="K9:K10" si="13">IF(E9="","",J9*F9)</f>
        <v>-4069.999999999925</v>
      </c>
    </row>
    <row r="10" spans="1:11" ht="25.2" customHeight="1">
      <c r="A10" s="13">
        <v>8</v>
      </c>
      <c r="B10" s="15">
        <v>45055</v>
      </c>
      <c r="C10" s="16" t="s">
        <v>152</v>
      </c>
      <c r="D10" s="14" t="s">
        <v>128</v>
      </c>
      <c r="E10" s="17" t="s">
        <v>12</v>
      </c>
      <c r="F10" s="17">
        <v>350</v>
      </c>
      <c r="G10" s="17">
        <v>3277</v>
      </c>
      <c r="H10" s="17">
        <v>3258</v>
      </c>
      <c r="I10" s="17">
        <v>3288.6</v>
      </c>
      <c r="J10" s="23">
        <f t="shared" si="12"/>
        <v>11.599999999999909</v>
      </c>
      <c r="K10" s="24">
        <f t="shared" si="13"/>
        <v>4059.9999999999682</v>
      </c>
    </row>
    <row r="11" spans="1:11" ht="25.2" customHeight="1">
      <c r="A11" s="13">
        <v>9</v>
      </c>
      <c r="B11" s="15">
        <v>45056</v>
      </c>
      <c r="C11" s="16" t="s">
        <v>132</v>
      </c>
      <c r="D11" s="14" t="s">
        <v>147</v>
      </c>
      <c r="E11" s="17" t="s">
        <v>12</v>
      </c>
      <c r="F11" s="17">
        <v>3600</v>
      </c>
      <c r="G11" s="17">
        <v>373</v>
      </c>
      <c r="H11" s="17">
        <v>369.45</v>
      </c>
      <c r="I11" s="17">
        <v>375.65</v>
      </c>
      <c r="J11" s="23">
        <f t="shared" ref="J11" si="14">IF(E11="","",IF(E11="Buy",(I11-G11),(G11-I11)))</f>
        <v>2.6499999999999773</v>
      </c>
      <c r="K11" s="24">
        <f t="shared" ref="K11" si="15">IF(E11="","",J11*F11)</f>
        <v>9539.9999999999181</v>
      </c>
    </row>
    <row r="12" spans="1:11" ht="25.2" customHeight="1">
      <c r="A12" s="13">
        <v>10</v>
      </c>
      <c r="B12" s="15">
        <v>45057</v>
      </c>
      <c r="C12" s="16" t="s">
        <v>96</v>
      </c>
      <c r="D12" s="14" t="s">
        <v>82</v>
      </c>
      <c r="E12" s="17" t="s">
        <v>54</v>
      </c>
      <c r="F12" s="17">
        <v>2700</v>
      </c>
      <c r="G12" s="17">
        <v>712.3</v>
      </c>
      <c r="H12" s="17">
        <v>716.4</v>
      </c>
      <c r="I12" s="17">
        <v>697.45</v>
      </c>
      <c r="J12" s="23">
        <f t="shared" ref="J12" si="16">IF(E12="","",IF(E12="Buy",(I12-G12),(G12-I12)))</f>
        <v>14.849999999999909</v>
      </c>
      <c r="K12" s="24">
        <f t="shared" ref="K12" si="17">IF(E12="","",J12*F12)</f>
        <v>40094.999999999753</v>
      </c>
    </row>
    <row r="13" spans="1:11" ht="25.2" customHeight="1">
      <c r="A13" s="13">
        <v>11</v>
      </c>
      <c r="B13" s="15">
        <v>45058</v>
      </c>
      <c r="C13" s="16" t="s">
        <v>141</v>
      </c>
      <c r="D13" s="14" t="s">
        <v>301</v>
      </c>
      <c r="E13" s="17" t="s">
        <v>54</v>
      </c>
      <c r="F13" s="17">
        <v>3000</v>
      </c>
      <c r="G13" s="17">
        <v>436</v>
      </c>
      <c r="H13" s="17">
        <v>442.8</v>
      </c>
      <c r="I13" s="17">
        <v>437.75</v>
      </c>
      <c r="J13" s="23">
        <f t="shared" ref="J13" si="18">IF(E13="","",IF(E13="Buy",(I13-G13),(G13-I13)))</f>
        <v>-1.75</v>
      </c>
      <c r="K13" s="24">
        <f t="shared" ref="K13" si="19">IF(E13="","",J13*F13)</f>
        <v>-5250</v>
      </c>
    </row>
    <row r="14" spans="1:11" ht="25.2" customHeight="1">
      <c r="A14" s="13">
        <v>12</v>
      </c>
      <c r="B14" s="15">
        <v>45061</v>
      </c>
      <c r="C14" s="16" t="s">
        <v>132</v>
      </c>
      <c r="D14" s="14" t="s">
        <v>302</v>
      </c>
      <c r="E14" s="17" t="s">
        <v>12</v>
      </c>
      <c r="F14" s="17">
        <v>1950</v>
      </c>
      <c r="G14" s="17">
        <v>661.1</v>
      </c>
      <c r="H14" s="17">
        <v>651.6</v>
      </c>
      <c r="I14" s="17">
        <v>659.7</v>
      </c>
      <c r="J14" s="23">
        <f t="shared" ref="J14" si="20">IF(E14="","",IF(E14="Buy",(I14-G14),(G14-I14)))</f>
        <v>-1.3999999999999773</v>
      </c>
      <c r="K14" s="24">
        <f t="shared" ref="K14" si="21">IF(E14="","",J14*F14)</f>
        <v>-2729.9999999999554</v>
      </c>
    </row>
    <row r="15" spans="1:11" ht="25.2" customHeight="1">
      <c r="A15" s="13">
        <v>13</v>
      </c>
      <c r="B15" s="15">
        <v>45062</v>
      </c>
      <c r="C15" s="16" t="s">
        <v>208</v>
      </c>
      <c r="D15" s="14" t="s">
        <v>256</v>
      </c>
      <c r="E15" s="17" t="s">
        <v>12</v>
      </c>
      <c r="F15" s="17">
        <v>4200</v>
      </c>
      <c r="G15" s="17">
        <v>241.6</v>
      </c>
      <c r="H15" s="17">
        <v>239.4</v>
      </c>
      <c r="I15" s="17">
        <v>242.55</v>
      </c>
      <c r="J15" s="23">
        <f t="shared" ref="J15" si="22">IF(E15="","",IF(E15="Buy",(I15-G15),(G15-I15)))</f>
        <v>0.95000000000001705</v>
      </c>
      <c r="K15" s="24">
        <f t="shared" ref="K15" si="23">IF(E15="","",J15*F15)</f>
        <v>3990.0000000000719</v>
      </c>
    </row>
    <row r="16" spans="1:11" ht="25.2" customHeight="1">
      <c r="A16" s="13">
        <v>14</v>
      </c>
      <c r="B16" s="15">
        <v>45063</v>
      </c>
      <c r="C16" s="16" t="s">
        <v>141</v>
      </c>
      <c r="D16" s="14" t="s">
        <v>245</v>
      </c>
      <c r="E16" s="17" t="s">
        <v>12</v>
      </c>
      <c r="F16" s="17">
        <v>500</v>
      </c>
      <c r="G16" s="17">
        <v>1977</v>
      </c>
      <c r="H16" s="17">
        <v>1959.3</v>
      </c>
      <c r="I16" s="17">
        <v>1997.9</v>
      </c>
      <c r="J16" s="23">
        <f t="shared" ref="J16" si="24">IF(E16="","",IF(E16="Buy",(I16-G16),(G16-I16)))</f>
        <v>20.900000000000091</v>
      </c>
      <c r="K16" s="24">
        <f t="shared" ref="K16" si="25">IF(E16="","",J16*F16)</f>
        <v>10450.000000000045</v>
      </c>
    </row>
    <row r="17" spans="1:11" ht="25.2" customHeight="1">
      <c r="A17" s="13">
        <v>15</v>
      </c>
      <c r="B17" s="15">
        <v>45064</v>
      </c>
      <c r="C17" s="16" t="s">
        <v>112</v>
      </c>
      <c r="D17" s="14" t="s">
        <v>114</v>
      </c>
      <c r="E17" s="17" t="s">
        <v>54</v>
      </c>
      <c r="F17" s="17">
        <v>600</v>
      </c>
      <c r="G17" s="17">
        <v>2187.5</v>
      </c>
      <c r="H17" s="17">
        <v>2205.9</v>
      </c>
      <c r="I17" s="17">
        <v>2182.75</v>
      </c>
      <c r="J17" s="23">
        <f t="shared" ref="J17" si="26">IF(E17="","",IF(E17="Buy",(I17-G17),(G17-I17)))</f>
        <v>4.75</v>
      </c>
      <c r="K17" s="24">
        <f t="shared" ref="K17" si="27">IF(E17="","",J17*F17)</f>
        <v>2850</v>
      </c>
    </row>
    <row r="18" spans="1:11" ht="25.2" customHeight="1">
      <c r="A18" s="13">
        <v>16</v>
      </c>
      <c r="B18" s="15">
        <v>45065</v>
      </c>
      <c r="C18" s="16" t="s">
        <v>90</v>
      </c>
      <c r="D18" s="14" t="s">
        <v>303</v>
      </c>
      <c r="E18" s="17" t="s">
        <v>54</v>
      </c>
      <c r="F18" s="17">
        <v>550</v>
      </c>
      <c r="G18" s="17">
        <v>3795</v>
      </c>
      <c r="H18" s="17">
        <v>3816</v>
      </c>
      <c r="I18" s="17">
        <v>3722.3</v>
      </c>
      <c r="J18" s="23">
        <f t="shared" ref="J18" si="28">IF(E18="","",IF(E18="Buy",(I18-G18),(G18-I18)))</f>
        <v>72.699999999999818</v>
      </c>
      <c r="K18" s="24">
        <f t="shared" ref="K18" si="29">IF(E18="","",J18*F18)</f>
        <v>39984.999999999898</v>
      </c>
    </row>
    <row r="19" spans="1:11" ht="25.2" customHeight="1">
      <c r="A19" s="13">
        <v>17</v>
      </c>
      <c r="B19" s="15">
        <v>45068</v>
      </c>
      <c r="C19" s="16" t="s">
        <v>185</v>
      </c>
      <c r="D19" s="14" t="s">
        <v>269</v>
      </c>
      <c r="E19" s="17" t="s">
        <v>12</v>
      </c>
      <c r="F19" s="17">
        <v>350</v>
      </c>
      <c r="G19" s="17">
        <v>5012.6000000000004</v>
      </c>
      <c r="H19" s="17">
        <v>4995</v>
      </c>
      <c r="I19" s="17">
        <v>5065</v>
      </c>
      <c r="J19" s="23">
        <f t="shared" ref="J19:J20" si="30">IF(E19="","",IF(E19="Buy",(I19-G19),(G19-I19)))</f>
        <v>52.399999999999636</v>
      </c>
      <c r="K19" s="24">
        <f t="shared" ref="K19:K20" si="31">IF(E19="","",J19*F19)</f>
        <v>18339.999999999873</v>
      </c>
    </row>
    <row r="20" spans="1:11" ht="25.2" customHeight="1">
      <c r="A20" s="87">
        <v>18</v>
      </c>
      <c r="B20" s="15">
        <v>45069</v>
      </c>
      <c r="C20" s="16" t="s">
        <v>153</v>
      </c>
      <c r="D20" s="14" t="s">
        <v>165</v>
      </c>
      <c r="E20" s="17" t="s">
        <v>54</v>
      </c>
      <c r="F20" s="17">
        <v>750</v>
      </c>
      <c r="G20" s="17">
        <v>2689</v>
      </c>
      <c r="H20" s="17">
        <v>2709.9</v>
      </c>
      <c r="I20" s="17">
        <v>2690.9</v>
      </c>
      <c r="J20" s="23">
        <f t="shared" si="30"/>
        <v>-1.9000000000000909</v>
      </c>
      <c r="K20" s="24">
        <f t="shared" si="31"/>
        <v>-1425.0000000000682</v>
      </c>
    </row>
    <row r="21" spans="1:11" ht="25.2" customHeight="1">
      <c r="A21" s="87">
        <v>19</v>
      </c>
      <c r="B21" s="15">
        <v>45070</v>
      </c>
      <c r="C21" s="16" t="s">
        <v>81</v>
      </c>
      <c r="D21" s="14" t="s">
        <v>199</v>
      </c>
      <c r="E21" s="17" t="s">
        <v>12</v>
      </c>
      <c r="F21" s="17">
        <v>900</v>
      </c>
      <c r="G21" s="17">
        <v>1270.5</v>
      </c>
      <c r="H21" s="17">
        <v>1263.1500000000001</v>
      </c>
      <c r="I21" s="17">
        <v>1264</v>
      </c>
      <c r="J21" s="23">
        <f t="shared" ref="J21:J22" si="32">IF(E21="","",IF(E21="Buy",(I21-G21),(G21-I21)))</f>
        <v>-6.5</v>
      </c>
      <c r="K21" s="24">
        <f t="shared" ref="K21:K22" si="33">IF(E21="","",J21*F21)</f>
        <v>-5850</v>
      </c>
    </row>
    <row r="22" spans="1:11" ht="25.2" customHeight="1">
      <c r="A22" s="87">
        <v>20</v>
      </c>
      <c r="B22" s="15">
        <v>45071</v>
      </c>
      <c r="C22" s="16" t="s">
        <v>141</v>
      </c>
      <c r="D22" s="14" t="s">
        <v>120</v>
      </c>
      <c r="E22" s="17" t="s">
        <v>12</v>
      </c>
      <c r="F22" s="17">
        <v>250</v>
      </c>
      <c r="G22" s="17">
        <v>6877</v>
      </c>
      <c r="H22" s="17">
        <v>6855.3</v>
      </c>
      <c r="I22" s="17">
        <v>6939.7</v>
      </c>
      <c r="J22" s="23">
        <f t="shared" si="32"/>
        <v>62.699999999999818</v>
      </c>
      <c r="K22" s="24">
        <f t="shared" si="33"/>
        <v>15674.999999999955</v>
      </c>
    </row>
    <row r="23" spans="1:11" ht="25.2" customHeight="1">
      <c r="A23" s="87">
        <v>21</v>
      </c>
      <c r="B23" s="15">
        <v>45072</v>
      </c>
      <c r="C23" s="16" t="s">
        <v>141</v>
      </c>
      <c r="D23" s="14" t="s">
        <v>275</v>
      </c>
      <c r="E23" s="17" t="s">
        <v>12</v>
      </c>
      <c r="F23" s="17">
        <v>9600</v>
      </c>
      <c r="G23" s="17">
        <v>107.1</v>
      </c>
      <c r="H23" s="17">
        <v>105.75</v>
      </c>
      <c r="I23" s="17">
        <v>108.35</v>
      </c>
      <c r="J23" s="23">
        <f t="shared" ref="J23" si="34">IF(E23="","",IF(E23="Buy",(I23-G23),(G23-I23)))</f>
        <v>1.25</v>
      </c>
      <c r="K23" s="24">
        <f t="shared" ref="K23" si="35">IF(E23="","",J23*F23)</f>
        <v>12000</v>
      </c>
    </row>
    <row r="24" spans="1:11" ht="25.2" customHeight="1">
      <c r="A24" s="87">
        <v>22</v>
      </c>
      <c r="B24" s="15">
        <v>45075</v>
      </c>
      <c r="C24" s="16" t="s">
        <v>74</v>
      </c>
      <c r="D24" s="14" t="s">
        <v>164</v>
      </c>
      <c r="E24" s="17" t="s">
        <v>12</v>
      </c>
      <c r="F24" s="17">
        <v>1750</v>
      </c>
      <c r="G24" s="17">
        <v>649.79999999999995</v>
      </c>
      <c r="H24" s="17">
        <v>644.4</v>
      </c>
      <c r="I24" s="17">
        <v>639.5</v>
      </c>
      <c r="J24" s="23">
        <f t="shared" ref="J24" si="36">IF(E24="","",IF(E24="Buy",(I24-G24),(G24-I24)))</f>
        <v>-10.299999999999955</v>
      </c>
      <c r="K24" s="24">
        <f t="shared" ref="K24" si="37">IF(E24="","",J24*F24)</f>
        <v>-18024.99999999992</v>
      </c>
    </row>
    <row r="25" spans="1:11" ht="25.2" customHeight="1">
      <c r="A25" s="87">
        <v>23</v>
      </c>
      <c r="B25" s="15">
        <v>45076</v>
      </c>
      <c r="C25" s="16" t="s">
        <v>205</v>
      </c>
      <c r="D25" s="14" t="s">
        <v>218</v>
      </c>
      <c r="E25" s="17" t="s">
        <v>12</v>
      </c>
      <c r="F25" s="17">
        <v>600</v>
      </c>
      <c r="G25" s="17">
        <v>3460</v>
      </c>
      <c r="H25" s="17">
        <v>3438.9</v>
      </c>
      <c r="I25" s="17">
        <v>3478.5</v>
      </c>
      <c r="J25" s="23">
        <f t="shared" ref="J25" si="38">IF(E25="","",IF(E25="Buy",(I25-G25),(G25-I25)))</f>
        <v>18.5</v>
      </c>
      <c r="K25" s="24">
        <f t="shared" ref="K25" si="39">IF(E25="","",J25*F25)</f>
        <v>11100</v>
      </c>
    </row>
    <row r="26" spans="1:11" ht="25.2" customHeight="1" thickBot="1">
      <c r="A26" s="87">
        <v>24</v>
      </c>
      <c r="B26" s="15">
        <v>45077</v>
      </c>
      <c r="C26" s="16" t="s">
        <v>201</v>
      </c>
      <c r="D26" s="14" t="s">
        <v>284</v>
      </c>
      <c r="E26" s="17" t="s">
        <v>12</v>
      </c>
      <c r="F26" s="17">
        <v>600</v>
      </c>
      <c r="G26" s="17">
        <v>2670</v>
      </c>
      <c r="H26" s="17">
        <v>2655.9</v>
      </c>
      <c r="I26" s="17">
        <v>2655.9</v>
      </c>
      <c r="J26" s="23">
        <f t="shared" ref="J26" si="40">IF(E26="","",IF(E26="Buy",(I26-G26),(G26-I26)))</f>
        <v>-14.099999999999909</v>
      </c>
      <c r="K26" s="24">
        <f t="shared" ref="K26" si="41">IF(E26="","",J26*F26)</f>
        <v>-8459.9999999999454</v>
      </c>
    </row>
    <row r="27" spans="1:11" ht="33" customHeight="1" thickBot="1">
      <c r="A27" s="41"/>
      <c r="B27" s="42"/>
      <c r="C27" s="42"/>
      <c r="D27" s="42" t="s">
        <v>28</v>
      </c>
      <c r="E27" s="42"/>
      <c r="F27" s="42"/>
      <c r="G27" s="42"/>
      <c r="H27" s="42"/>
      <c r="I27" s="42"/>
      <c r="J27" s="43"/>
      <c r="K27" s="44">
        <f>SUM(K3:K26)</f>
        <v>119544.99999999974</v>
      </c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8.7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8.7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8.7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8.7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8.7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8.7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8.7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6" spans="1:11" s="91" customFormat="1" ht="13">
      <c r="A46" s="89" t="s">
        <v>305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308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</sheetData>
  <mergeCells count="1">
    <mergeCell ref="A1:K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57"/>
  <sheetViews>
    <sheetView workbookViewId="0">
      <pane ySplit="2" topLeftCell="A24" activePane="bottomLeft" state="frozen"/>
      <selection pane="bottomLeft" activeCell="G29" sqref="G29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309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2" customHeight="1">
      <c r="A3" s="13">
        <v>1</v>
      </c>
      <c r="B3" s="15">
        <v>45078</v>
      </c>
      <c r="C3" s="16" t="s">
        <v>310</v>
      </c>
      <c r="D3" s="14" t="s">
        <v>73</v>
      </c>
      <c r="E3" s="17" t="s">
        <v>12</v>
      </c>
      <c r="F3" s="17">
        <v>2850</v>
      </c>
      <c r="G3" s="17">
        <v>539</v>
      </c>
      <c r="H3" s="17">
        <v>534.6</v>
      </c>
      <c r="I3" s="17">
        <v>542.04999999999995</v>
      </c>
      <c r="J3" s="23">
        <f t="shared" ref="J3" si="0">IF(E3="","",IF(E3="Buy",(I3-G3),(G3-I3)))</f>
        <v>3.0499999999999545</v>
      </c>
      <c r="K3" s="24">
        <f t="shared" ref="K3" si="1">IF(E3="","",J3*F3)</f>
        <v>8692.4999999998709</v>
      </c>
    </row>
    <row r="4" spans="1:11" ht="25.2" customHeight="1">
      <c r="A4" s="13">
        <v>2</v>
      </c>
      <c r="B4" s="15">
        <v>45079</v>
      </c>
      <c r="C4" s="16" t="s">
        <v>182</v>
      </c>
      <c r="D4" s="14" t="s">
        <v>145</v>
      </c>
      <c r="E4" s="17" t="s">
        <v>12</v>
      </c>
      <c r="F4" s="17">
        <v>2800</v>
      </c>
      <c r="G4" s="17">
        <v>423.9</v>
      </c>
      <c r="H4" s="17">
        <v>418.5</v>
      </c>
      <c r="I4" s="17">
        <v>424.35</v>
      </c>
      <c r="J4" s="23">
        <f t="shared" ref="J4" si="2">IF(E4="","",IF(E4="Buy",(I4-G4),(G4-I4)))</f>
        <v>0.45000000000004547</v>
      </c>
      <c r="K4" s="24">
        <f t="shared" ref="K4" si="3">IF(E4="","",J4*F4)</f>
        <v>1260.0000000001273</v>
      </c>
    </row>
    <row r="5" spans="1:11" ht="25.2" customHeight="1">
      <c r="A5" s="13">
        <v>3</v>
      </c>
      <c r="B5" s="15">
        <v>45082</v>
      </c>
      <c r="C5" s="16" t="s">
        <v>104</v>
      </c>
      <c r="D5" s="14" t="s">
        <v>301</v>
      </c>
      <c r="E5" s="17" t="s">
        <v>12</v>
      </c>
      <c r="F5" s="17">
        <v>3000</v>
      </c>
      <c r="G5" s="17">
        <v>486.9</v>
      </c>
      <c r="H5" s="17">
        <v>483.3</v>
      </c>
      <c r="I5" s="17">
        <v>486.35</v>
      </c>
      <c r="J5" s="23">
        <f t="shared" ref="J5" si="4">IF(E5="","",IF(E5="Buy",(I5-G5),(G5-I5)))</f>
        <v>-0.54999999999995453</v>
      </c>
      <c r="K5" s="24">
        <f t="shared" ref="K5" si="5">IF(E5="","",J5*F5)</f>
        <v>-1649.9999999998636</v>
      </c>
    </row>
    <row r="6" spans="1:11" ht="25.2" customHeight="1">
      <c r="A6" s="13">
        <v>4</v>
      </c>
      <c r="B6" s="15">
        <v>45084</v>
      </c>
      <c r="C6" s="16" t="s">
        <v>205</v>
      </c>
      <c r="D6" s="14" t="s">
        <v>289</v>
      </c>
      <c r="E6" s="17" t="s">
        <v>12</v>
      </c>
      <c r="F6" s="17">
        <v>8000</v>
      </c>
      <c r="G6" s="17">
        <v>85.35</v>
      </c>
      <c r="H6" s="17">
        <v>84.15</v>
      </c>
      <c r="I6" s="17">
        <v>85.3</v>
      </c>
      <c r="J6" s="23">
        <f t="shared" ref="J6" si="6">IF(E6="","",IF(E6="Buy",(I6-G6),(G6-I6)))</f>
        <v>-4.9999999999997158E-2</v>
      </c>
      <c r="K6" s="24">
        <f t="shared" ref="K6" si="7">IF(E6="","",J6*F6)</f>
        <v>-399.99999999997726</v>
      </c>
    </row>
    <row r="7" spans="1:11" ht="25.2" customHeight="1">
      <c r="A7" s="13">
        <v>5</v>
      </c>
      <c r="B7" s="15">
        <v>45084</v>
      </c>
      <c r="C7" s="16" t="s">
        <v>136</v>
      </c>
      <c r="D7" s="14" t="s">
        <v>82</v>
      </c>
      <c r="E7" s="17" t="s">
        <v>12</v>
      </c>
      <c r="F7" s="17">
        <v>2700</v>
      </c>
      <c r="G7" s="17">
        <v>736</v>
      </c>
      <c r="H7" s="17">
        <v>729</v>
      </c>
      <c r="I7" s="17">
        <v>742.95</v>
      </c>
      <c r="J7" s="23">
        <f t="shared" ref="J7" si="8">IF(E7="","",IF(E7="Buy",(I7-G7),(G7-I7)))</f>
        <v>6.9500000000000455</v>
      </c>
      <c r="K7" s="24">
        <f t="shared" ref="K7" si="9">IF(E7="","",J7*F7)</f>
        <v>18765.000000000124</v>
      </c>
    </row>
    <row r="8" spans="1:11" ht="25.2" customHeight="1">
      <c r="A8" s="13">
        <v>6</v>
      </c>
      <c r="B8" s="15">
        <v>45085</v>
      </c>
      <c r="C8" s="16" t="s">
        <v>212</v>
      </c>
      <c r="D8" s="14" t="s">
        <v>311</v>
      </c>
      <c r="E8" s="17" t="s">
        <v>54</v>
      </c>
      <c r="F8" s="17">
        <v>800</v>
      </c>
      <c r="G8" s="17">
        <v>1887</v>
      </c>
      <c r="H8" s="17">
        <v>1907.1</v>
      </c>
      <c r="I8" s="17">
        <v>1882.1</v>
      </c>
      <c r="J8" s="23">
        <f t="shared" ref="J8" si="10">IF(E8="","",IF(E8="Buy",(I8-G8),(G8-I8)))</f>
        <v>4.9000000000000909</v>
      </c>
      <c r="K8" s="24">
        <f t="shared" ref="K8" si="11">IF(E8="","",J8*F8)</f>
        <v>3920.0000000000728</v>
      </c>
    </row>
    <row r="9" spans="1:11" ht="25.2" customHeight="1">
      <c r="A9" s="13">
        <v>7</v>
      </c>
      <c r="B9" s="15">
        <v>45086</v>
      </c>
      <c r="C9" s="16" t="s">
        <v>153</v>
      </c>
      <c r="D9" s="14" t="s">
        <v>233</v>
      </c>
      <c r="E9" s="17" t="s">
        <v>12</v>
      </c>
      <c r="F9" s="17">
        <v>1250</v>
      </c>
      <c r="G9" s="17">
        <v>895.5</v>
      </c>
      <c r="H9" s="17">
        <v>886.5</v>
      </c>
      <c r="I9" s="17">
        <v>886.5</v>
      </c>
      <c r="J9" s="23">
        <f t="shared" ref="J9" si="12">IF(E9="","",IF(E9="Buy",(I9-G9),(G9-I9)))</f>
        <v>-9</v>
      </c>
      <c r="K9" s="24">
        <f t="shared" ref="K9" si="13">IF(E9="","",J9*F9)</f>
        <v>-11250</v>
      </c>
    </row>
    <row r="10" spans="1:11" ht="25.2" customHeight="1">
      <c r="A10" s="13">
        <v>8</v>
      </c>
      <c r="B10" s="15">
        <v>45089</v>
      </c>
      <c r="C10" s="16" t="s">
        <v>177</v>
      </c>
      <c r="D10" s="14" t="s">
        <v>147</v>
      </c>
      <c r="E10" s="17" t="s">
        <v>12</v>
      </c>
      <c r="F10" s="17">
        <v>3600</v>
      </c>
      <c r="G10" s="17">
        <v>373.7</v>
      </c>
      <c r="H10" s="17">
        <v>369.9</v>
      </c>
      <c r="I10" s="17">
        <v>377.3</v>
      </c>
      <c r="J10" s="23">
        <f t="shared" ref="J10" si="14">IF(E10="","",IF(E10="Buy",(I10-G10),(G10-I10)))</f>
        <v>3.6000000000000227</v>
      </c>
      <c r="K10" s="24">
        <f t="shared" ref="K10" si="15">IF(E10="","",J10*F10)</f>
        <v>12960.000000000082</v>
      </c>
    </row>
    <row r="11" spans="1:11" ht="25.2" customHeight="1">
      <c r="A11" s="13">
        <v>9</v>
      </c>
      <c r="B11" s="15">
        <v>45090</v>
      </c>
      <c r="C11" s="16" t="s">
        <v>141</v>
      </c>
      <c r="D11" s="14" t="s">
        <v>259</v>
      </c>
      <c r="E11" s="17" t="s">
        <v>12</v>
      </c>
      <c r="F11" s="17">
        <v>5200</v>
      </c>
      <c r="G11" s="17">
        <v>210.65</v>
      </c>
      <c r="H11" s="17">
        <v>208.8</v>
      </c>
      <c r="I11" s="17">
        <v>214.75</v>
      </c>
      <c r="J11" s="23">
        <f t="shared" ref="J11" si="16">IF(E11="","",IF(E11="Buy",(I11-G11),(G11-I11)))</f>
        <v>4.0999999999999943</v>
      </c>
      <c r="K11" s="24">
        <f t="shared" ref="K11" si="17">IF(E11="","",J11*F11)</f>
        <v>21319.999999999971</v>
      </c>
    </row>
    <row r="12" spans="1:11" ht="25.2" customHeight="1">
      <c r="A12" s="13">
        <v>10</v>
      </c>
      <c r="B12" s="15">
        <v>45091</v>
      </c>
      <c r="C12" s="16" t="s">
        <v>98</v>
      </c>
      <c r="D12" s="14" t="s">
        <v>115</v>
      </c>
      <c r="E12" s="17" t="s">
        <v>12</v>
      </c>
      <c r="F12" s="17">
        <v>5000</v>
      </c>
      <c r="G12" s="17">
        <v>157.19999999999999</v>
      </c>
      <c r="H12" s="17">
        <v>155.69999999999999</v>
      </c>
      <c r="I12" s="17">
        <v>157</v>
      </c>
      <c r="J12" s="23">
        <f t="shared" ref="J12" si="18">IF(E12="","",IF(E12="Buy",(I12-G12),(G12-I12)))</f>
        <v>-0.19999999999998863</v>
      </c>
      <c r="K12" s="24">
        <f t="shared" ref="K12" si="19">IF(E12="","",J12*F12)</f>
        <v>-999.99999999994316</v>
      </c>
    </row>
    <row r="13" spans="1:11" ht="25.2" customHeight="1">
      <c r="A13" s="13">
        <v>11</v>
      </c>
      <c r="B13" s="15">
        <v>45091</v>
      </c>
      <c r="C13" s="16" t="s">
        <v>84</v>
      </c>
      <c r="D13" s="14" t="s">
        <v>293</v>
      </c>
      <c r="E13" s="17" t="s">
        <v>12</v>
      </c>
      <c r="F13" s="17">
        <v>7000</v>
      </c>
      <c r="G13" s="17">
        <v>165.7</v>
      </c>
      <c r="H13" s="17">
        <v>164.25</v>
      </c>
      <c r="I13" s="17">
        <v>168.7</v>
      </c>
      <c r="J13" s="23">
        <f t="shared" ref="J13" si="20">IF(E13="","",IF(E13="Buy",(I13-G13),(G13-I13)))</f>
        <v>3</v>
      </c>
      <c r="K13" s="24">
        <f t="shared" ref="K13" si="21">IF(E13="","",J13*F13)</f>
        <v>21000</v>
      </c>
    </row>
    <row r="14" spans="1:11" ht="25.2" customHeight="1">
      <c r="A14" s="13">
        <v>12</v>
      </c>
      <c r="B14" s="15">
        <v>45092</v>
      </c>
      <c r="C14" s="16" t="s">
        <v>74</v>
      </c>
      <c r="D14" s="14" t="s">
        <v>312</v>
      </c>
      <c r="E14" s="17" t="s">
        <v>54</v>
      </c>
      <c r="F14" s="17">
        <v>16000</v>
      </c>
      <c r="G14" s="17">
        <v>50.15</v>
      </c>
      <c r="H14" s="17">
        <v>50.85</v>
      </c>
      <c r="I14" s="17">
        <v>50.2</v>
      </c>
      <c r="J14" s="23">
        <f t="shared" ref="J14" si="22">IF(E14="","",IF(E14="Buy",(I14-G14),(G14-I14)))</f>
        <v>-5.0000000000004263E-2</v>
      </c>
      <c r="K14" s="24">
        <f t="shared" ref="K14" si="23">IF(E14="","",J14*F14)</f>
        <v>-800.00000000006821</v>
      </c>
    </row>
    <row r="15" spans="1:11" ht="25.2" customHeight="1">
      <c r="A15" s="13">
        <v>13</v>
      </c>
      <c r="B15" s="15">
        <v>45093</v>
      </c>
      <c r="C15" s="16" t="s">
        <v>208</v>
      </c>
      <c r="D15" s="14" t="s">
        <v>238</v>
      </c>
      <c r="E15" s="17" t="s">
        <v>12</v>
      </c>
      <c r="F15" s="17">
        <v>3600</v>
      </c>
      <c r="G15" s="17">
        <v>217.1</v>
      </c>
      <c r="H15" s="17">
        <v>215.1</v>
      </c>
      <c r="I15" s="17">
        <v>215.9</v>
      </c>
      <c r="J15" s="23">
        <f t="shared" ref="J15" si="24">IF(E15="","",IF(E15="Buy",(I15-G15),(G15-I15)))</f>
        <v>-1.1999999999999886</v>
      </c>
      <c r="K15" s="24">
        <f t="shared" ref="K15" si="25">IF(E15="","",J15*F15)</f>
        <v>-4319.9999999999591</v>
      </c>
    </row>
    <row r="16" spans="1:11" ht="25.2" customHeight="1">
      <c r="A16" s="13">
        <v>14</v>
      </c>
      <c r="B16" s="15">
        <v>45093</v>
      </c>
      <c r="C16" s="16" t="s">
        <v>81</v>
      </c>
      <c r="D16" s="14" t="s">
        <v>223</v>
      </c>
      <c r="E16" s="17" t="s">
        <v>12</v>
      </c>
      <c r="F16" s="17">
        <v>8000</v>
      </c>
      <c r="G16" s="17">
        <v>305.39999999999998</v>
      </c>
      <c r="H16" s="17">
        <v>302.39999999999998</v>
      </c>
      <c r="I16" s="17">
        <v>308.14999999999998</v>
      </c>
      <c r="J16" s="23">
        <f t="shared" ref="J16" si="26">IF(E16="","",IF(E16="Buy",(I16-G16),(G16-I16)))</f>
        <v>2.75</v>
      </c>
      <c r="K16" s="24">
        <f t="shared" ref="K16" si="27">IF(E16="","",J16*F16)</f>
        <v>22000</v>
      </c>
    </row>
    <row r="17" spans="1:11" ht="25.2" customHeight="1">
      <c r="A17" s="13">
        <v>15</v>
      </c>
      <c r="B17" s="15">
        <v>45096</v>
      </c>
      <c r="C17" s="16" t="s">
        <v>212</v>
      </c>
      <c r="D17" s="14" t="s">
        <v>179</v>
      </c>
      <c r="E17" s="17" t="s">
        <v>12</v>
      </c>
      <c r="F17" s="17">
        <v>2200</v>
      </c>
      <c r="G17" s="17">
        <v>624.5</v>
      </c>
      <c r="H17" s="17">
        <v>618.29999999999995</v>
      </c>
      <c r="I17" s="17">
        <v>630</v>
      </c>
      <c r="J17" s="23">
        <f t="shared" ref="J17" si="28">IF(E17="","",IF(E17="Buy",(I17-G17),(G17-I17)))</f>
        <v>5.5</v>
      </c>
      <c r="K17" s="24">
        <f t="shared" ref="K17" si="29">IF(E17="","",J17*F17)</f>
        <v>12100</v>
      </c>
    </row>
    <row r="18" spans="1:11" ht="25.2" customHeight="1">
      <c r="A18" s="13">
        <v>16</v>
      </c>
      <c r="B18" s="15">
        <v>45097</v>
      </c>
      <c r="C18" s="16" t="s">
        <v>96</v>
      </c>
      <c r="D18" s="14" t="s">
        <v>73</v>
      </c>
      <c r="E18" s="17" t="s">
        <v>12</v>
      </c>
      <c r="F18" s="17">
        <v>2850</v>
      </c>
      <c r="G18" s="17">
        <v>584.5</v>
      </c>
      <c r="H18" s="17">
        <v>578.25</v>
      </c>
      <c r="I18" s="17">
        <v>584</v>
      </c>
      <c r="J18" s="23">
        <f t="shared" ref="J18" si="30">IF(E18="","",IF(E18="Buy",(I18-G18),(G18-I18)))</f>
        <v>-0.5</v>
      </c>
      <c r="K18" s="24">
        <f t="shared" ref="K18" si="31">IF(E18="","",J18*F18)</f>
        <v>-1425</v>
      </c>
    </row>
    <row r="19" spans="1:11" ht="25.2" customHeight="1">
      <c r="A19" s="13">
        <v>17</v>
      </c>
      <c r="B19" s="15">
        <v>45097</v>
      </c>
      <c r="C19" s="16" t="s">
        <v>69</v>
      </c>
      <c r="D19" s="14" t="s">
        <v>313</v>
      </c>
      <c r="E19" s="17" t="s">
        <v>12</v>
      </c>
      <c r="F19" s="17">
        <v>400</v>
      </c>
      <c r="G19" s="17">
        <v>3987.65</v>
      </c>
      <c r="H19" s="17">
        <v>3969.9</v>
      </c>
      <c r="I19" s="17">
        <v>4035</v>
      </c>
      <c r="J19" s="23">
        <f t="shared" ref="J19" si="32">IF(E19="","",IF(E19="Buy",(I19-G19),(G19-I19)))</f>
        <v>47.349999999999909</v>
      </c>
      <c r="K19" s="24">
        <f t="shared" ref="K19" si="33">IF(E19="","",J19*F19)</f>
        <v>18939.999999999964</v>
      </c>
    </row>
    <row r="20" spans="1:11" ht="25.2" customHeight="1">
      <c r="A20" s="13">
        <v>18</v>
      </c>
      <c r="B20" s="15">
        <v>45098</v>
      </c>
      <c r="C20" s="16" t="s">
        <v>212</v>
      </c>
      <c r="D20" s="14" t="s">
        <v>198</v>
      </c>
      <c r="E20" s="17" t="s">
        <v>12</v>
      </c>
      <c r="F20" s="17">
        <v>2600</v>
      </c>
      <c r="G20" s="17">
        <v>602.65</v>
      </c>
      <c r="H20" s="17">
        <v>594.9</v>
      </c>
      <c r="I20" s="17">
        <v>601.35</v>
      </c>
      <c r="J20" s="23">
        <f t="shared" ref="J20" si="34">IF(E20="","",IF(E20="Buy",(I20-G20),(G20-I20)))</f>
        <v>-1.2999999999999545</v>
      </c>
      <c r="K20" s="24">
        <f t="shared" ref="K20" si="35">IF(E20="","",J20*F20)</f>
        <v>-3379.9999999998818</v>
      </c>
    </row>
    <row r="21" spans="1:11" ht="25.2" customHeight="1">
      <c r="A21" s="13">
        <v>19</v>
      </c>
      <c r="B21" s="15">
        <v>45098</v>
      </c>
      <c r="C21" s="16" t="s">
        <v>248</v>
      </c>
      <c r="D21" s="14" t="s">
        <v>277</v>
      </c>
      <c r="E21" s="17" t="s">
        <v>12</v>
      </c>
      <c r="F21" s="17">
        <v>13500</v>
      </c>
      <c r="G21" s="17">
        <v>86.1</v>
      </c>
      <c r="H21" s="17">
        <v>85.05</v>
      </c>
      <c r="I21" s="17">
        <v>87.5</v>
      </c>
      <c r="J21" s="23">
        <f t="shared" ref="J21" si="36">IF(E21="","",IF(E21="Buy",(I21-G21),(G21-I21)))</f>
        <v>1.4000000000000057</v>
      </c>
      <c r="K21" s="24">
        <f t="shared" ref="K21" si="37">IF(E21="","",J21*F21)</f>
        <v>18900.000000000076</v>
      </c>
    </row>
    <row r="22" spans="1:11" ht="25.2" customHeight="1">
      <c r="A22" s="13">
        <v>20</v>
      </c>
      <c r="B22" s="15">
        <v>45099</v>
      </c>
      <c r="C22" s="16" t="s">
        <v>143</v>
      </c>
      <c r="D22" s="14" t="s">
        <v>314</v>
      </c>
      <c r="E22" s="17" t="s">
        <v>54</v>
      </c>
      <c r="F22" s="17">
        <v>18300</v>
      </c>
      <c r="G22" s="17">
        <v>104.95</v>
      </c>
      <c r="H22" s="17">
        <v>105.75</v>
      </c>
      <c r="I22" s="17">
        <v>103.95</v>
      </c>
      <c r="J22" s="23">
        <f t="shared" ref="J22" si="38">IF(E22="","",IF(E22="Buy",(I22-G22),(G22-I22)))</f>
        <v>1</v>
      </c>
      <c r="K22" s="24">
        <f t="shared" ref="K22" si="39">IF(E22="","",J22*F22)</f>
        <v>18300</v>
      </c>
    </row>
    <row r="23" spans="1:11" ht="25.2" customHeight="1">
      <c r="A23" s="13">
        <v>21</v>
      </c>
      <c r="B23" s="15">
        <v>45100</v>
      </c>
      <c r="C23" s="16" t="s">
        <v>141</v>
      </c>
      <c r="D23" s="14" t="s">
        <v>315</v>
      </c>
      <c r="E23" s="17" t="s">
        <v>54</v>
      </c>
      <c r="F23" s="17">
        <v>19500</v>
      </c>
      <c r="G23" s="17">
        <v>89.65</v>
      </c>
      <c r="H23" s="17">
        <v>90.9</v>
      </c>
      <c r="I23" s="17">
        <v>89.5</v>
      </c>
      <c r="J23" s="23">
        <f t="shared" ref="J23" si="40">IF(E23="","",IF(E23="Buy",(I23-G23),(G23-I23)))</f>
        <v>0.15000000000000568</v>
      </c>
      <c r="K23" s="24">
        <f t="shared" ref="K23" si="41">IF(E23="","",J23*F23)</f>
        <v>2925.000000000111</v>
      </c>
    </row>
    <row r="24" spans="1:11" ht="25.2" customHeight="1">
      <c r="A24" s="13">
        <v>22</v>
      </c>
      <c r="B24" s="15">
        <v>45103</v>
      </c>
      <c r="C24" s="16" t="s">
        <v>201</v>
      </c>
      <c r="D24" s="14" t="s">
        <v>109</v>
      </c>
      <c r="E24" s="17" t="s">
        <v>12</v>
      </c>
      <c r="F24" s="17">
        <v>1400</v>
      </c>
      <c r="G24" s="17">
        <v>1399</v>
      </c>
      <c r="H24" s="17">
        <v>1393.2</v>
      </c>
      <c r="I24" s="17">
        <v>1409.35</v>
      </c>
      <c r="J24" s="23">
        <f t="shared" ref="J24" si="42">IF(E24="","",IF(E24="Buy",(I24-G24),(G24-I24)))</f>
        <v>10.349999999999909</v>
      </c>
      <c r="K24" s="24">
        <f t="shared" ref="K24" si="43">IF(E24="","",J24*F24)</f>
        <v>14489.999999999873</v>
      </c>
    </row>
    <row r="25" spans="1:11" ht="25.2" customHeight="1">
      <c r="A25" s="13">
        <v>23</v>
      </c>
      <c r="B25" s="15">
        <v>45104</v>
      </c>
      <c r="C25" s="16" t="s">
        <v>159</v>
      </c>
      <c r="D25" s="14" t="s">
        <v>130</v>
      </c>
      <c r="E25" s="17" t="s">
        <v>12</v>
      </c>
      <c r="F25" s="17">
        <v>300</v>
      </c>
      <c r="G25" s="17">
        <v>4677.6000000000004</v>
      </c>
      <c r="H25" s="17">
        <v>4653.8999999999996</v>
      </c>
      <c r="I25" s="17">
        <v>4685</v>
      </c>
      <c r="J25" s="23">
        <f t="shared" ref="J25" si="44">IF(E25="","",IF(E25="Buy",(I25-G25),(G25-I25)))</f>
        <v>7.3999999999996362</v>
      </c>
      <c r="K25" s="24">
        <f t="shared" ref="K25" si="45">IF(E25="","",J25*F25)</f>
        <v>2219.9999999998909</v>
      </c>
    </row>
    <row r="26" spans="1:11" ht="25.2" customHeight="1">
      <c r="A26" s="13">
        <v>24</v>
      </c>
      <c r="B26" s="15">
        <v>45105</v>
      </c>
      <c r="C26" s="16" t="s">
        <v>201</v>
      </c>
      <c r="D26" s="14" t="s">
        <v>73</v>
      </c>
      <c r="E26" s="17" t="s">
        <v>12</v>
      </c>
      <c r="F26" s="17">
        <v>2850</v>
      </c>
      <c r="G26" s="17">
        <v>592.5</v>
      </c>
      <c r="H26" s="17">
        <v>587.70000000000005</v>
      </c>
      <c r="I26" s="17">
        <v>590.25</v>
      </c>
      <c r="J26" s="23">
        <f t="shared" ref="J26:J27" si="46">IF(E26="","",IF(E26="Buy",(I26-G26),(G26-I26)))</f>
        <v>-2.25</v>
      </c>
      <c r="K26" s="24">
        <f t="shared" ref="K26:K27" si="47">IF(E26="","",J26*F26)</f>
        <v>-6412.5</v>
      </c>
    </row>
    <row r="27" spans="1:11" ht="25.2" customHeight="1">
      <c r="A27" s="13">
        <v>25</v>
      </c>
      <c r="B27" s="15">
        <v>45105</v>
      </c>
      <c r="C27" s="16" t="s">
        <v>55</v>
      </c>
      <c r="D27" s="14" t="s">
        <v>218</v>
      </c>
      <c r="E27" s="17" t="s">
        <v>12</v>
      </c>
      <c r="F27" s="17">
        <v>600</v>
      </c>
      <c r="G27" s="17">
        <v>3608.75</v>
      </c>
      <c r="H27" s="17">
        <v>3588.3</v>
      </c>
      <c r="I27" s="17">
        <v>3599.1</v>
      </c>
      <c r="J27" s="23">
        <f t="shared" si="46"/>
        <v>-9.6500000000000909</v>
      </c>
      <c r="K27" s="24">
        <f t="shared" si="47"/>
        <v>-5790.0000000000546</v>
      </c>
    </row>
    <row r="28" spans="1:11" ht="25.2" customHeight="1" thickBot="1">
      <c r="A28" s="13">
        <v>26</v>
      </c>
      <c r="B28" s="15">
        <v>45107</v>
      </c>
      <c r="C28" s="16" t="s">
        <v>125</v>
      </c>
      <c r="D28" s="14" t="s">
        <v>262</v>
      </c>
      <c r="E28" s="17" t="s">
        <v>12</v>
      </c>
      <c r="F28" s="17">
        <v>10000</v>
      </c>
      <c r="G28" s="17">
        <v>126.45</v>
      </c>
      <c r="H28" s="17">
        <v>125.1</v>
      </c>
      <c r="I28" s="17">
        <v>128.1</v>
      </c>
      <c r="J28" s="23">
        <f t="shared" ref="J28" si="48">IF(E28="","",IF(E28="Buy",(I28-G28),(G28-I28)))</f>
        <v>1.6499999999999915</v>
      </c>
      <c r="K28" s="24">
        <f t="shared" ref="K28" si="49">IF(E28="","",J28*F28)</f>
        <v>16499.999999999916</v>
      </c>
    </row>
    <row r="29" spans="1:11" ht="32.450000000000003" customHeight="1" thickBot="1">
      <c r="A29" s="41"/>
      <c r="B29" s="42"/>
      <c r="C29" s="42"/>
      <c r="D29" s="42" t="s">
        <v>28</v>
      </c>
      <c r="E29" s="42"/>
      <c r="F29" s="42"/>
      <c r="G29" s="42"/>
      <c r="H29" s="42"/>
      <c r="I29" s="42"/>
      <c r="J29" s="43"/>
      <c r="K29" s="44">
        <f>SUM(K3:K28)</f>
        <v>177865.00000000035</v>
      </c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.6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.6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.6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5.6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5.6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5.6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5.6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 ht="15.6" customHeight="1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</row>
    <row r="41" spans="1:11" ht="15.6" customHeight="1">
      <c r="A41" s="18"/>
      <c r="B41" s="18"/>
      <c r="C41" s="18"/>
      <c r="D41" s="18"/>
      <c r="E41" s="18"/>
      <c r="F41" s="18"/>
      <c r="G41" s="18"/>
      <c r="H41" s="18"/>
      <c r="I41" s="18"/>
      <c r="J41" s="25"/>
      <c r="K41" s="26"/>
    </row>
    <row r="42" spans="1:11" ht="15.6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 ht="15.6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 ht="15.6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5" spans="1:11" ht="15.6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</row>
    <row r="46" spans="1:11" ht="15.6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</row>
    <row r="48" spans="1:11" s="91" customFormat="1" ht="13">
      <c r="A48" s="89" t="s">
        <v>305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308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304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91" customFormat="1" ht="13">
      <c r="A56" s="90" t="s">
        <v>335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91" customFormat="1" ht="13">
      <c r="A57" s="90" t="s">
        <v>336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</sheetData>
  <mergeCells count="1">
    <mergeCell ref="A1:K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56"/>
  <sheetViews>
    <sheetView workbookViewId="0">
      <pane ySplit="2" topLeftCell="A23" activePane="bottomLeft" state="frozen"/>
      <selection pane="bottomLeft" activeCell="H28" sqref="H28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316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2" customHeight="1">
      <c r="A3" s="13">
        <v>1</v>
      </c>
      <c r="B3" s="15">
        <v>45110</v>
      </c>
      <c r="C3" s="16" t="s">
        <v>141</v>
      </c>
      <c r="D3" s="14" t="s">
        <v>284</v>
      </c>
      <c r="E3" s="17" t="s">
        <v>12</v>
      </c>
      <c r="F3" s="17">
        <v>600</v>
      </c>
      <c r="G3" s="17">
        <v>2715.3</v>
      </c>
      <c r="H3" s="17">
        <v>2695.5</v>
      </c>
      <c r="I3" s="17">
        <v>2708.9</v>
      </c>
      <c r="J3" s="23">
        <f t="shared" ref="J3" si="0">IF(E3="","",IF(E3="Buy",(I3-G3),(G3-I3)))</f>
        <v>-6.4000000000000909</v>
      </c>
      <c r="K3" s="24">
        <f t="shared" ref="K3" si="1">IF(E3="","",J3*F3)</f>
        <v>-3840.0000000000546</v>
      </c>
    </row>
    <row r="4" spans="1:11" ht="25.2" customHeight="1">
      <c r="A4" s="13">
        <v>2</v>
      </c>
      <c r="B4" s="15">
        <v>45111</v>
      </c>
      <c r="C4" s="16" t="s">
        <v>212</v>
      </c>
      <c r="D4" s="14" t="s">
        <v>317</v>
      </c>
      <c r="E4" s="17" t="s">
        <v>54</v>
      </c>
      <c r="F4" s="17">
        <v>2000</v>
      </c>
      <c r="G4" s="17">
        <v>496.2</v>
      </c>
      <c r="H4" s="17">
        <v>500.85</v>
      </c>
      <c r="I4" s="17">
        <v>486.7</v>
      </c>
      <c r="J4" s="23">
        <f t="shared" ref="J4" si="2">IF(E4="","",IF(E4="Buy",(I4-G4),(G4-I4)))</f>
        <v>9.5</v>
      </c>
      <c r="K4" s="24">
        <f t="shared" ref="K4" si="3">IF(E4="","",J4*F4)</f>
        <v>19000</v>
      </c>
    </row>
    <row r="5" spans="1:11" ht="25.2" customHeight="1">
      <c r="A5" s="13">
        <v>3</v>
      </c>
      <c r="B5" s="15">
        <v>45112</v>
      </c>
      <c r="C5" s="16" t="s">
        <v>106</v>
      </c>
      <c r="D5" s="14" t="s">
        <v>292</v>
      </c>
      <c r="E5" s="17" t="s">
        <v>12</v>
      </c>
      <c r="F5" s="17">
        <v>2000</v>
      </c>
      <c r="G5" s="17">
        <v>1100</v>
      </c>
      <c r="H5" s="17">
        <v>1089.9000000000001</v>
      </c>
      <c r="I5" s="17">
        <v>1096.2</v>
      </c>
      <c r="J5" s="23">
        <f t="shared" ref="J5" si="4">IF(E5="","",IF(E5="Buy",(I5-G5),(G5-I5)))</f>
        <v>-3.7999999999999545</v>
      </c>
      <c r="K5" s="24">
        <f t="shared" ref="K5" si="5">IF(E5="","",J5*F5)</f>
        <v>-7599.9999999999091</v>
      </c>
    </row>
    <row r="6" spans="1:11" ht="25.2" customHeight="1">
      <c r="A6" s="13">
        <v>4</v>
      </c>
      <c r="B6" s="15">
        <v>45113</v>
      </c>
      <c r="C6" s="16" t="s">
        <v>205</v>
      </c>
      <c r="D6" s="14" t="s">
        <v>202</v>
      </c>
      <c r="E6" s="17" t="s">
        <v>12</v>
      </c>
      <c r="F6" s="17">
        <v>5400</v>
      </c>
      <c r="G6" s="17">
        <v>261.89999999999998</v>
      </c>
      <c r="H6" s="17">
        <v>259.2</v>
      </c>
      <c r="I6" s="17">
        <v>261.89999999999998</v>
      </c>
      <c r="J6" s="23">
        <f t="shared" ref="J6" si="6">IF(E6="","",IF(E6="Buy",(I6-G6),(G6-I6)))</f>
        <v>0</v>
      </c>
      <c r="K6" s="24">
        <f t="shared" ref="K6" si="7">IF(E6="","",J6*F6)</f>
        <v>0</v>
      </c>
    </row>
    <row r="7" spans="1:11" ht="25.2" customHeight="1">
      <c r="A7" s="13">
        <v>5</v>
      </c>
      <c r="B7" s="15">
        <v>45114</v>
      </c>
      <c r="C7" s="16" t="s">
        <v>66</v>
      </c>
      <c r="D7" s="14" t="s">
        <v>73</v>
      </c>
      <c r="E7" s="17" t="s">
        <v>12</v>
      </c>
      <c r="F7" s="17">
        <v>2850</v>
      </c>
      <c r="G7" s="17">
        <v>622.29999999999995</v>
      </c>
      <c r="H7" s="17">
        <v>615.6</v>
      </c>
      <c r="I7" s="17">
        <v>626.15</v>
      </c>
      <c r="J7" s="23">
        <f t="shared" ref="J7" si="8">IF(E7="","",IF(E7="Buy",(I7-G7),(G7-I7)))</f>
        <v>3.8500000000000227</v>
      </c>
      <c r="K7" s="24">
        <f t="shared" ref="K7" si="9">IF(E7="","",J7*F7)</f>
        <v>10972.500000000065</v>
      </c>
    </row>
    <row r="8" spans="1:11" ht="25.2" customHeight="1">
      <c r="A8" s="13">
        <v>6</v>
      </c>
      <c r="B8" s="15">
        <v>45117</v>
      </c>
      <c r="C8" s="16" t="s">
        <v>143</v>
      </c>
      <c r="D8" s="14" t="s">
        <v>139</v>
      </c>
      <c r="E8" s="17" t="s">
        <v>54</v>
      </c>
      <c r="F8" s="17">
        <v>2500</v>
      </c>
      <c r="G8" s="17">
        <v>476.3</v>
      </c>
      <c r="H8" s="17">
        <v>481.5</v>
      </c>
      <c r="I8" s="17">
        <v>475.45</v>
      </c>
      <c r="J8" s="23">
        <f t="shared" ref="J8" si="10">IF(E8="","",IF(E8="Buy",(I8-G8),(G8-I8)))</f>
        <v>0.85000000000002274</v>
      </c>
      <c r="K8" s="24">
        <f t="shared" ref="K8" si="11">IF(E8="","",J8*F8)</f>
        <v>2125.0000000000568</v>
      </c>
    </row>
    <row r="9" spans="1:11" ht="25.2" customHeight="1">
      <c r="A9" s="13">
        <v>7</v>
      </c>
      <c r="B9" s="15">
        <v>45117</v>
      </c>
      <c r="C9" s="16" t="s">
        <v>69</v>
      </c>
      <c r="D9" s="14" t="s">
        <v>82</v>
      </c>
      <c r="E9" s="17" t="s">
        <v>12</v>
      </c>
      <c r="F9" s="17">
        <v>2700</v>
      </c>
      <c r="G9" s="17">
        <v>809.2</v>
      </c>
      <c r="H9" s="17">
        <v>799.2</v>
      </c>
      <c r="I9" s="17">
        <v>813.2</v>
      </c>
      <c r="J9" s="23">
        <f t="shared" ref="J9" si="12">IF(E9="","",IF(E9="Buy",(I9-G9),(G9-I9)))</f>
        <v>4</v>
      </c>
      <c r="K9" s="24">
        <f t="shared" ref="K9" si="13">IF(E9="","",J9*F9)</f>
        <v>10800</v>
      </c>
    </row>
    <row r="10" spans="1:11" ht="25.2" customHeight="1">
      <c r="A10" s="13">
        <v>8</v>
      </c>
      <c r="B10" s="15">
        <v>45118</v>
      </c>
      <c r="C10" s="16" t="s">
        <v>159</v>
      </c>
      <c r="D10" s="14" t="s">
        <v>121</v>
      </c>
      <c r="E10" s="17" t="s">
        <v>54</v>
      </c>
      <c r="F10" s="17">
        <v>1250</v>
      </c>
      <c r="G10" s="17">
        <v>957.45</v>
      </c>
      <c r="H10" s="17">
        <v>963.9</v>
      </c>
      <c r="I10" s="17">
        <v>958.15</v>
      </c>
      <c r="J10" s="23">
        <f t="shared" ref="J10" si="14">IF(E10="","",IF(E10="Buy",(I10-G10),(G10-I10)))</f>
        <v>-0.69999999999993179</v>
      </c>
      <c r="K10" s="24">
        <f t="shared" ref="K10" si="15">IF(E10="","",J10*F10)</f>
        <v>-874.99999999991473</v>
      </c>
    </row>
    <row r="11" spans="1:11" ht="25.2" customHeight="1">
      <c r="A11" s="13">
        <v>9</v>
      </c>
      <c r="B11" s="15">
        <v>45119</v>
      </c>
      <c r="C11" s="16" t="s">
        <v>159</v>
      </c>
      <c r="D11" s="14" t="s">
        <v>243</v>
      </c>
      <c r="E11" s="17" t="s">
        <v>12</v>
      </c>
      <c r="F11" s="17">
        <v>2000</v>
      </c>
      <c r="G11" s="17">
        <v>781.9</v>
      </c>
      <c r="H11" s="17">
        <v>775.35</v>
      </c>
      <c r="I11" s="17">
        <v>788</v>
      </c>
      <c r="J11" s="23">
        <f t="shared" ref="J11" si="16">IF(E11="","",IF(E11="Buy",(I11-G11),(G11-I11)))</f>
        <v>6.1000000000000227</v>
      </c>
      <c r="K11" s="24">
        <f t="shared" ref="K11" si="17">IF(E11="","",J11*F11)</f>
        <v>12200.000000000045</v>
      </c>
    </row>
    <row r="12" spans="1:11" ht="25.2" customHeight="1">
      <c r="A12" s="13">
        <v>10</v>
      </c>
      <c r="B12" s="15">
        <v>45121</v>
      </c>
      <c r="C12" s="16" t="s">
        <v>125</v>
      </c>
      <c r="D12" s="14" t="s">
        <v>110</v>
      </c>
      <c r="E12" s="17" t="s">
        <v>12</v>
      </c>
      <c r="F12" s="17">
        <v>4000</v>
      </c>
      <c r="G12" s="17">
        <v>283.5</v>
      </c>
      <c r="H12" s="17">
        <v>281.7</v>
      </c>
      <c r="I12" s="17">
        <v>283.7</v>
      </c>
      <c r="J12" s="23">
        <f t="shared" ref="J12" si="18">IF(E12="","",IF(E12="Buy",(I12-G12),(G12-I12)))</f>
        <v>0.19999999999998863</v>
      </c>
      <c r="K12" s="24">
        <f t="shared" ref="K12" si="19">IF(E12="","",J12*F12)</f>
        <v>799.99999999995453</v>
      </c>
    </row>
    <row r="13" spans="1:11" ht="25.2" customHeight="1">
      <c r="A13" s="13">
        <v>11</v>
      </c>
      <c r="B13" s="15">
        <v>45124</v>
      </c>
      <c r="C13" s="16" t="s">
        <v>98</v>
      </c>
      <c r="D13" s="14" t="s">
        <v>134</v>
      </c>
      <c r="E13" s="17" t="s">
        <v>12</v>
      </c>
      <c r="F13" s="17">
        <v>3000</v>
      </c>
      <c r="G13" s="17">
        <v>601.20000000000005</v>
      </c>
      <c r="H13" s="17">
        <v>597.6</v>
      </c>
      <c r="I13" s="17">
        <v>599.4</v>
      </c>
      <c r="J13" s="23">
        <f t="shared" ref="J13" si="20">IF(E13="","",IF(E13="Buy",(I13-G13),(G13-I13)))</f>
        <v>-1.8000000000000682</v>
      </c>
      <c r="K13" s="24">
        <f t="shared" ref="K13" si="21">IF(E13="","",J13*F13)</f>
        <v>-5400.0000000002046</v>
      </c>
    </row>
    <row r="14" spans="1:11" ht="25.2" customHeight="1">
      <c r="A14" s="13">
        <v>12</v>
      </c>
      <c r="B14" s="15">
        <v>45125</v>
      </c>
      <c r="C14" s="16" t="s">
        <v>125</v>
      </c>
      <c r="D14" s="14" t="s">
        <v>262</v>
      </c>
      <c r="E14" s="17" t="s">
        <v>12</v>
      </c>
      <c r="F14" s="17">
        <v>10000</v>
      </c>
      <c r="G14" s="17">
        <v>135.69999999999999</v>
      </c>
      <c r="H14" s="17">
        <v>134.55000000000001</v>
      </c>
      <c r="I14" s="17">
        <v>135.25</v>
      </c>
      <c r="J14" s="23">
        <f t="shared" ref="J14" si="22">IF(E14="","",IF(E14="Buy",(I14-G14),(G14-I14)))</f>
        <v>-0.44999999999998863</v>
      </c>
      <c r="K14" s="24">
        <f t="shared" ref="K14" si="23">IF(E14="","",J14*F14)</f>
        <v>-4499.9999999998863</v>
      </c>
    </row>
    <row r="15" spans="1:11" ht="25.2" customHeight="1">
      <c r="A15" s="13">
        <v>13</v>
      </c>
      <c r="B15" s="15">
        <v>45125</v>
      </c>
      <c r="C15" s="16" t="s">
        <v>68</v>
      </c>
      <c r="D15" s="14" t="s">
        <v>137</v>
      </c>
      <c r="E15" s="17" t="s">
        <v>12</v>
      </c>
      <c r="F15" s="17">
        <v>2900</v>
      </c>
      <c r="G15" s="17">
        <v>723.2</v>
      </c>
      <c r="H15" s="17">
        <v>718.2</v>
      </c>
      <c r="I15" s="17">
        <v>723.9</v>
      </c>
      <c r="J15" s="23">
        <f t="shared" ref="J15" si="24">IF(E15="","",IF(E15="Buy",(I15-G15),(G15-I15)))</f>
        <v>0.69999999999993179</v>
      </c>
      <c r="K15" s="24">
        <f t="shared" ref="K15" si="25">IF(E15="","",J15*F15)</f>
        <v>2029.9999999998022</v>
      </c>
    </row>
    <row r="16" spans="1:11" ht="25.2" customHeight="1">
      <c r="A16" s="13">
        <v>14</v>
      </c>
      <c r="B16" s="15">
        <v>45126</v>
      </c>
      <c r="C16" s="16" t="s">
        <v>81</v>
      </c>
      <c r="D16" s="14" t="s">
        <v>178</v>
      </c>
      <c r="E16" s="17" t="s">
        <v>12</v>
      </c>
      <c r="F16" s="17">
        <v>5400</v>
      </c>
      <c r="G16" s="17">
        <v>340.3</v>
      </c>
      <c r="H16" s="17">
        <v>338.4</v>
      </c>
      <c r="I16" s="17">
        <v>339.65</v>
      </c>
      <c r="J16" s="23">
        <f t="shared" ref="J16" si="26">IF(E16="","",IF(E16="Buy",(I16-G16),(G16-I16)))</f>
        <v>-0.65000000000003411</v>
      </c>
      <c r="K16" s="24">
        <f t="shared" ref="K16" si="27">IF(E16="","",J16*F16)</f>
        <v>-3510.0000000001842</v>
      </c>
    </row>
    <row r="17" spans="1:11" ht="25.2" customHeight="1">
      <c r="A17" s="13">
        <v>15</v>
      </c>
      <c r="B17" s="15">
        <v>45126</v>
      </c>
      <c r="C17" s="16" t="s">
        <v>52</v>
      </c>
      <c r="D17" s="14" t="s">
        <v>258</v>
      </c>
      <c r="E17" s="17" t="s">
        <v>12</v>
      </c>
      <c r="F17" s="17">
        <v>4000</v>
      </c>
      <c r="G17" s="17">
        <v>400.9</v>
      </c>
      <c r="H17" s="17">
        <v>396.9</v>
      </c>
      <c r="I17" s="17">
        <v>404.1</v>
      </c>
      <c r="J17" s="23">
        <f t="shared" ref="J17" si="28">IF(E17="","",IF(E17="Buy",(I17-G17),(G17-I17)))</f>
        <v>3.2000000000000455</v>
      </c>
      <c r="K17" s="24">
        <f t="shared" ref="K17" si="29">IF(E17="","",J17*F17)</f>
        <v>12800.000000000182</v>
      </c>
    </row>
    <row r="18" spans="1:11" ht="25.2" customHeight="1">
      <c r="A18" s="13">
        <v>16</v>
      </c>
      <c r="B18" s="15">
        <v>45127</v>
      </c>
      <c r="C18" s="16" t="s">
        <v>132</v>
      </c>
      <c r="D18" s="14" t="s">
        <v>225</v>
      </c>
      <c r="E18" s="17" t="s">
        <v>12</v>
      </c>
      <c r="F18" s="17">
        <v>1800</v>
      </c>
      <c r="G18" s="17">
        <v>873</v>
      </c>
      <c r="H18" s="17">
        <v>867.6</v>
      </c>
      <c r="I18" s="17">
        <v>870.3</v>
      </c>
      <c r="J18" s="23">
        <f t="shared" ref="J18" si="30">IF(E18="","",IF(E18="Buy",(I18-G18),(G18-I18)))</f>
        <v>-2.7000000000000455</v>
      </c>
      <c r="K18" s="24">
        <f t="shared" ref="K18" si="31">IF(E18="","",J18*F18)</f>
        <v>-4860.0000000000819</v>
      </c>
    </row>
    <row r="19" spans="1:11" ht="25.2" customHeight="1">
      <c r="A19" s="13">
        <v>17</v>
      </c>
      <c r="B19" s="15">
        <v>45128</v>
      </c>
      <c r="C19" s="16" t="s">
        <v>74</v>
      </c>
      <c r="D19" s="14" t="s">
        <v>239</v>
      </c>
      <c r="E19" s="17" t="s">
        <v>54</v>
      </c>
      <c r="F19" s="17">
        <v>1500</v>
      </c>
      <c r="G19" s="17">
        <v>1296</v>
      </c>
      <c r="H19" s="17">
        <v>1305.9000000000001</v>
      </c>
      <c r="I19" s="17">
        <v>1292.3</v>
      </c>
      <c r="J19" s="23">
        <f t="shared" ref="J19:J20" si="32">IF(E19="","",IF(E19="Buy",(I19-G19),(G19-I19)))</f>
        <v>3.7000000000000455</v>
      </c>
      <c r="K19" s="24">
        <f t="shared" ref="K19:K20" si="33">IF(E19="","",J19*F19)</f>
        <v>5550.0000000000682</v>
      </c>
    </row>
    <row r="20" spans="1:11" ht="25.2" customHeight="1">
      <c r="A20" s="13">
        <v>18</v>
      </c>
      <c r="B20" s="15">
        <v>45128</v>
      </c>
      <c r="C20" s="16" t="s">
        <v>248</v>
      </c>
      <c r="D20" s="14" t="s">
        <v>139</v>
      </c>
      <c r="E20" s="17" t="s">
        <v>54</v>
      </c>
      <c r="F20" s="17">
        <v>2500</v>
      </c>
      <c r="G20" s="17">
        <v>466</v>
      </c>
      <c r="H20" s="17">
        <v>469.8</v>
      </c>
      <c r="I20" s="17">
        <v>467</v>
      </c>
      <c r="J20" s="23">
        <f t="shared" si="32"/>
        <v>-1</v>
      </c>
      <c r="K20" s="24">
        <f t="shared" si="33"/>
        <v>-2500</v>
      </c>
    </row>
    <row r="21" spans="1:11" ht="25.2" customHeight="1">
      <c r="A21" s="13">
        <v>19</v>
      </c>
      <c r="B21" s="15">
        <v>45131</v>
      </c>
      <c r="C21" s="16" t="s">
        <v>159</v>
      </c>
      <c r="D21" s="14" t="s">
        <v>250</v>
      </c>
      <c r="E21" s="17" t="s">
        <v>12</v>
      </c>
      <c r="F21" s="17">
        <v>21000</v>
      </c>
      <c r="G21" s="17">
        <v>98.1</v>
      </c>
      <c r="H21" s="17">
        <v>95.85</v>
      </c>
      <c r="I21" s="17">
        <v>99.15</v>
      </c>
      <c r="J21" s="23">
        <f t="shared" ref="J21" si="34">IF(E21="","",IF(E21="Buy",(I21-G21),(G21-I21)))</f>
        <v>1.0500000000000114</v>
      </c>
      <c r="K21" s="24">
        <f t="shared" ref="K21" si="35">IF(E21="","",J21*F21)</f>
        <v>22050.00000000024</v>
      </c>
    </row>
    <row r="22" spans="1:11" ht="25.2" customHeight="1">
      <c r="A22" s="13">
        <v>20</v>
      </c>
      <c r="B22" s="15">
        <v>45132</v>
      </c>
      <c r="C22" s="16" t="s">
        <v>182</v>
      </c>
      <c r="D22" s="14" t="s">
        <v>314</v>
      </c>
      <c r="E22" s="17" t="s">
        <v>12</v>
      </c>
      <c r="F22" s="17">
        <v>9150</v>
      </c>
      <c r="G22" s="17">
        <v>115.85</v>
      </c>
      <c r="H22" s="17">
        <v>113.85</v>
      </c>
      <c r="I22" s="17">
        <v>116.85</v>
      </c>
      <c r="J22" s="23">
        <f t="shared" ref="J22" si="36">IF(E22="","",IF(E22="Buy",(I22-G22),(G22-I22)))</f>
        <v>1</v>
      </c>
      <c r="K22" s="24">
        <f t="shared" ref="K22" si="37">IF(E22="","",J22*F22)</f>
        <v>9150</v>
      </c>
    </row>
    <row r="23" spans="1:11" ht="25.2" customHeight="1">
      <c r="A23" s="13">
        <v>21</v>
      </c>
      <c r="B23" s="15">
        <v>45133</v>
      </c>
      <c r="C23" s="16" t="s">
        <v>159</v>
      </c>
      <c r="D23" s="14" t="s">
        <v>101</v>
      </c>
      <c r="E23" s="17" t="s">
        <v>12</v>
      </c>
      <c r="F23" s="17">
        <v>1400</v>
      </c>
      <c r="G23" s="17">
        <v>1110.5999999999999</v>
      </c>
      <c r="H23" s="17">
        <v>1102.5</v>
      </c>
      <c r="I23" s="17">
        <v>1110.4000000000001</v>
      </c>
      <c r="J23" s="23">
        <f t="shared" ref="J23" si="38">IF(E23="","",IF(E23="Buy",(I23-G23),(G23-I23)))</f>
        <v>-0.1999999999998181</v>
      </c>
      <c r="K23" s="24">
        <f t="shared" ref="K23" si="39">IF(E23="","",J23*F23)</f>
        <v>-279.99999999974534</v>
      </c>
    </row>
    <row r="24" spans="1:11" ht="25.2" customHeight="1">
      <c r="A24" s="13">
        <v>22</v>
      </c>
      <c r="B24" s="15">
        <v>45133</v>
      </c>
      <c r="C24" s="16" t="s">
        <v>116</v>
      </c>
      <c r="D24" s="14" t="s">
        <v>64</v>
      </c>
      <c r="E24" s="17" t="s">
        <v>12</v>
      </c>
      <c r="F24" s="17">
        <v>6800</v>
      </c>
      <c r="G24" s="17">
        <v>181.25</v>
      </c>
      <c r="H24" s="17">
        <v>180</v>
      </c>
      <c r="I24" s="17">
        <v>180</v>
      </c>
      <c r="J24" s="23">
        <f t="shared" ref="J24" si="40">IF(E24="","",IF(E24="Buy",(I24-G24),(G24-I24)))</f>
        <v>-1.25</v>
      </c>
      <c r="K24" s="24">
        <f t="shared" ref="K24" si="41">IF(E24="","",J24*F24)</f>
        <v>-8500</v>
      </c>
    </row>
    <row r="25" spans="1:11" ht="25.2" customHeight="1">
      <c r="A25" s="13">
        <v>23</v>
      </c>
      <c r="B25" s="15">
        <v>45134</v>
      </c>
      <c r="C25" s="16" t="s">
        <v>136</v>
      </c>
      <c r="D25" s="14" t="s">
        <v>228</v>
      </c>
      <c r="E25" s="17" t="s">
        <v>12</v>
      </c>
      <c r="F25" s="17">
        <v>600</v>
      </c>
      <c r="G25" s="17">
        <v>3172</v>
      </c>
      <c r="H25" s="17">
        <v>3150.9</v>
      </c>
      <c r="I25" s="17">
        <v>3159</v>
      </c>
      <c r="J25" s="23">
        <f t="shared" ref="J25" si="42">IF(E25="","",IF(E25="Buy",(I25-G25),(G25-I25)))</f>
        <v>-13</v>
      </c>
      <c r="K25" s="24">
        <f t="shared" ref="K25" si="43">IF(E25="","",J25*F25)</f>
        <v>-7800</v>
      </c>
    </row>
    <row r="26" spans="1:11" ht="25.2" customHeight="1">
      <c r="A26" s="13">
        <v>24</v>
      </c>
      <c r="B26" s="15">
        <v>45135</v>
      </c>
      <c r="C26" s="16" t="s">
        <v>201</v>
      </c>
      <c r="D26" s="14" t="s">
        <v>160</v>
      </c>
      <c r="E26" s="17" t="s">
        <v>12</v>
      </c>
      <c r="F26" s="17">
        <v>4000</v>
      </c>
      <c r="G26" s="17">
        <v>413.2</v>
      </c>
      <c r="H26" s="17">
        <v>409.5</v>
      </c>
      <c r="I26" s="17">
        <v>418.2</v>
      </c>
      <c r="J26" s="23">
        <f t="shared" ref="J26" si="44">IF(E26="","",IF(E26="Buy",(I26-G26),(G26-I26)))</f>
        <v>5</v>
      </c>
      <c r="K26" s="24">
        <f t="shared" ref="K26" si="45">IF(E26="","",J26*F26)</f>
        <v>20000</v>
      </c>
    </row>
    <row r="27" spans="1:11" ht="25.2" customHeight="1" thickBot="1">
      <c r="A27" s="13">
        <v>25</v>
      </c>
      <c r="B27" s="15">
        <v>45138</v>
      </c>
      <c r="C27" s="16" t="s">
        <v>102</v>
      </c>
      <c r="D27" s="14" t="s">
        <v>114</v>
      </c>
      <c r="E27" s="17" t="s">
        <v>12</v>
      </c>
      <c r="F27" s="17">
        <v>600</v>
      </c>
      <c r="G27" s="17">
        <v>2665.9</v>
      </c>
      <c r="H27" s="17">
        <v>2646.9</v>
      </c>
      <c r="I27" s="17">
        <v>2660</v>
      </c>
      <c r="J27" s="23">
        <f t="shared" ref="J27" si="46">IF(E27="","",IF(E27="Buy",(I27-G27),(G27-I27)))</f>
        <v>-5.9000000000000909</v>
      </c>
      <c r="K27" s="24">
        <f t="shared" ref="K27" si="47">IF(E27="","",J27*F27)</f>
        <v>-3540.0000000000546</v>
      </c>
    </row>
    <row r="28" spans="1:11" ht="33.6" customHeight="1" thickBot="1">
      <c r="A28" s="41"/>
      <c r="B28" s="42"/>
      <c r="C28" s="42"/>
      <c r="D28" s="42" t="s">
        <v>28</v>
      </c>
      <c r="E28" s="42"/>
      <c r="F28" s="42"/>
      <c r="G28" s="42"/>
      <c r="H28" s="42"/>
      <c r="I28" s="42"/>
      <c r="J28" s="43"/>
      <c r="K28" s="44">
        <f>SUM(K3:K27)</f>
        <v>74272.500000000378</v>
      </c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.2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.2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.2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.2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5.2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5.2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5.2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5.2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 ht="15.2" customHeight="1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</row>
    <row r="41" spans="1:11" ht="15.2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 ht="15.2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 ht="15.2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 ht="15.2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5" spans="1:11" ht="15.2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</row>
    <row r="47" spans="1:11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</sheetData>
  <mergeCells count="1">
    <mergeCell ref="A1:K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57"/>
  <sheetViews>
    <sheetView workbookViewId="0">
      <pane ySplit="2" topLeftCell="A23" activePane="bottomLeft" state="frozen"/>
      <selection pane="bottomLeft" activeCell="H29" sqref="H29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318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95" customHeight="1">
      <c r="A3" s="13">
        <v>1</v>
      </c>
      <c r="B3" s="15">
        <v>45139</v>
      </c>
      <c r="C3" s="16" t="s">
        <v>68</v>
      </c>
      <c r="D3" s="14" t="s">
        <v>139</v>
      </c>
      <c r="E3" s="17" t="s">
        <v>12</v>
      </c>
      <c r="F3" s="17">
        <v>2500</v>
      </c>
      <c r="G3" s="17">
        <v>490.4</v>
      </c>
      <c r="H3" s="17">
        <v>486.9</v>
      </c>
      <c r="I3" s="17">
        <v>489</v>
      </c>
      <c r="J3" s="23">
        <f t="shared" ref="J3" si="0">IF(E3="","",IF(E3="Buy",(I3-G3),(G3-I3)))</f>
        <v>-1.3999999999999773</v>
      </c>
      <c r="K3" s="24">
        <f t="shared" ref="K3" si="1">IF(E3="","",J3*F3)</f>
        <v>-3499.9999999999432</v>
      </c>
    </row>
    <row r="4" spans="1:11" ht="25.95" customHeight="1">
      <c r="A4" s="13">
        <v>2</v>
      </c>
      <c r="B4" s="15">
        <v>45140</v>
      </c>
      <c r="C4" s="16" t="s">
        <v>319</v>
      </c>
      <c r="D4" s="14" t="s">
        <v>134</v>
      </c>
      <c r="E4" s="17" t="s">
        <v>54</v>
      </c>
      <c r="F4" s="17">
        <v>3000</v>
      </c>
      <c r="G4" s="17">
        <v>598</v>
      </c>
      <c r="H4" s="17">
        <v>604.79999999999995</v>
      </c>
      <c r="I4" s="17">
        <v>600.70000000000005</v>
      </c>
      <c r="J4" s="23">
        <f t="shared" ref="J4" si="2">IF(E4="","",IF(E4="Buy",(I4-G4),(G4-I4)))</f>
        <v>-2.7000000000000455</v>
      </c>
      <c r="K4" s="24">
        <f t="shared" ref="K4" si="3">IF(E4="","",J4*F4)</f>
        <v>-8100.0000000001364</v>
      </c>
    </row>
    <row r="5" spans="1:11" ht="25.95" customHeight="1">
      <c r="A5" s="13">
        <v>3</v>
      </c>
      <c r="B5" s="15">
        <v>45141</v>
      </c>
      <c r="C5" s="16" t="s">
        <v>132</v>
      </c>
      <c r="D5" s="14" t="s">
        <v>300</v>
      </c>
      <c r="E5" s="17" t="s">
        <v>12</v>
      </c>
      <c r="F5" s="17">
        <v>3400</v>
      </c>
      <c r="G5" s="17">
        <v>384.2</v>
      </c>
      <c r="H5" s="17">
        <v>379.35</v>
      </c>
      <c r="I5" s="17">
        <v>389.15</v>
      </c>
      <c r="J5" s="23">
        <f t="shared" ref="J5" si="4">IF(E5="","",IF(E5="Buy",(I5-G5),(G5-I5)))</f>
        <v>4.9499999999999886</v>
      </c>
      <c r="K5" s="24">
        <f t="shared" ref="K5" si="5">IF(E5="","",J5*F5)</f>
        <v>16829.99999999996</v>
      </c>
    </row>
    <row r="6" spans="1:11" ht="25.95" customHeight="1">
      <c r="A6" s="13">
        <v>4</v>
      </c>
      <c r="B6" s="15">
        <v>45142</v>
      </c>
      <c r="C6" s="16" t="s">
        <v>74</v>
      </c>
      <c r="D6" s="14" t="s">
        <v>263</v>
      </c>
      <c r="E6" s="17" t="s">
        <v>12</v>
      </c>
      <c r="F6" s="17">
        <v>5800</v>
      </c>
      <c r="G6" s="17">
        <v>226</v>
      </c>
      <c r="H6" s="17">
        <v>222.3</v>
      </c>
      <c r="I6" s="17">
        <v>225</v>
      </c>
      <c r="J6" s="23">
        <f t="shared" ref="J6" si="6">IF(E6="","",IF(E6="Buy",(I6-G6),(G6-I6)))</f>
        <v>-1</v>
      </c>
      <c r="K6" s="24">
        <f t="shared" ref="K6" si="7">IF(E6="","",J6*F6)</f>
        <v>-5800</v>
      </c>
    </row>
    <row r="7" spans="1:11" ht="25.95" customHeight="1">
      <c r="A7" s="13">
        <v>5</v>
      </c>
      <c r="B7" s="15">
        <v>45145</v>
      </c>
      <c r="C7" s="16" t="s">
        <v>201</v>
      </c>
      <c r="D7" s="14" t="s">
        <v>123</v>
      </c>
      <c r="E7" s="17" t="s">
        <v>12</v>
      </c>
      <c r="F7" s="17">
        <v>1600</v>
      </c>
      <c r="G7" s="17">
        <v>796.6</v>
      </c>
      <c r="H7" s="17">
        <v>786.6</v>
      </c>
      <c r="I7" s="17">
        <v>798.3</v>
      </c>
      <c r="J7" s="23">
        <f t="shared" ref="J7" si="8">IF(E7="","",IF(E7="Buy",(I7-G7),(G7-I7)))</f>
        <v>1.6999999999999318</v>
      </c>
      <c r="K7" s="24">
        <f t="shared" ref="K7" si="9">IF(E7="","",J7*F7)</f>
        <v>2719.9999999998909</v>
      </c>
    </row>
    <row r="8" spans="1:11" ht="25.95" customHeight="1">
      <c r="A8" s="13">
        <v>6</v>
      </c>
      <c r="B8" s="15">
        <v>45145</v>
      </c>
      <c r="C8" s="16" t="s">
        <v>102</v>
      </c>
      <c r="D8" s="14" t="s">
        <v>239</v>
      </c>
      <c r="E8" s="17" t="s">
        <v>12</v>
      </c>
      <c r="F8" s="17">
        <v>1500</v>
      </c>
      <c r="G8" s="17">
        <v>1313.15</v>
      </c>
      <c r="H8" s="17">
        <v>1302.3</v>
      </c>
      <c r="I8" s="17">
        <v>1305</v>
      </c>
      <c r="J8" s="23">
        <f t="shared" ref="J8" si="10">IF(E8="","",IF(E8="Buy",(I8-G8),(G8-I8)))</f>
        <v>-8.1500000000000909</v>
      </c>
      <c r="K8" s="24">
        <f t="shared" ref="K8" si="11">IF(E8="","",J8*F8)</f>
        <v>-12225.000000000136</v>
      </c>
    </row>
    <row r="9" spans="1:11" ht="25.95" customHeight="1">
      <c r="A9" s="13">
        <v>7</v>
      </c>
      <c r="B9" s="15">
        <v>45146</v>
      </c>
      <c r="C9" s="16" t="s">
        <v>205</v>
      </c>
      <c r="D9" s="14" t="s">
        <v>320</v>
      </c>
      <c r="E9" s="17" t="s">
        <v>12</v>
      </c>
      <c r="F9" s="17">
        <v>800</v>
      </c>
      <c r="G9" s="17">
        <v>815.5</v>
      </c>
      <c r="H9" s="17">
        <v>805.5</v>
      </c>
      <c r="I9" s="17">
        <v>818</v>
      </c>
      <c r="J9" s="23">
        <f t="shared" ref="J9" si="12">IF(E9="","",IF(E9="Buy",(I9-G9),(G9-I9)))</f>
        <v>2.5</v>
      </c>
      <c r="K9" s="24">
        <f t="shared" ref="K9" si="13">IF(E9="","",J9*F9)</f>
        <v>2000</v>
      </c>
    </row>
    <row r="10" spans="1:11" ht="25.95" customHeight="1">
      <c r="A10" s="13">
        <v>8</v>
      </c>
      <c r="B10" s="15">
        <v>45146</v>
      </c>
      <c r="C10" s="16" t="s">
        <v>143</v>
      </c>
      <c r="D10" s="14" t="s">
        <v>92</v>
      </c>
      <c r="E10" s="17" t="s">
        <v>12</v>
      </c>
      <c r="F10" s="17">
        <v>5000</v>
      </c>
      <c r="G10" s="17">
        <v>273.89999999999998</v>
      </c>
      <c r="H10" s="17">
        <v>270.89999999999998</v>
      </c>
      <c r="I10" s="17">
        <v>275.3</v>
      </c>
      <c r="J10" s="23">
        <f t="shared" ref="J10" si="14">IF(E10="","",IF(E10="Buy",(I10-G10),(G10-I10)))</f>
        <v>1.4000000000000341</v>
      </c>
      <c r="K10" s="24">
        <f t="shared" ref="K10" si="15">IF(E10="","",J10*F10)</f>
        <v>7000.000000000171</v>
      </c>
    </row>
    <row r="11" spans="1:11" ht="25.95" customHeight="1">
      <c r="A11" s="13">
        <v>9</v>
      </c>
      <c r="B11" s="15">
        <v>45147</v>
      </c>
      <c r="C11" s="16" t="s">
        <v>106</v>
      </c>
      <c r="D11" s="14" t="s">
        <v>187</v>
      </c>
      <c r="E11" s="17" t="s">
        <v>12</v>
      </c>
      <c r="F11" s="17">
        <v>800</v>
      </c>
      <c r="G11" s="17">
        <v>1436.3</v>
      </c>
      <c r="H11" s="17">
        <v>1425.6</v>
      </c>
      <c r="I11" s="17">
        <v>1435</v>
      </c>
      <c r="J11" s="23">
        <f t="shared" ref="J11" si="16">IF(E11="","",IF(E11="Buy",(I11-G11),(G11-I11)))</f>
        <v>-1.2999999999999545</v>
      </c>
      <c r="K11" s="24">
        <f t="shared" ref="K11" si="17">IF(E11="","",J11*F11)</f>
        <v>-1039.9999999999636</v>
      </c>
    </row>
    <row r="12" spans="1:11" ht="25.95" customHeight="1">
      <c r="A12" s="13">
        <v>10</v>
      </c>
      <c r="B12" s="15">
        <v>45147</v>
      </c>
      <c r="C12" s="16" t="s">
        <v>102</v>
      </c>
      <c r="D12" s="14" t="s">
        <v>82</v>
      </c>
      <c r="E12" s="17" t="s">
        <v>12</v>
      </c>
      <c r="F12" s="17">
        <v>2700</v>
      </c>
      <c r="G12" s="17">
        <v>824</v>
      </c>
      <c r="H12" s="17">
        <v>819.45</v>
      </c>
      <c r="I12" s="17">
        <v>823</v>
      </c>
      <c r="J12" s="23">
        <f t="shared" ref="J12" si="18">IF(E12="","",IF(E12="Buy",(I12-G12),(G12-I12)))</f>
        <v>-1</v>
      </c>
      <c r="K12" s="24">
        <f t="shared" ref="K12" si="19">IF(E12="","",J12*F12)</f>
        <v>-2700</v>
      </c>
    </row>
    <row r="13" spans="1:11" ht="25.95" customHeight="1">
      <c r="A13" s="13">
        <v>11</v>
      </c>
      <c r="B13" s="15">
        <v>45148</v>
      </c>
      <c r="C13" s="16" t="s">
        <v>141</v>
      </c>
      <c r="D13" s="14" t="s">
        <v>77</v>
      </c>
      <c r="E13" s="17" t="s">
        <v>12</v>
      </c>
      <c r="F13" s="17">
        <v>750</v>
      </c>
      <c r="G13" s="17">
        <v>2549.1</v>
      </c>
      <c r="H13" s="17">
        <v>2533.5</v>
      </c>
      <c r="I13" s="17">
        <v>2541</v>
      </c>
      <c r="J13" s="23">
        <f t="shared" ref="J13" si="20">IF(E13="","",IF(E13="Buy",(I13-G13),(G13-I13)))</f>
        <v>-8.0999999999999091</v>
      </c>
      <c r="K13" s="24">
        <f t="shared" ref="K13" si="21">IF(E13="","",J13*F13)</f>
        <v>-6074.9999999999318</v>
      </c>
    </row>
    <row r="14" spans="1:11" ht="25.95" customHeight="1">
      <c r="A14" s="13">
        <v>12</v>
      </c>
      <c r="B14" s="15">
        <v>45148</v>
      </c>
      <c r="C14" s="16" t="s">
        <v>112</v>
      </c>
      <c r="D14" s="14" t="s">
        <v>199</v>
      </c>
      <c r="E14" s="17" t="s">
        <v>12</v>
      </c>
      <c r="F14" s="17">
        <v>1000</v>
      </c>
      <c r="G14" s="17">
        <v>1433.5</v>
      </c>
      <c r="H14" s="17">
        <v>1420.2</v>
      </c>
      <c r="I14" s="17">
        <v>1424.25</v>
      </c>
      <c r="J14" s="23">
        <f t="shared" ref="J14" si="22">IF(E14="","",IF(E14="Buy",(I14-G14),(G14-I14)))</f>
        <v>-9.25</v>
      </c>
      <c r="K14" s="24">
        <f t="shared" ref="K14" si="23">IF(E14="","",J14*F14)</f>
        <v>-9250</v>
      </c>
    </row>
    <row r="15" spans="1:11" ht="25.95" customHeight="1">
      <c r="A15" s="13">
        <v>13</v>
      </c>
      <c r="B15" s="15">
        <v>45149</v>
      </c>
      <c r="C15" s="16" t="s">
        <v>69</v>
      </c>
      <c r="D15" s="14" t="s">
        <v>233</v>
      </c>
      <c r="E15" s="17" t="s">
        <v>54</v>
      </c>
      <c r="F15" s="17">
        <v>1400</v>
      </c>
      <c r="G15" s="17">
        <v>988.65</v>
      </c>
      <c r="H15" s="17">
        <v>997.2</v>
      </c>
      <c r="I15" s="17">
        <v>990.5</v>
      </c>
      <c r="J15" s="23">
        <f t="shared" ref="J15" si="24">IF(E15="","",IF(E15="Buy",(I15-G15),(G15-I15)))</f>
        <v>-1.8500000000000227</v>
      </c>
      <c r="K15" s="24">
        <f t="shared" ref="K15" si="25">IF(E15="","",J15*F15)</f>
        <v>-2590.0000000000318</v>
      </c>
    </row>
    <row r="16" spans="1:11" ht="25.95" customHeight="1">
      <c r="A16" s="13">
        <v>14</v>
      </c>
      <c r="B16" s="15">
        <v>45152</v>
      </c>
      <c r="C16" s="16" t="s">
        <v>68</v>
      </c>
      <c r="D16" s="14" t="s">
        <v>172</v>
      </c>
      <c r="E16" s="17" t="s">
        <v>12</v>
      </c>
      <c r="F16" s="17">
        <v>9000</v>
      </c>
      <c r="G16" s="17">
        <v>119</v>
      </c>
      <c r="H16" s="17">
        <v>117.45</v>
      </c>
      <c r="I16" s="17">
        <v>117.9</v>
      </c>
      <c r="J16" s="23">
        <f t="shared" ref="J16" si="26">IF(E16="","",IF(E16="Buy",(I16-G16),(G16-I16)))</f>
        <v>-1.0999999999999943</v>
      </c>
      <c r="K16" s="24">
        <f t="shared" ref="K16" si="27">IF(E16="","",J16*F16)</f>
        <v>-9899.9999999999491</v>
      </c>
    </row>
    <row r="17" spans="1:11" ht="25.95" customHeight="1">
      <c r="A17" s="13">
        <v>15</v>
      </c>
      <c r="B17" s="15">
        <v>45154</v>
      </c>
      <c r="C17" s="16" t="s">
        <v>321</v>
      </c>
      <c r="D17" s="14" t="s">
        <v>115</v>
      </c>
      <c r="E17" s="17" t="s">
        <v>12</v>
      </c>
      <c r="F17" s="17">
        <v>5000</v>
      </c>
      <c r="G17" s="17">
        <v>190.5</v>
      </c>
      <c r="H17" s="17">
        <v>188.55</v>
      </c>
      <c r="I17" s="17">
        <v>189.35</v>
      </c>
      <c r="J17" s="23">
        <f t="shared" ref="J17" si="28">IF(E17="","",IF(E17="Buy",(I17-G17),(G17-I17)))</f>
        <v>-1.1500000000000057</v>
      </c>
      <c r="K17" s="24">
        <f t="shared" ref="K17" si="29">IF(E17="","",J17*F17)</f>
        <v>-5750.0000000000282</v>
      </c>
    </row>
    <row r="18" spans="1:11" ht="25.95" customHeight="1">
      <c r="A18" s="13">
        <v>16</v>
      </c>
      <c r="B18" s="15">
        <v>45154</v>
      </c>
      <c r="C18" s="16" t="s">
        <v>141</v>
      </c>
      <c r="D18" s="14" t="s">
        <v>322</v>
      </c>
      <c r="E18" s="17" t="s">
        <v>12</v>
      </c>
      <c r="F18" s="17">
        <v>1700</v>
      </c>
      <c r="G18" s="17">
        <v>1117</v>
      </c>
      <c r="H18" s="17">
        <v>1107.9000000000001</v>
      </c>
      <c r="I18" s="17">
        <v>1129</v>
      </c>
      <c r="J18" s="23">
        <f t="shared" ref="J18" si="30">IF(E18="","",IF(E18="Buy",(I18-G18),(G18-I18)))</f>
        <v>12</v>
      </c>
      <c r="K18" s="24">
        <f t="shared" ref="K18" si="31">IF(E18="","",J18*F18)</f>
        <v>20400</v>
      </c>
    </row>
    <row r="19" spans="1:11" ht="25.95" customHeight="1">
      <c r="A19" s="13">
        <v>17</v>
      </c>
      <c r="B19" s="15">
        <v>45155</v>
      </c>
      <c r="C19" s="16" t="s">
        <v>96</v>
      </c>
      <c r="D19" s="14" t="s">
        <v>262</v>
      </c>
      <c r="E19" s="17" t="s">
        <v>12</v>
      </c>
      <c r="F19" s="17">
        <v>10000</v>
      </c>
      <c r="G19" s="17">
        <v>135.1</v>
      </c>
      <c r="H19" s="17">
        <v>133.19999999999999</v>
      </c>
      <c r="I19" s="17">
        <v>134.5</v>
      </c>
      <c r="J19" s="23">
        <f t="shared" ref="J19" si="32">IF(E19="","",IF(E19="Buy",(I19-G19),(G19-I19)))</f>
        <v>-0.59999999999999432</v>
      </c>
      <c r="K19" s="24">
        <f t="shared" ref="K19" si="33">IF(E19="","",J19*F19)</f>
        <v>-5999.9999999999436</v>
      </c>
    </row>
    <row r="20" spans="1:11" ht="25.95" customHeight="1">
      <c r="A20" s="13">
        <v>18</v>
      </c>
      <c r="B20" s="15">
        <v>45159</v>
      </c>
      <c r="C20" s="16" t="s">
        <v>104</v>
      </c>
      <c r="D20" s="14" t="s">
        <v>60</v>
      </c>
      <c r="E20" s="17" t="s">
        <v>12</v>
      </c>
      <c r="F20" s="17">
        <v>6750</v>
      </c>
      <c r="G20" s="17">
        <v>239</v>
      </c>
      <c r="H20" s="17">
        <v>236.7</v>
      </c>
      <c r="I20" s="17">
        <v>241.3</v>
      </c>
      <c r="J20" s="23">
        <f t="shared" ref="J20" si="34">IF(E20="","",IF(E20="Buy",(I20-G20),(G20-I20)))</f>
        <v>2.3000000000000114</v>
      </c>
      <c r="K20" s="24">
        <f t="shared" ref="K20" si="35">IF(E20="","",J20*F20)</f>
        <v>15525.000000000076</v>
      </c>
    </row>
    <row r="21" spans="1:11" ht="25.95" customHeight="1">
      <c r="A21" s="13">
        <v>19</v>
      </c>
      <c r="B21" s="15">
        <v>45160</v>
      </c>
      <c r="C21" s="16" t="s">
        <v>98</v>
      </c>
      <c r="D21" s="14" t="s">
        <v>172</v>
      </c>
      <c r="E21" s="17" t="s">
        <v>12</v>
      </c>
      <c r="F21" s="17">
        <v>9000</v>
      </c>
      <c r="G21" s="17">
        <v>120.7</v>
      </c>
      <c r="H21" s="17">
        <v>119.25</v>
      </c>
      <c r="I21" s="17">
        <v>122.35</v>
      </c>
      <c r="J21" s="23">
        <f t="shared" ref="J21:J22" si="36">IF(E21="","",IF(E21="Buy",(I21-G21),(G21-I21)))</f>
        <v>1.6499999999999915</v>
      </c>
      <c r="K21" s="24">
        <f t="shared" ref="K21:K22" si="37">IF(E21="","",J21*F21)</f>
        <v>14849.999999999924</v>
      </c>
    </row>
    <row r="22" spans="1:11" ht="25.95" customHeight="1">
      <c r="A22" s="13">
        <v>20</v>
      </c>
      <c r="B22" s="15">
        <v>45161</v>
      </c>
      <c r="C22" s="16" t="s">
        <v>93</v>
      </c>
      <c r="D22" s="14" t="s">
        <v>221</v>
      </c>
      <c r="E22" s="17" t="s">
        <v>12</v>
      </c>
      <c r="F22" s="17">
        <v>600</v>
      </c>
      <c r="G22" s="17">
        <v>4032</v>
      </c>
      <c r="H22" s="17">
        <v>3996.9</v>
      </c>
      <c r="I22" s="17">
        <v>4105</v>
      </c>
      <c r="J22" s="23">
        <f t="shared" si="36"/>
        <v>73</v>
      </c>
      <c r="K22" s="24">
        <f t="shared" si="37"/>
        <v>43800</v>
      </c>
    </row>
    <row r="23" spans="1:11" ht="25.95" customHeight="1">
      <c r="A23" s="13">
        <v>21</v>
      </c>
      <c r="B23" s="15">
        <v>45162</v>
      </c>
      <c r="C23" s="16" t="s">
        <v>152</v>
      </c>
      <c r="D23" s="14" t="s">
        <v>77</v>
      </c>
      <c r="E23" s="17" t="s">
        <v>54</v>
      </c>
      <c r="F23" s="17">
        <v>500</v>
      </c>
      <c r="G23" s="17">
        <v>2485</v>
      </c>
      <c r="H23" s="17">
        <v>2509.3000000000002</v>
      </c>
      <c r="I23" s="17">
        <v>2457</v>
      </c>
      <c r="J23" s="23">
        <f t="shared" ref="J23" si="38">IF(E23="","",IF(E23="Buy",(I23-G23),(G23-I23)))</f>
        <v>28</v>
      </c>
      <c r="K23" s="24">
        <f t="shared" ref="K23" si="39">IF(E23="","",J23*F23)</f>
        <v>14000</v>
      </c>
    </row>
    <row r="24" spans="1:11" ht="25.95" customHeight="1">
      <c r="A24" s="13">
        <v>22</v>
      </c>
      <c r="B24" s="15">
        <v>45166</v>
      </c>
      <c r="C24" s="16" t="s">
        <v>106</v>
      </c>
      <c r="D24" s="14" t="s">
        <v>322</v>
      </c>
      <c r="E24" s="17" t="s">
        <v>12</v>
      </c>
      <c r="F24" s="17">
        <v>1700</v>
      </c>
      <c r="G24" s="17">
        <v>1103</v>
      </c>
      <c r="H24" s="17">
        <v>1096.2</v>
      </c>
      <c r="I24" s="17">
        <v>1112</v>
      </c>
      <c r="J24" s="23">
        <f t="shared" ref="J24" si="40">IF(E24="","",IF(E24="Buy",(I24-G24),(G24-I24)))</f>
        <v>9</v>
      </c>
      <c r="K24" s="24">
        <f t="shared" ref="K24" si="41">IF(E24="","",J24*F24)</f>
        <v>15300</v>
      </c>
    </row>
    <row r="25" spans="1:11" ht="25.95" customHeight="1">
      <c r="A25" s="13">
        <v>23</v>
      </c>
      <c r="B25" s="15">
        <v>45167</v>
      </c>
      <c r="C25" s="16" t="s">
        <v>84</v>
      </c>
      <c r="D25" s="14" t="s">
        <v>184</v>
      </c>
      <c r="E25" s="17" t="s">
        <v>12</v>
      </c>
      <c r="F25" s="17">
        <v>15000</v>
      </c>
      <c r="G25" s="17">
        <v>92.55</v>
      </c>
      <c r="H25" s="17">
        <v>91.8</v>
      </c>
      <c r="I25" s="17">
        <v>93.55</v>
      </c>
      <c r="J25" s="23">
        <f t="shared" ref="J25" si="42">IF(E25="","",IF(E25="Buy",(I25-G25),(G25-I25)))</f>
        <v>1</v>
      </c>
      <c r="K25" s="24">
        <f t="shared" ref="K25" si="43">IF(E25="","",J25*F25)</f>
        <v>15000</v>
      </c>
    </row>
    <row r="26" spans="1:11" ht="25.95" customHeight="1">
      <c r="A26" s="13">
        <v>24</v>
      </c>
      <c r="B26" s="15">
        <v>45168</v>
      </c>
      <c r="C26" s="16" t="s">
        <v>102</v>
      </c>
      <c r="D26" s="14" t="s">
        <v>199</v>
      </c>
      <c r="E26" s="17" t="s">
        <v>54</v>
      </c>
      <c r="F26" s="17">
        <v>1000</v>
      </c>
      <c r="G26" s="17">
        <v>1392</v>
      </c>
      <c r="H26" s="17">
        <v>1400.4</v>
      </c>
      <c r="I26" s="17">
        <v>1395.9</v>
      </c>
      <c r="J26" s="23">
        <f t="shared" ref="J26" si="44">IF(E26="","",IF(E26="Buy",(I26-G26),(G26-I26)))</f>
        <v>-3.9000000000000909</v>
      </c>
      <c r="K26" s="24">
        <f t="shared" ref="K26" si="45">IF(E26="","",J26*F26)</f>
        <v>-3900.0000000000909</v>
      </c>
    </row>
    <row r="27" spans="1:11" ht="25.95" customHeight="1">
      <c r="A27" s="13">
        <v>25</v>
      </c>
      <c r="B27" s="15">
        <v>45169</v>
      </c>
      <c r="C27" s="16" t="s">
        <v>224</v>
      </c>
      <c r="D27" s="14" t="s">
        <v>178</v>
      </c>
      <c r="E27" s="17" t="s">
        <v>54</v>
      </c>
      <c r="F27" s="17">
        <v>5400</v>
      </c>
      <c r="G27" s="17">
        <v>321.7</v>
      </c>
      <c r="H27" s="17">
        <v>323.10000000000002</v>
      </c>
      <c r="I27" s="17">
        <v>322.39999999999998</v>
      </c>
      <c r="J27" s="23">
        <f t="shared" ref="J27" si="46">IF(E27="","",IF(E27="Buy",(I27-G27),(G27-I27)))</f>
        <v>-0.69999999999998863</v>
      </c>
      <c r="K27" s="24">
        <f t="shared" ref="K27" si="47">IF(E27="","",J27*F27)</f>
        <v>-3779.9999999999386</v>
      </c>
    </row>
    <row r="28" spans="1:11" ht="25.95" customHeight="1" thickBot="1">
      <c r="A28" s="13">
        <v>26</v>
      </c>
      <c r="B28" s="15">
        <v>45169</v>
      </c>
      <c r="C28" s="16" t="s">
        <v>43</v>
      </c>
      <c r="D28" s="14" t="s">
        <v>323</v>
      </c>
      <c r="E28" s="17" t="s">
        <v>12</v>
      </c>
      <c r="F28" s="17">
        <v>1200</v>
      </c>
      <c r="G28" s="17">
        <v>1945</v>
      </c>
      <c r="H28" s="17">
        <v>1926.9</v>
      </c>
      <c r="I28" s="17">
        <v>1938.7</v>
      </c>
      <c r="J28" s="23">
        <f t="shared" ref="J28" si="48">IF(E28="","",IF(E28="Buy",(I28-G28),(G28-I28)))</f>
        <v>-6.2999999999999545</v>
      </c>
      <c r="K28" s="24">
        <f t="shared" ref="K28" si="49">IF(E28="","",J28*F28)</f>
        <v>-7559.9999999999454</v>
      </c>
    </row>
    <row r="29" spans="1:11" ht="33.6" customHeight="1" thickBot="1">
      <c r="A29" s="41"/>
      <c r="B29" s="42"/>
      <c r="C29" s="42"/>
      <c r="D29" s="42" t="s">
        <v>28</v>
      </c>
      <c r="E29" s="42"/>
      <c r="F29" s="42"/>
      <c r="G29" s="42"/>
      <c r="H29" s="42"/>
      <c r="I29" s="42"/>
      <c r="J29" s="43"/>
      <c r="K29" s="44">
        <f>SUM(K3:K28)</f>
        <v>79254.999999999985</v>
      </c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.7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.7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1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25"/>
      <c r="K40" s="26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25"/>
      <c r="K41" s="26"/>
    </row>
    <row r="42" spans="1:1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5" spans="1:1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</row>
    <row r="46" spans="1:1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</row>
    <row r="48" spans="1:11" s="91" customFormat="1" ht="13">
      <c r="A48" s="89" t="s">
        <v>305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307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308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304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s="91" customFormat="1" ht="13">
      <c r="A54" s="90" t="s">
        <v>333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91" customFormat="1" ht="13">
      <c r="A55" s="90" t="s">
        <v>334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91" customFormat="1" ht="13">
      <c r="A56" s="90" t="s">
        <v>335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s="91" customFormat="1" ht="13">
      <c r="A57" s="90" t="s">
        <v>336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50"/>
  <sheetViews>
    <sheetView workbookViewId="0">
      <pane ySplit="2" topLeftCell="A15" activePane="bottomLeft" state="frozen"/>
      <selection pane="bottomLeft" activeCell="H22" sqref="H22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324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2" customHeight="1">
      <c r="A3" s="13">
        <v>1</v>
      </c>
      <c r="B3" s="15">
        <v>45170</v>
      </c>
      <c r="C3" s="16" t="s">
        <v>152</v>
      </c>
      <c r="D3" s="14" t="s">
        <v>160</v>
      </c>
      <c r="E3" s="17" t="s">
        <v>12</v>
      </c>
      <c r="F3" s="17">
        <v>4000</v>
      </c>
      <c r="G3" s="17">
        <v>435.75</v>
      </c>
      <c r="H3" s="17">
        <v>432.9</v>
      </c>
      <c r="I3" s="17">
        <v>440.5</v>
      </c>
      <c r="J3" s="23">
        <f t="shared" ref="J3" si="0">IF(E3="","",IF(E3="Buy",(I3-G3),(G3-I3)))</f>
        <v>4.75</v>
      </c>
      <c r="K3" s="24">
        <f t="shared" ref="K3" si="1">IF(E3="","",J3*F3)</f>
        <v>19000</v>
      </c>
    </row>
    <row r="4" spans="1:11" ht="25.2" customHeight="1">
      <c r="A4" s="13">
        <v>2</v>
      </c>
      <c r="B4" s="15">
        <v>45173</v>
      </c>
      <c r="C4" s="16" t="s">
        <v>66</v>
      </c>
      <c r="D4" s="14" t="s">
        <v>277</v>
      </c>
      <c r="E4" s="17" t="s">
        <v>12</v>
      </c>
      <c r="F4" s="17">
        <v>7100</v>
      </c>
      <c r="G4" s="17">
        <v>102.4</v>
      </c>
      <c r="H4" s="17">
        <v>100.8</v>
      </c>
      <c r="I4" s="17">
        <v>103.1</v>
      </c>
      <c r="J4" s="23">
        <f t="shared" ref="J4" si="2">IF(E4="","",IF(E4="Buy",(I4-G4),(G4-I4)))</f>
        <v>0.69999999999998863</v>
      </c>
      <c r="K4" s="24">
        <f t="shared" ref="K4" si="3">IF(E4="","",J4*F4)</f>
        <v>4969.9999999999191</v>
      </c>
    </row>
    <row r="5" spans="1:11" ht="25.2" customHeight="1">
      <c r="A5" s="13">
        <v>3</v>
      </c>
      <c r="B5" s="15">
        <v>45174</v>
      </c>
      <c r="C5" s="16" t="s">
        <v>205</v>
      </c>
      <c r="D5" s="14" t="s">
        <v>259</v>
      </c>
      <c r="E5" s="17" t="s">
        <v>12</v>
      </c>
      <c r="F5" s="17">
        <v>5200</v>
      </c>
      <c r="G5" s="17">
        <v>230.05</v>
      </c>
      <c r="H5" s="17">
        <v>227.25</v>
      </c>
      <c r="I5" s="17">
        <v>234</v>
      </c>
      <c r="J5" s="23">
        <f t="shared" ref="J5" si="4">IF(E5="","",IF(E5="Buy",(I5-G5),(G5-I5)))</f>
        <v>3.9499999999999886</v>
      </c>
      <c r="K5" s="24">
        <f t="shared" ref="K5" si="5">IF(E5="","",J5*F5)</f>
        <v>20539.999999999942</v>
      </c>
    </row>
    <row r="6" spans="1:11" ht="25.2" customHeight="1">
      <c r="A6" s="13">
        <v>4</v>
      </c>
      <c r="B6" s="15">
        <v>45175</v>
      </c>
      <c r="C6" s="16" t="s">
        <v>125</v>
      </c>
      <c r="D6" s="14" t="s">
        <v>173</v>
      </c>
      <c r="E6" s="17" t="s">
        <v>12</v>
      </c>
      <c r="F6" s="17">
        <v>1900</v>
      </c>
      <c r="G6" s="17">
        <v>880.9</v>
      </c>
      <c r="H6" s="17">
        <v>873.9</v>
      </c>
      <c r="I6" s="17">
        <v>879.3</v>
      </c>
      <c r="J6" s="23">
        <f t="shared" ref="J6" si="6">IF(E6="","",IF(E6="Buy",(I6-G6),(G6-I6)))</f>
        <v>-1.6000000000000227</v>
      </c>
      <c r="K6" s="24">
        <f t="shared" ref="K6" si="7">IF(E6="","",J6*F6)</f>
        <v>-3040.0000000000432</v>
      </c>
    </row>
    <row r="7" spans="1:11" ht="25.2" customHeight="1">
      <c r="A7" s="13">
        <v>5</v>
      </c>
      <c r="B7" s="15">
        <v>45176</v>
      </c>
      <c r="C7" s="16" t="s">
        <v>96</v>
      </c>
      <c r="D7" s="14" t="s">
        <v>199</v>
      </c>
      <c r="E7" s="17" t="s">
        <v>12</v>
      </c>
      <c r="F7" s="17">
        <v>1000</v>
      </c>
      <c r="G7" s="17">
        <v>1437.05</v>
      </c>
      <c r="H7" s="17">
        <v>1422.9</v>
      </c>
      <c r="I7" s="17">
        <v>1452</v>
      </c>
      <c r="J7" s="23">
        <f t="shared" ref="J7" si="8">IF(E7="","",IF(E7="Buy",(I7-G7),(G7-I7)))</f>
        <v>14.950000000000045</v>
      </c>
      <c r="K7" s="24">
        <f t="shared" ref="K7" si="9">IF(E7="","",J7*F7)</f>
        <v>14950.000000000045</v>
      </c>
    </row>
    <row r="8" spans="1:11" ht="25.2" customHeight="1">
      <c r="A8" s="13">
        <v>6</v>
      </c>
      <c r="B8" s="15">
        <v>45177</v>
      </c>
      <c r="C8" s="16" t="s">
        <v>50</v>
      </c>
      <c r="D8" s="14" t="s">
        <v>323</v>
      </c>
      <c r="E8" s="17" t="s">
        <v>12</v>
      </c>
      <c r="F8" s="17">
        <v>1200</v>
      </c>
      <c r="G8" s="17">
        <v>1962.9</v>
      </c>
      <c r="H8" s="17">
        <v>1944.9</v>
      </c>
      <c r="I8" s="17">
        <v>1951.2</v>
      </c>
      <c r="J8" s="23">
        <f t="shared" ref="J8" si="10">IF(E8="","",IF(E8="Buy",(I8-G8),(G8-I8)))</f>
        <v>-11.700000000000045</v>
      </c>
      <c r="K8" s="24">
        <f t="shared" ref="K8" si="11">IF(E8="","",J8*F8)</f>
        <v>-14040.000000000055</v>
      </c>
    </row>
    <row r="9" spans="1:11" ht="25.2" customHeight="1">
      <c r="A9" s="13">
        <v>7</v>
      </c>
      <c r="B9" s="15">
        <v>45180</v>
      </c>
      <c r="C9" s="16" t="s">
        <v>96</v>
      </c>
      <c r="D9" s="14" t="s">
        <v>92</v>
      </c>
      <c r="E9" s="17" t="s">
        <v>12</v>
      </c>
      <c r="F9" s="17">
        <v>5000</v>
      </c>
      <c r="G9" s="17">
        <v>276.5</v>
      </c>
      <c r="H9" s="17">
        <v>273.60000000000002</v>
      </c>
      <c r="I9" s="17">
        <v>276</v>
      </c>
      <c r="J9" s="23">
        <f t="shared" ref="J9" si="12">IF(E9="","",IF(E9="Buy",(I9-G9),(G9-I9)))</f>
        <v>-0.5</v>
      </c>
      <c r="K9" s="24">
        <f t="shared" ref="K9" si="13">IF(E9="","",J9*F9)</f>
        <v>-2500</v>
      </c>
    </row>
    <row r="10" spans="1:11" ht="25.2" customHeight="1">
      <c r="A10" s="13">
        <v>8</v>
      </c>
      <c r="B10" s="15">
        <v>45181</v>
      </c>
      <c r="C10" s="16" t="s">
        <v>141</v>
      </c>
      <c r="D10" s="14" t="s">
        <v>85</v>
      </c>
      <c r="E10" s="17" t="s">
        <v>12</v>
      </c>
      <c r="F10" s="17">
        <v>1600</v>
      </c>
      <c r="G10" s="17">
        <v>454.25</v>
      </c>
      <c r="H10" s="17">
        <v>449.55</v>
      </c>
      <c r="I10" s="17">
        <v>452.7</v>
      </c>
      <c r="J10" s="23">
        <f t="shared" ref="J10" si="14">IF(E10="","",IF(E10="Buy",(I10-G10),(G10-I10)))</f>
        <v>-1.5500000000000114</v>
      </c>
      <c r="K10" s="24">
        <f t="shared" ref="K10" si="15">IF(E10="","",J10*F10)</f>
        <v>-2480.0000000000182</v>
      </c>
    </row>
    <row r="11" spans="1:11" ht="25.2" customHeight="1">
      <c r="A11" s="13">
        <v>9</v>
      </c>
      <c r="B11" s="15">
        <v>45181</v>
      </c>
      <c r="C11" s="16" t="s">
        <v>102</v>
      </c>
      <c r="D11" s="14" t="s">
        <v>144</v>
      </c>
      <c r="E11" s="17" t="s">
        <v>54</v>
      </c>
      <c r="F11" s="17">
        <v>10000</v>
      </c>
      <c r="G11" s="17">
        <v>218.6</v>
      </c>
      <c r="H11" s="17">
        <v>220.5</v>
      </c>
      <c r="I11" s="17">
        <v>220.05</v>
      </c>
      <c r="J11" s="23">
        <f t="shared" ref="J11" si="16">IF(E11="","",IF(E11="Buy",(I11-G11),(G11-I11)))</f>
        <v>-1.4500000000000171</v>
      </c>
      <c r="K11" s="24">
        <f t="shared" ref="K11" si="17">IF(E11="","",J11*F11)</f>
        <v>-14500.000000000171</v>
      </c>
    </row>
    <row r="12" spans="1:11" ht="25.2" customHeight="1">
      <c r="A12" s="13">
        <v>10</v>
      </c>
      <c r="B12" s="15">
        <v>45182</v>
      </c>
      <c r="C12" s="16" t="s">
        <v>112</v>
      </c>
      <c r="D12" s="14" t="s">
        <v>134</v>
      </c>
      <c r="E12" s="17" t="s">
        <v>12</v>
      </c>
      <c r="F12" s="17">
        <v>3000</v>
      </c>
      <c r="G12" s="17">
        <v>598.70000000000005</v>
      </c>
      <c r="H12" s="17">
        <v>594</v>
      </c>
      <c r="I12" s="17">
        <v>597.20000000000005</v>
      </c>
      <c r="J12" s="23">
        <f t="shared" ref="J12" si="18">IF(E12="","",IF(E12="Buy",(I12-G12),(G12-I12)))</f>
        <v>-1.5</v>
      </c>
      <c r="K12" s="24">
        <f t="shared" ref="K12" si="19">IF(E12="","",J12*F12)</f>
        <v>-4500</v>
      </c>
    </row>
    <row r="13" spans="1:11" ht="25.2" customHeight="1">
      <c r="A13" s="13">
        <v>11</v>
      </c>
      <c r="B13" s="15">
        <v>45182</v>
      </c>
      <c r="C13" s="16" t="s">
        <v>325</v>
      </c>
      <c r="D13" s="14" t="s">
        <v>121</v>
      </c>
      <c r="E13" s="17" t="s">
        <v>12</v>
      </c>
      <c r="F13" s="17">
        <v>1250</v>
      </c>
      <c r="G13" s="17">
        <v>1018.5</v>
      </c>
      <c r="H13" s="17">
        <v>1010.7</v>
      </c>
      <c r="I13" s="17">
        <v>1015</v>
      </c>
      <c r="J13" s="23">
        <f t="shared" ref="J13" si="20">IF(E13="","",IF(E13="Buy",(I13-G13),(G13-I13)))</f>
        <v>-3.5</v>
      </c>
      <c r="K13" s="24">
        <f t="shared" ref="K13" si="21">IF(E13="","",J13*F13)</f>
        <v>-4375</v>
      </c>
    </row>
    <row r="14" spans="1:11" ht="25.2" customHeight="1">
      <c r="A14" s="13">
        <v>12</v>
      </c>
      <c r="B14" s="15">
        <v>45183</v>
      </c>
      <c r="C14" s="16" t="s">
        <v>141</v>
      </c>
      <c r="D14" s="14" t="s">
        <v>233</v>
      </c>
      <c r="E14" s="17" t="s">
        <v>12</v>
      </c>
      <c r="F14" s="17">
        <v>1400</v>
      </c>
      <c r="G14" s="17">
        <v>1066.5999999999999</v>
      </c>
      <c r="H14" s="17">
        <v>1054.8</v>
      </c>
      <c r="I14" s="17">
        <v>1062.9000000000001</v>
      </c>
      <c r="J14" s="23">
        <f t="shared" ref="J14" si="22">IF(E14="","",IF(E14="Buy",(I14-G14),(G14-I14)))</f>
        <v>-3.6999999999998181</v>
      </c>
      <c r="K14" s="24">
        <f t="shared" ref="K14" si="23">IF(E14="","",J14*F14)</f>
        <v>-5179.9999999997453</v>
      </c>
    </row>
    <row r="15" spans="1:11" ht="25.2" customHeight="1">
      <c r="A15" s="13">
        <v>13</v>
      </c>
      <c r="B15" s="15">
        <v>45184</v>
      </c>
      <c r="C15" s="16" t="s">
        <v>143</v>
      </c>
      <c r="D15" s="14" t="s">
        <v>135</v>
      </c>
      <c r="E15" s="17" t="s">
        <v>12</v>
      </c>
      <c r="F15" s="17">
        <v>5000</v>
      </c>
      <c r="G15" s="17">
        <v>249.2</v>
      </c>
      <c r="H15" s="17">
        <v>247.5</v>
      </c>
      <c r="I15" s="17">
        <v>247.95</v>
      </c>
      <c r="J15" s="23">
        <f t="shared" ref="J15" si="24">IF(E15="","",IF(E15="Buy",(I15-G15),(G15-I15)))</f>
        <v>-1.25</v>
      </c>
      <c r="K15" s="24">
        <f t="shared" ref="K15" si="25">IF(E15="","",J15*F15)</f>
        <v>-6250</v>
      </c>
    </row>
    <row r="16" spans="1:11" ht="25.2" customHeight="1">
      <c r="A16" s="13">
        <v>14</v>
      </c>
      <c r="B16" s="15">
        <v>45189</v>
      </c>
      <c r="C16" s="16" t="s">
        <v>69</v>
      </c>
      <c r="D16" s="14" t="s">
        <v>174</v>
      </c>
      <c r="E16" s="17" t="s">
        <v>12</v>
      </c>
      <c r="F16" s="17">
        <v>2000</v>
      </c>
      <c r="G16" s="17">
        <v>755.9</v>
      </c>
      <c r="H16" s="17">
        <v>750.6</v>
      </c>
      <c r="I16" s="17">
        <v>757.2</v>
      </c>
      <c r="J16" s="23">
        <f t="shared" ref="J16" si="26">IF(E16="","",IF(E16="Buy",(I16-G16),(G16-I16)))</f>
        <v>1.3000000000000682</v>
      </c>
      <c r="K16" s="24">
        <f t="shared" ref="K16" si="27">IF(E16="","",J16*F16)</f>
        <v>2600.0000000001364</v>
      </c>
    </row>
    <row r="17" spans="1:11" ht="25.2" customHeight="1">
      <c r="A17" s="13">
        <v>15</v>
      </c>
      <c r="B17" s="15">
        <v>45190</v>
      </c>
      <c r="C17" s="16" t="s">
        <v>185</v>
      </c>
      <c r="D17" s="14" t="s">
        <v>174</v>
      </c>
      <c r="E17" s="17" t="s">
        <v>54</v>
      </c>
      <c r="F17" s="17">
        <v>5400</v>
      </c>
      <c r="G17" s="17">
        <v>175.9</v>
      </c>
      <c r="H17" s="17">
        <v>177.75</v>
      </c>
      <c r="I17" s="17">
        <v>176.3</v>
      </c>
      <c r="J17" s="23">
        <f t="shared" ref="J17" si="28">IF(E17="","",IF(E17="Buy",(I17-G17),(G17-I17)))</f>
        <v>-0.40000000000000568</v>
      </c>
      <c r="K17" s="24">
        <f t="shared" ref="K17" si="29">IF(E17="","",J17*F17)</f>
        <v>-2160.0000000000309</v>
      </c>
    </row>
    <row r="18" spans="1:11" ht="25.2" customHeight="1">
      <c r="A18" s="13">
        <v>16</v>
      </c>
      <c r="B18" s="15">
        <v>45190</v>
      </c>
      <c r="C18" s="16" t="s">
        <v>125</v>
      </c>
      <c r="D18" s="14" t="s">
        <v>263</v>
      </c>
      <c r="E18" s="17" t="s">
        <v>54</v>
      </c>
      <c r="F18" s="17">
        <v>5800</v>
      </c>
      <c r="G18" s="17">
        <v>229.75</v>
      </c>
      <c r="H18" s="17">
        <v>231.75</v>
      </c>
      <c r="I18" s="17">
        <v>231.75</v>
      </c>
      <c r="J18" s="23">
        <f t="shared" ref="J18" si="30">IF(E18="","",IF(E18="Buy",(I18-G18),(G18-I18)))</f>
        <v>-2</v>
      </c>
      <c r="K18" s="24">
        <f t="shared" ref="K18" si="31">IF(E18="","",J18*F18)</f>
        <v>-11600</v>
      </c>
    </row>
    <row r="19" spans="1:11" ht="25.2" customHeight="1">
      <c r="A19" s="13">
        <v>17</v>
      </c>
      <c r="B19" s="15">
        <v>45191</v>
      </c>
      <c r="C19" s="16" t="s">
        <v>90</v>
      </c>
      <c r="D19" s="14" t="s">
        <v>83</v>
      </c>
      <c r="E19" s="17" t="s">
        <v>54</v>
      </c>
      <c r="F19" s="17">
        <v>1100</v>
      </c>
      <c r="G19" s="17">
        <v>1531.5</v>
      </c>
      <c r="H19" s="17">
        <v>1540.8</v>
      </c>
      <c r="I19" s="17">
        <v>1533.2</v>
      </c>
      <c r="J19" s="23">
        <f t="shared" ref="J19" si="32">IF(E19="","",IF(E19="Buy",(I19-G19),(G19-I19)))</f>
        <v>-1.7000000000000455</v>
      </c>
      <c r="K19" s="24">
        <f t="shared" ref="K19" si="33">IF(E19="","",J19*F19)</f>
        <v>-1870.00000000005</v>
      </c>
    </row>
    <row r="20" spans="1:11" ht="25.2" customHeight="1">
      <c r="A20" s="13">
        <v>18</v>
      </c>
      <c r="B20" s="15">
        <v>45194</v>
      </c>
      <c r="C20" s="16" t="s">
        <v>152</v>
      </c>
      <c r="D20" s="14" t="s">
        <v>225</v>
      </c>
      <c r="E20" s="17" t="s">
        <v>12</v>
      </c>
      <c r="F20" s="17">
        <v>1800</v>
      </c>
      <c r="G20" s="17">
        <v>900.7</v>
      </c>
      <c r="H20" s="17">
        <v>891.9</v>
      </c>
      <c r="I20" s="17">
        <v>907.5</v>
      </c>
      <c r="J20" s="23">
        <f t="shared" ref="J20" si="34">IF(E20="","",IF(E20="Buy",(I20-G20),(G20-I20)))</f>
        <v>6.7999999999999545</v>
      </c>
      <c r="K20" s="24">
        <f t="shared" ref="K20" si="35">IF(E20="","",J20*F20)</f>
        <v>12239.999999999918</v>
      </c>
    </row>
    <row r="21" spans="1:11" ht="25.2" customHeight="1" thickBot="1">
      <c r="A21" s="13">
        <v>19</v>
      </c>
      <c r="B21" s="15">
        <v>45198</v>
      </c>
      <c r="C21" s="16" t="s">
        <v>177</v>
      </c>
      <c r="D21" s="14" t="s">
        <v>326</v>
      </c>
      <c r="E21" s="17" t="s">
        <v>12</v>
      </c>
      <c r="F21" s="17">
        <v>8924</v>
      </c>
      <c r="G21" s="17">
        <v>133.80000000000001</v>
      </c>
      <c r="H21" s="17">
        <v>132.75</v>
      </c>
      <c r="I21" s="17">
        <v>136.1</v>
      </c>
      <c r="J21" s="23">
        <f t="shared" ref="J21" si="36">IF(E21="","",IF(E21="Buy",(I21-G21),(G21-I21)))</f>
        <v>2.2999999999999829</v>
      </c>
      <c r="K21" s="24">
        <f t="shared" ref="K21" si="37">IF(E21="","",J21*F21)</f>
        <v>20525.199999999848</v>
      </c>
    </row>
    <row r="22" spans="1:11" ht="33.6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>
        <f>SUM(K3:K21)</f>
        <v>22330.199999999699</v>
      </c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1" spans="1:11" s="91" customFormat="1" ht="13">
      <c r="A41" s="89" t="s">
        <v>305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332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</sheetData>
  <mergeCells count="1">
    <mergeCell ref="A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G22" sqref="G22"/>
    </sheetView>
  </sheetViews>
  <sheetFormatPr defaultRowHeight="14.35"/>
  <cols>
    <col min="2" max="2" width="13.64453125" bestFit="1" customWidth="1"/>
    <col min="6" max="6" width="15.3515625" bestFit="1" customWidth="1"/>
  </cols>
  <sheetData>
    <row r="1" spans="1:7">
      <c r="F1" s="1" t="s">
        <v>27</v>
      </c>
    </row>
    <row r="2" spans="1:7">
      <c r="A2" t="s">
        <v>2</v>
      </c>
      <c r="B2" t="s">
        <v>36</v>
      </c>
      <c r="C2" t="s">
        <v>37</v>
      </c>
    </row>
    <row r="3" spans="1:7">
      <c r="B3">
        <v>1000000</v>
      </c>
      <c r="F3" s="1" t="s">
        <v>29</v>
      </c>
    </row>
    <row r="4" spans="1:7">
      <c r="A4" s="2">
        <v>43711</v>
      </c>
      <c r="B4" s="3" t="e">
        <f>B3+C4</f>
        <v>#REF!</v>
      </c>
      <c r="C4" s="3" t="e">
        <f>SUM(#REF!)</f>
        <v>#REF!</v>
      </c>
      <c r="F4" s="1" t="s">
        <v>31</v>
      </c>
      <c r="G4" t="e">
        <f>COUNTIF(#REF!,"&gt;0")</f>
        <v>#REF!</v>
      </c>
    </row>
    <row r="5" spans="1:7">
      <c r="A5" s="2">
        <v>43712</v>
      </c>
      <c r="B5" s="3" t="e">
        <f t="shared" ref="B5:B7" si="0">B4+C5</f>
        <v>#REF!</v>
      </c>
      <c r="C5" s="3" t="e">
        <f>SUM(#REF!)</f>
        <v>#REF!</v>
      </c>
      <c r="F5" s="1" t="s">
        <v>38</v>
      </c>
      <c r="G5" t="e">
        <f>COUNTIF(#REF!,"&lt;0")</f>
        <v>#REF!</v>
      </c>
    </row>
    <row r="6" spans="1:7">
      <c r="A6" s="2">
        <v>43713</v>
      </c>
      <c r="B6" s="3" t="e">
        <f t="shared" si="0"/>
        <v>#REF!</v>
      </c>
      <c r="C6" s="3" t="e">
        <f>SUM(#REF!)</f>
        <v>#REF!</v>
      </c>
    </row>
    <row r="7" spans="1:7">
      <c r="A7" s="2">
        <v>43714</v>
      </c>
      <c r="B7" s="3" t="e">
        <f t="shared" si="0"/>
        <v>#REF!</v>
      </c>
      <c r="C7" s="3" t="e">
        <f>SUM(#REF!)</f>
        <v>#REF!</v>
      </c>
    </row>
    <row r="8" spans="1:7">
      <c r="A8" s="2"/>
      <c r="B8" s="3"/>
      <c r="C8" s="3"/>
    </row>
    <row r="9" spans="1:7">
      <c r="A9" s="2"/>
      <c r="B9" s="3"/>
      <c r="C9" s="3"/>
    </row>
    <row r="10" spans="1:7">
      <c r="A10" s="2"/>
      <c r="B10" s="3"/>
      <c r="C10" s="3"/>
    </row>
    <row r="11" spans="1:7">
      <c r="A11" s="2"/>
      <c r="B11" s="3"/>
      <c r="C11" s="3"/>
    </row>
    <row r="12" spans="1:7">
      <c r="A12" s="2"/>
      <c r="B12" s="3"/>
      <c r="C12" s="3"/>
    </row>
    <row r="13" spans="1:7">
      <c r="A13" s="2"/>
      <c r="B13" s="3"/>
      <c r="C13" s="3"/>
    </row>
    <row r="14" spans="1:7">
      <c r="A14" s="2"/>
      <c r="B14" s="3"/>
      <c r="C14" s="3"/>
    </row>
    <row r="15" spans="1:7">
      <c r="A15" s="2"/>
      <c r="B15" s="3"/>
    </row>
    <row r="16" spans="1:7">
      <c r="A16" s="2"/>
      <c r="B16" s="3"/>
    </row>
    <row r="17" spans="1:2">
      <c r="A17" s="2"/>
      <c r="B17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50"/>
  <sheetViews>
    <sheetView zoomScale="90" zoomScaleNormal="90" workbookViewId="0">
      <pane ySplit="2" topLeftCell="A15" activePane="bottomLeft" state="frozen"/>
      <selection pane="bottomLeft" activeCell="H22" sqref="H22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.2" customHeight="1">
      <c r="A1" s="100" t="s">
        <v>327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.2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2" customHeight="1">
      <c r="A3" s="13">
        <v>1</v>
      </c>
      <c r="B3" s="15">
        <v>45202</v>
      </c>
      <c r="C3" s="16" t="s">
        <v>81</v>
      </c>
      <c r="D3" s="14" t="s">
        <v>44</v>
      </c>
      <c r="E3" s="17" t="s">
        <v>12</v>
      </c>
      <c r="F3" s="17">
        <v>3300</v>
      </c>
      <c r="G3" s="17">
        <v>541.75</v>
      </c>
      <c r="H3" s="17">
        <v>538.20000000000005</v>
      </c>
      <c r="I3" s="17">
        <v>542</v>
      </c>
      <c r="J3" s="23">
        <f t="shared" ref="J3" si="0">IF(E3="","",IF(E3="Buy",(I3-G3),(G3-I3)))</f>
        <v>0.25</v>
      </c>
      <c r="K3" s="24">
        <f t="shared" ref="K3" si="1">IF(E3="","",J3*F3)</f>
        <v>825</v>
      </c>
    </row>
    <row r="4" spans="1:11" ht="25.2" customHeight="1">
      <c r="A4" s="13">
        <v>2</v>
      </c>
      <c r="B4" s="15">
        <v>45202</v>
      </c>
      <c r="C4" s="16" t="s">
        <v>102</v>
      </c>
      <c r="D4" s="14" t="s">
        <v>134</v>
      </c>
      <c r="E4" s="17" t="s">
        <v>12</v>
      </c>
      <c r="F4" s="17">
        <v>3000</v>
      </c>
      <c r="G4" s="17">
        <v>604.75</v>
      </c>
      <c r="H4" s="17">
        <v>599.4</v>
      </c>
      <c r="I4" s="17">
        <v>602.5</v>
      </c>
      <c r="J4" s="23">
        <f t="shared" ref="J4" si="2">IF(E4="","",IF(E4="Buy",(I4-G4),(G4-I4)))</f>
        <v>-2.25</v>
      </c>
      <c r="K4" s="24">
        <f t="shared" ref="K4" si="3">IF(E4="","",J4*F4)</f>
        <v>-6750</v>
      </c>
    </row>
    <row r="5" spans="1:11" ht="25.2" customHeight="1">
      <c r="A5" s="13">
        <v>3</v>
      </c>
      <c r="B5" s="15">
        <v>45203</v>
      </c>
      <c r="C5" s="16" t="s">
        <v>143</v>
      </c>
      <c r="D5" s="14" t="s">
        <v>260</v>
      </c>
      <c r="E5" s="17" t="s">
        <v>12</v>
      </c>
      <c r="F5" s="17">
        <v>1700</v>
      </c>
      <c r="G5" s="17">
        <v>949.55</v>
      </c>
      <c r="H5" s="17">
        <v>939.6</v>
      </c>
      <c r="I5" s="17">
        <v>960.2</v>
      </c>
      <c r="J5" s="23">
        <f t="shared" ref="J5" si="4">IF(E5="","",IF(E5="Buy",(I5-G5),(G5-I5)))</f>
        <v>10.650000000000091</v>
      </c>
      <c r="K5" s="24">
        <f t="shared" ref="K5" si="5">IF(E5="","",J5*F5)</f>
        <v>18105.000000000153</v>
      </c>
    </row>
    <row r="6" spans="1:11" ht="25.2" customHeight="1">
      <c r="A6" s="13">
        <v>4</v>
      </c>
      <c r="B6" s="15">
        <v>45204</v>
      </c>
      <c r="C6" s="16" t="s">
        <v>81</v>
      </c>
      <c r="D6" s="14" t="s">
        <v>328</v>
      </c>
      <c r="E6" s="17" t="s">
        <v>12</v>
      </c>
      <c r="F6" s="17">
        <v>600</v>
      </c>
      <c r="G6" s="17">
        <v>2481</v>
      </c>
      <c r="H6" s="17">
        <v>2463.3000000000002</v>
      </c>
      <c r="I6" s="17">
        <v>2530</v>
      </c>
      <c r="J6" s="23">
        <f t="shared" ref="J6" si="6">IF(E6="","",IF(E6="Buy",(I6-G6),(G6-I6)))</f>
        <v>49</v>
      </c>
      <c r="K6" s="24">
        <f t="shared" ref="K6" si="7">IF(E6="","",J6*F6)</f>
        <v>29400</v>
      </c>
    </row>
    <row r="7" spans="1:11" ht="25.2" customHeight="1">
      <c r="A7" s="13">
        <v>5</v>
      </c>
      <c r="B7" s="15">
        <v>45205</v>
      </c>
      <c r="C7" s="16" t="s">
        <v>159</v>
      </c>
      <c r="D7" s="14" t="s">
        <v>126</v>
      </c>
      <c r="E7" s="17" t="s">
        <v>12</v>
      </c>
      <c r="F7" s="17">
        <v>950</v>
      </c>
      <c r="G7" s="17">
        <v>1670</v>
      </c>
      <c r="H7" s="17">
        <v>1656.9</v>
      </c>
      <c r="I7" s="17">
        <v>1676.5</v>
      </c>
      <c r="J7" s="23">
        <f t="shared" ref="J7" si="8">IF(E7="","",IF(E7="Buy",(I7-G7),(G7-I7)))</f>
        <v>6.5</v>
      </c>
      <c r="K7" s="24">
        <f t="shared" ref="K7" si="9">IF(E7="","",J7*F7)</f>
        <v>6175</v>
      </c>
    </row>
    <row r="8" spans="1:11" ht="25.2" customHeight="1">
      <c r="A8" s="13">
        <v>6</v>
      </c>
      <c r="B8" s="15">
        <v>45208</v>
      </c>
      <c r="C8" s="16" t="s">
        <v>55</v>
      </c>
      <c r="D8" s="14" t="s">
        <v>246</v>
      </c>
      <c r="E8" s="17" t="s">
        <v>12</v>
      </c>
      <c r="F8" s="17">
        <v>2200</v>
      </c>
      <c r="G8" s="17">
        <v>915</v>
      </c>
      <c r="H8" s="17">
        <v>909.45</v>
      </c>
      <c r="I8" s="17">
        <v>919.2</v>
      </c>
      <c r="J8" s="23">
        <f t="shared" ref="J8" si="10">IF(E8="","",IF(E8="Buy",(I8-G8),(G8-I8)))</f>
        <v>4.2000000000000455</v>
      </c>
      <c r="K8" s="24">
        <f t="shared" ref="K8" si="11">IF(E8="","",J8*F8)</f>
        <v>9240.0000000001</v>
      </c>
    </row>
    <row r="9" spans="1:11" ht="25.2" customHeight="1">
      <c r="A9" s="13">
        <v>7</v>
      </c>
      <c r="B9" s="15">
        <v>45209</v>
      </c>
      <c r="C9" s="16" t="s">
        <v>153</v>
      </c>
      <c r="D9" s="14" t="s">
        <v>250</v>
      </c>
      <c r="E9" s="17" t="s">
        <v>12</v>
      </c>
      <c r="F9" s="17">
        <v>21000</v>
      </c>
      <c r="G9" s="17">
        <v>131.75</v>
      </c>
      <c r="H9" s="17">
        <v>130.5</v>
      </c>
      <c r="I9" s="17">
        <v>131.625</v>
      </c>
      <c r="J9" s="23">
        <f t="shared" ref="J9" si="12">IF(E9="","",IF(E9="Buy",(I9-G9),(G9-I9)))</f>
        <v>-0.125</v>
      </c>
      <c r="K9" s="24">
        <f t="shared" ref="K9" si="13">IF(E9="","",J9*F9)</f>
        <v>-2625</v>
      </c>
    </row>
    <row r="10" spans="1:11" ht="25.2" customHeight="1">
      <c r="A10" s="13">
        <v>8</v>
      </c>
      <c r="B10" s="15">
        <v>45210</v>
      </c>
      <c r="C10" s="16" t="s">
        <v>143</v>
      </c>
      <c r="D10" s="14" t="s">
        <v>329</v>
      </c>
      <c r="E10" s="17" t="s">
        <v>12</v>
      </c>
      <c r="F10" s="17">
        <v>10000</v>
      </c>
      <c r="G10" s="17">
        <v>141.35</v>
      </c>
      <c r="H10" s="17">
        <v>139.5</v>
      </c>
      <c r="I10" s="17">
        <v>140.4</v>
      </c>
      <c r="J10" s="23">
        <f t="shared" ref="J10" si="14">IF(E10="","",IF(E10="Buy",(I10-G10),(G10-I10)))</f>
        <v>-0.94999999999998863</v>
      </c>
      <c r="K10" s="24">
        <f t="shared" ref="K10" si="15">IF(E10="","",J10*F10)</f>
        <v>-9499.9999999998872</v>
      </c>
    </row>
    <row r="11" spans="1:11" ht="25.2" customHeight="1">
      <c r="A11" s="13">
        <v>9</v>
      </c>
      <c r="B11" s="15">
        <v>45211</v>
      </c>
      <c r="C11" s="16" t="s">
        <v>152</v>
      </c>
      <c r="D11" s="14" t="s">
        <v>217</v>
      </c>
      <c r="E11" s="17" t="s">
        <v>12</v>
      </c>
      <c r="F11" s="17">
        <v>2750</v>
      </c>
      <c r="G11" s="17">
        <v>480.45</v>
      </c>
      <c r="H11" s="17">
        <v>477.45</v>
      </c>
      <c r="I11" s="17">
        <v>477.45</v>
      </c>
      <c r="J11" s="23">
        <f t="shared" ref="J11" si="16">IF(E11="","",IF(E11="Buy",(I11-G11),(G11-I11)))</f>
        <v>-3</v>
      </c>
      <c r="K11" s="24">
        <f t="shared" ref="K11" si="17">IF(E11="","",J11*F11)</f>
        <v>-8250</v>
      </c>
    </row>
    <row r="12" spans="1:11" ht="25.2" customHeight="1">
      <c r="A12" s="13">
        <v>10</v>
      </c>
      <c r="B12" s="15">
        <v>45212</v>
      </c>
      <c r="C12" s="16" t="s">
        <v>57</v>
      </c>
      <c r="D12" s="14" t="s">
        <v>121</v>
      </c>
      <c r="E12" s="17" t="s">
        <v>54</v>
      </c>
      <c r="F12" s="17">
        <v>1250</v>
      </c>
      <c r="G12" s="17">
        <v>997.3</v>
      </c>
      <c r="H12" s="17">
        <v>1006.2</v>
      </c>
      <c r="I12" s="17">
        <v>1000.2</v>
      </c>
      <c r="J12" s="23">
        <f t="shared" ref="J12" si="18">IF(E12="","",IF(E12="Buy",(I12-G12),(G12-I12)))</f>
        <v>-2.9000000000000909</v>
      </c>
      <c r="K12" s="24">
        <f t="shared" ref="K12" si="19">IF(E12="","",J12*F12)</f>
        <v>-3625.0000000001137</v>
      </c>
    </row>
    <row r="13" spans="1:11" ht="25.2" customHeight="1">
      <c r="A13" s="13">
        <v>11</v>
      </c>
      <c r="B13" s="15">
        <v>45215</v>
      </c>
      <c r="C13" s="16" t="s">
        <v>50</v>
      </c>
      <c r="D13" s="14" t="s">
        <v>103</v>
      </c>
      <c r="E13" s="17" t="s">
        <v>54</v>
      </c>
      <c r="F13" s="17">
        <v>400</v>
      </c>
      <c r="G13" s="17">
        <v>3661.5</v>
      </c>
      <c r="H13" s="17">
        <v>3678.3</v>
      </c>
      <c r="I13" s="17">
        <v>3684</v>
      </c>
      <c r="J13" s="23">
        <f t="shared" ref="J13" si="20">IF(E13="","",IF(E13="Buy",(I13-G13),(G13-I13)))</f>
        <v>-22.5</v>
      </c>
      <c r="K13" s="24">
        <f t="shared" ref="K13" si="21">IF(E13="","",J13*F13)</f>
        <v>-9000</v>
      </c>
    </row>
    <row r="14" spans="1:11" ht="25" customHeight="1">
      <c r="A14" s="13">
        <v>12</v>
      </c>
      <c r="B14" s="15">
        <v>45216</v>
      </c>
      <c r="C14" s="16" t="s">
        <v>205</v>
      </c>
      <c r="D14" s="14" t="s">
        <v>256</v>
      </c>
      <c r="E14" s="17" t="s">
        <v>12</v>
      </c>
      <c r="F14" s="17">
        <v>4200</v>
      </c>
      <c r="G14" s="17">
        <v>316.5</v>
      </c>
      <c r="H14" s="17">
        <v>314.10000000000002</v>
      </c>
      <c r="I14" s="17">
        <v>316.7</v>
      </c>
      <c r="J14" s="23">
        <f t="shared" ref="J14" si="22">IF(E14="","",IF(E14="Buy",(I14-G14),(G14-I14)))</f>
        <v>0.19999999999998863</v>
      </c>
      <c r="K14" s="24">
        <f t="shared" ref="K14" si="23">IF(E14="","",J14*F14)</f>
        <v>839.99999999995225</v>
      </c>
    </row>
    <row r="15" spans="1:11" ht="25.2" customHeight="1">
      <c r="A15" s="13">
        <v>13</v>
      </c>
      <c r="B15" s="15">
        <v>45217</v>
      </c>
      <c r="C15" s="16" t="s">
        <v>68</v>
      </c>
      <c r="D15" s="14" t="s">
        <v>144</v>
      </c>
      <c r="E15" s="17" t="s">
        <v>54</v>
      </c>
      <c r="F15" s="17">
        <v>5000</v>
      </c>
      <c r="G15" s="17">
        <v>241.5</v>
      </c>
      <c r="H15" s="17">
        <v>243.45</v>
      </c>
      <c r="I15" s="17">
        <v>238.5</v>
      </c>
      <c r="J15" s="23">
        <f t="shared" ref="J15" si="24">IF(E15="","",IF(E15="Buy",(I15-G15),(G15-I15)))</f>
        <v>3</v>
      </c>
      <c r="K15" s="24">
        <f t="shared" ref="K15" si="25">IF(E15="","",J15*F15)</f>
        <v>15000</v>
      </c>
    </row>
    <row r="16" spans="1:11" ht="25.2" customHeight="1">
      <c r="A16" s="13">
        <v>14</v>
      </c>
      <c r="B16" s="15">
        <v>45219</v>
      </c>
      <c r="C16" s="16" t="s">
        <v>57</v>
      </c>
      <c r="D16" s="14" t="s">
        <v>199</v>
      </c>
      <c r="E16" s="17" t="s">
        <v>12</v>
      </c>
      <c r="F16" s="17">
        <v>1000</v>
      </c>
      <c r="G16" s="17">
        <v>1467</v>
      </c>
      <c r="H16" s="17">
        <v>1455.3</v>
      </c>
      <c r="I16" s="17">
        <v>1461.65</v>
      </c>
      <c r="J16" s="23">
        <f t="shared" ref="J16" si="26">IF(E16="","",IF(E16="Buy",(I16-G16),(G16-I16)))</f>
        <v>-5.3499999999999091</v>
      </c>
      <c r="K16" s="24">
        <f t="shared" ref="K16" si="27">IF(E16="","",J16*F16)</f>
        <v>-5349.9999999999091</v>
      </c>
    </row>
    <row r="17" spans="1:11" ht="25.2" customHeight="1">
      <c r="A17" s="13">
        <v>15</v>
      </c>
      <c r="B17" s="15">
        <v>45222</v>
      </c>
      <c r="C17" s="16" t="s">
        <v>106</v>
      </c>
      <c r="D17" s="14" t="s">
        <v>134</v>
      </c>
      <c r="E17" s="17" t="s">
        <v>54</v>
      </c>
      <c r="F17" s="17">
        <v>3000</v>
      </c>
      <c r="G17" s="17">
        <v>558</v>
      </c>
      <c r="H17" s="17">
        <v>561.6</v>
      </c>
      <c r="I17" s="17">
        <v>553.35</v>
      </c>
      <c r="J17" s="23">
        <f t="shared" ref="J17" si="28">IF(E17="","",IF(E17="Buy",(I17-G17),(G17-I17)))</f>
        <v>4.6499999999999773</v>
      </c>
      <c r="K17" s="24">
        <f t="shared" ref="K17" si="29">IF(E17="","",J17*F17)</f>
        <v>13949.999999999931</v>
      </c>
    </row>
    <row r="18" spans="1:11" ht="25.2" customHeight="1">
      <c r="A18" s="13">
        <v>16</v>
      </c>
      <c r="B18" s="15">
        <v>45224</v>
      </c>
      <c r="C18" s="16" t="s">
        <v>141</v>
      </c>
      <c r="D18" s="14" t="s">
        <v>131</v>
      </c>
      <c r="E18" s="17" t="s">
        <v>54</v>
      </c>
      <c r="F18" s="17">
        <v>250</v>
      </c>
      <c r="G18" s="17">
        <v>5500</v>
      </c>
      <c r="H18" s="17">
        <v>5535.9</v>
      </c>
      <c r="I18" s="17">
        <v>5482</v>
      </c>
      <c r="J18" s="23">
        <f t="shared" ref="J18" si="30">IF(E18="","",IF(E18="Buy",(I18-G18),(G18-I18)))</f>
        <v>18</v>
      </c>
      <c r="K18" s="24">
        <f t="shared" ref="K18" si="31">IF(E18="","",J18*F18)</f>
        <v>4500</v>
      </c>
    </row>
    <row r="19" spans="1:11" ht="25.2" customHeight="1">
      <c r="A19" s="13">
        <v>17</v>
      </c>
      <c r="B19" s="15">
        <v>45226</v>
      </c>
      <c r="C19" s="16" t="s">
        <v>177</v>
      </c>
      <c r="D19" s="14" t="s">
        <v>121</v>
      </c>
      <c r="E19" s="17" t="s">
        <v>12</v>
      </c>
      <c r="F19" s="17">
        <v>1250</v>
      </c>
      <c r="G19" s="17">
        <v>1003.3</v>
      </c>
      <c r="H19" s="17">
        <v>993.6</v>
      </c>
      <c r="I19" s="17">
        <v>998</v>
      </c>
      <c r="J19" s="23">
        <f t="shared" ref="J19" si="32">IF(E19="","",IF(E19="Buy",(I19-G19),(G19-I19)))</f>
        <v>-5.2999999999999545</v>
      </c>
      <c r="K19" s="24">
        <f t="shared" ref="K19" si="33">IF(E19="","",J19*F19)</f>
        <v>-6624.9999999999436</v>
      </c>
    </row>
    <row r="20" spans="1:11" ht="25.2" customHeight="1">
      <c r="A20" s="13">
        <v>18</v>
      </c>
      <c r="B20" s="15">
        <v>45229</v>
      </c>
      <c r="C20" s="16" t="s">
        <v>159</v>
      </c>
      <c r="D20" s="14" t="s">
        <v>207</v>
      </c>
      <c r="E20" s="17" t="s">
        <v>12</v>
      </c>
      <c r="F20" s="17">
        <v>7700</v>
      </c>
      <c r="G20" s="17">
        <v>188.75</v>
      </c>
      <c r="H20" s="17">
        <v>186.3</v>
      </c>
      <c r="I20" s="17">
        <v>188.4</v>
      </c>
      <c r="J20" s="23">
        <f t="shared" ref="J20" si="34">IF(E20="","",IF(E20="Buy",(I20-G20),(G20-I20)))</f>
        <v>-0.34999999999999432</v>
      </c>
      <c r="K20" s="24">
        <f t="shared" ref="K20" si="35">IF(E20="","",J20*F20)</f>
        <v>-2694.9999999999563</v>
      </c>
    </row>
    <row r="21" spans="1:11" ht="25.2" customHeight="1" thickBot="1">
      <c r="A21" s="13">
        <v>19</v>
      </c>
      <c r="B21" s="15">
        <v>45230</v>
      </c>
      <c r="C21" s="16" t="s">
        <v>58</v>
      </c>
      <c r="D21" s="14" t="s">
        <v>239</v>
      </c>
      <c r="E21" s="17" t="s">
        <v>12</v>
      </c>
      <c r="F21" s="17">
        <v>1500</v>
      </c>
      <c r="G21" s="17">
        <v>1373.8</v>
      </c>
      <c r="H21" s="17">
        <v>1362.6</v>
      </c>
      <c r="I21" s="17">
        <v>1378</v>
      </c>
      <c r="J21" s="23">
        <f t="shared" ref="J21" si="36">IF(E21="","",IF(E21="Buy",(I21-G21),(G21-I21)))</f>
        <v>4.2000000000000455</v>
      </c>
      <c r="K21" s="24">
        <f t="shared" ref="K21" si="37">IF(E21="","",J21*F21)</f>
        <v>6300.0000000000682</v>
      </c>
    </row>
    <row r="22" spans="1:11" ht="33.6" customHeight="1" thickBot="1">
      <c r="A22" s="41"/>
      <c r="B22" s="42"/>
      <c r="C22" s="42"/>
      <c r="D22" s="42" t="s">
        <v>28</v>
      </c>
      <c r="E22" s="42"/>
      <c r="F22" s="42"/>
      <c r="G22" s="42"/>
      <c r="H22" s="42"/>
      <c r="I22" s="42"/>
      <c r="J22" s="43"/>
      <c r="K22" s="44">
        <f>SUM(K3:K21)</f>
        <v>49915.000000000386</v>
      </c>
    </row>
    <row r="23" spans="1:11" ht="18.7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.7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" customHeight="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1" spans="1:11" s="91" customFormat="1" ht="13">
      <c r="A41" s="89" t="s">
        <v>305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91" customFormat="1" ht="13">
      <c r="A42" s="90" t="s">
        <v>306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91" customFormat="1" ht="13">
      <c r="A43" s="90" t="s">
        <v>332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s="91" customFormat="1" ht="13">
      <c r="A44" s="90" t="s">
        <v>307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304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333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334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</sheetData>
  <mergeCells count="1">
    <mergeCell ref="A1:K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ED705-94CF-4915-B544-E73CAC05C6ED}">
  <dimension ref="A1:L53"/>
  <sheetViews>
    <sheetView zoomScale="90" zoomScaleNormal="90" workbookViewId="0">
      <pane ySplit="2" topLeftCell="A19" activePane="bottomLeft" state="frozen"/>
      <selection pane="bottomLeft" activeCell="H25" sqref="H25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35" customHeight="1">
      <c r="A3" s="13">
        <v>1</v>
      </c>
      <c r="B3" s="15">
        <v>45231</v>
      </c>
      <c r="C3" s="16" t="s">
        <v>185</v>
      </c>
      <c r="D3" s="14" t="s">
        <v>296</v>
      </c>
      <c r="E3" s="17" t="s">
        <v>54</v>
      </c>
      <c r="F3" s="17">
        <v>300</v>
      </c>
      <c r="G3" s="17">
        <v>5038</v>
      </c>
      <c r="H3" s="17">
        <v>5070.6000000000004</v>
      </c>
      <c r="I3" s="17">
        <v>5027</v>
      </c>
      <c r="J3" s="23">
        <f t="shared" ref="J3" si="0">IF(E3="","",IF(E3="Buy",(I3-G3),(G3-I3)))</f>
        <v>11</v>
      </c>
      <c r="K3" s="24">
        <f t="shared" ref="K3" si="1">IF(E3="","",J3*F3)</f>
        <v>3300</v>
      </c>
    </row>
    <row r="4" spans="1:11" ht="25.35" customHeight="1">
      <c r="A4" s="13">
        <v>2</v>
      </c>
      <c r="B4" s="15">
        <v>45231</v>
      </c>
      <c r="C4" s="16" t="s">
        <v>93</v>
      </c>
      <c r="D4" s="14" t="s">
        <v>263</v>
      </c>
      <c r="E4" s="17" t="s">
        <v>54</v>
      </c>
      <c r="F4" s="17">
        <v>5800</v>
      </c>
      <c r="G4" s="17">
        <v>199.15</v>
      </c>
      <c r="H4" s="17">
        <v>201.6</v>
      </c>
      <c r="I4" s="17">
        <v>201.7</v>
      </c>
      <c r="J4" s="23">
        <f t="shared" ref="J4:J5" si="2">IF(E4="","",IF(E4="Buy",(I4-G4),(G4-I4)))</f>
        <v>-2.5499999999999829</v>
      </c>
      <c r="K4" s="24">
        <f t="shared" ref="K4:K5" si="3">IF(E4="","",J4*F4)</f>
        <v>-14789.999999999902</v>
      </c>
    </row>
    <row r="5" spans="1:11" ht="25.35" customHeight="1">
      <c r="A5" s="13">
        <v>3</v>
      </c>
      <c r="B5" s="15">
        <v>45232</v>
      </c>
      <c r="C5" s="16" t="s">
        <v>106</v>
      </c>
      <c r="D5" s="14" t="s">
        <v>187</v>
      </c>
      <c r="E5" s="17" t="s">
        <v>12</v>
      </c>
      <c r="F5" s="17">
        <v>800</v>
      </c>
      <c r="G5" s="17">
        <v>1458</v>
      </c>
      <c r="H5" s="17">
        <v>1443.6</v>
      </c>
      <c r="I5" s="17">
        <v>1459.15</v>
      </c>
      <c r="J5" s="23">
        <f t="shared" si="2"/>
        <v>1.1500000000000909</v>
      </c>
      <c r="K5" s="24">
        <f t="shared" si="3"/>
        <v>920.00000000007276</v>
      </c>
    </row>
    <row r="6" spans="1:11" ht="25.35" customHeight="1">
      <c r="A6" s="13">
        <v>4</v>
      </c>
      <c r="B6" s="15">
        <v>45232</v>
      </c>
      <c r="C6" s="16" t="s">
        <v>331</v>
      </c>
      <c r="D6" s="14" t="s">
        <v>233</v>
      </c>
      <c r="E6" s="17" t="s">
        <v>12</v>
      </c>
      <c r="F6" s="17">
        <v>1400</v>
      </c>
      <c r="G6" s="17">
        <v>1065.75</v>
      </c>
      <c r="H6" s="17">
        <v>1057.5</v>
      </c>
      <c r="I6" s="17">
        <v>1075</v>
      </c>
      <c r="J6" s="23">
        <f t="shared" ref="J6" si="4">IF(E6="","",IF(E6="Buy",(I6-G6),(G6-I6)))</f>
        <v>9.25</v>
      </c>
      <c r="K6" s="24">
        <f t="shared" ref="K6" si="5">IF(E6="","",J6*F6)</f>
        <v>12950</v>
      </c>
    </row>
    <row r="7" spans="1:11" ht="25.35" customHeight="1">
      <c r="A7" s="13">
        <v>5</v>
      </c>
      <c r="B7" s="15">
        <v>45233</v>
      </c>
      <c r="C7" s="16" t="s">
        <v>201</v>
      </c>
      <c r="D7" s="14" t="s">
        <v>254</v>
      </c>
      <c r="E7" s="17" t="s">
        <v>54</v>
      </c>
      <c r="F7" s="17">
        <v>1000</v>
      </c>
      <c r="G7" s="17">
        <v>1554</v>
      </c>
      <c r="H7" s="17">
        <v>1566.9</v>
      </c>
      <c r="I7" s="17">
        <v>1539.75</v>
      </c>
      <c r="J7" s="23">
        <f t="shared" ref="J7" si="6">IF(E7="","",IF(E7="Buy",(I7-G7),(G7-I7)))</f>
        <v>14.25</v>
      </c>
      <c r="K7" s="24">
        <f t="shared" ref="K7" si="7">IF(E7="","",J7*F7)</f>
        <v>14250</v>
      </c>
    </row>
    <row r="8" spans="1:11" ht="25.35" customHeight="1">
      <c r="A8" s="13">
        <v>6</v>
      </c>
      <c r="B8" s="15">
        <v>45236</v>
      </c>
      <c r="C8" s="16" t="s">
        <v>102</v>
      </c>
      <c r="D8" s="14" t="s">
        <v>103</v>
      </c>
      <c r="E8" s="17" t="s">
        <v>12</v>
      </c>
      <c r="F8" s="17">
        <v>400</v>
      </c>
      <c r="G8" s="17">
        <v>3525</v>
      </c>
      <c r="H8" s="17">
        <v>3496.5</v>
      </c>
      <c r="I8" s="17">
        <v>3466</v>
      </c>
      <c r="J8" s="23">
        <f t="shared" ref="J8" si="8">IF(E8="","",IF(E8="Buy",(I8-G8),(G8-I8)))</f>
        <v>-59</v>
      </c>
      <c r="K8" s="24">
        <f t="shared" ref="K8" si="9">IF(E8="","",J8*F8)</f>
        <v>-23600</v>
      </c>
    </row>
    <row r="9" spans="1:11" ht="25.35" customHeight="1">
      <c r="A9" s="13">
        <v>7</v>
      </c>
      <c r="B9" s="15">
        <v>45237</v>
      </c>
      <c r="C9" s="16" t="s">
        <v>106</v>
      </c>
      <c r="D9" s="14" t="s">
        <v>199</v>
      </c>
      <c r="E9" s="17" t="s">
        <v>12</v>
      </c>
      <c r="F9" s="17">
        <v>1000</v>
      </c>
      <c r="G9" s="17">
        <v>1489.45</v>
      </c>
      <c r="H9" s="17">
        <v>1476.9</v>
      </c>
      <c r="I9" s="17">
        <v>1492.3</v>
      </c>
      <c r="J9" s="23">
        <f t="shared" ref="J9:J10" si="10">IF(E9="","",IF(E9="Buy",(I9-G9),(G9-I9)))</f>
        <v>2.8499999999999091</v>
      </c>
      <c r="K9" s="24">
        <f t="shared" ref="K9:K10" si="11">IF(E9="","",J9*F9)</f>
        <v>2849.9999999999091</v>
      </c>
    </row>
    <row r="10" spans="1:11" ht="25.35" customHeight="1">
      <c r="A10" s="13">
        <v>8</v>
      </c>
      <c r="B10" s="15">
        <v>45238</v>
      </c>
      <c r="C10" s="16" t="s">
        <v>132</v>
      </c>
      <c r="D10" s="14" t="s">
        <v>115</v>
      </c>
      <c r="E10" s="17" t="s">
        <v>12</v>
      </c>
      <c r="F10" s="17">
        <v>10000</v>
      </c>
      <c r="G10" s="17">
        <v>173.9</v>
      </c>
      <c r="H10" s="17">
        <v>172.8</v>
      </c>
      <c r="I10" s="17">
        <v>173.85</v>
      </c>
      <c r="J10" s="23">
        <f t="shared" si="10"/>
        <v>-5.0000000000011369E-2</v>
      </c>
      <c r="K10" s="24">
        <f t="shared" si="11"/>
        <v>-500.00000000011369</v>
      </c>
    </row>
    <row r="11" spans="1:11" ht="25.35" customHeight="1">
      <c r="A11" s="13">
        <v>9</v>
      </c>
      <c r="B11" s="15">
        <v>45238</v>
      </c>
      <c r="C11" s="16" t="s">
        <v>152</v>
      </c>
      <c r="D11" s="14" t="s">
        <v>233</v>
      </c>
      <c r="E11" s="17" t="s">
        <v>12</v>
      </c>
      <c r="F11" s="17">
        <v>1400</v>
      </c>
      <c r="G11" s="17">
        <v>1104</v>
      </c>
      <c r="H11" s="17">
        <v>1095.3</v>
      </c>
      <c r="I11" s="17">
        <v>1082</v>
      </c>
      <c r="J11" s="23">
        <f t="shared" ref="J11" si="12">IF(E11="","",IF(E11="Buy",(I11-G11),(G11-I11)))</f>
        <v>-22</v>
      </c>
      <c r="K11" s="24">
        <f t="shared" ref="K11" si="13">IF(E11="","",J11*F11)</f>
        <v>-30800</v>
      </c>
    </row>
    <row r="12" spans="1:11" ht="25.35" customHeight="1">
      <c r="A12" s="13">
        <v>10</v>
      </c>
      <c r="B12" s="15">
        <v>45239</v>
      </c>
      <c r="C12" s="16" t="s">
        <v>100</v>
      </c>
      <c r="D12" s="14" t="s">
        <v>184</v>
      </c>
      <c r="E12" s="17" t="s">
        <v>54</v>
      </c>
      <c r="F12" s="17">
        <v>15000</v>
      </c>
      <c r="G12" s="17">
        <v>90.25</v>
      </c>
      <c r="H12" s="17">
        <v>90.9</v>
      </c>
      <c r="I12" s="17">
        <v>89.575000000000003</v>
      </c>
      <c r="J12" s="23">
        <f t="shared" ref="J12" si="14">IF(E12="","",IF(E12="Buy",(I12-G12),(G12-I12)))</f>
        <v>0.67499999999999716</v>
      </c>
      <c r="K12" s="24">
        <f t="shared" ref="K12" si="15">IF(E12="","",J12*F12)</f>
        <v>10124.999999999958</v>
      </c>
    </row>
    <row r="13" spans="1:11" ht="25.35" customHeight="1">
      <c r="A13" s="13">
        <v>11</v>
      </c>
      <c r="B13" s="15">
        <v>45243</v>
      </c>
      <c r="C13" s="16" t="s">
        <v>153</v>
      </c>
      <c r="D13" s="14" t="s">
        <v>256</v>
      </c>
      <c r="E13" s="17" t="s">
        <v>12</v>
      </c>
      <c r="F13" s="17">
        <v>4200</v>
      </c>
      <c r="G13" s="17">
        <v>350</v>
      </c>
      <c r="H13" s="17">
        <v>347.4</v>
      </c>
      <c r="I13" s="17">
        <v>355</v>
      </c>
      <c r="J13" s="23">
        <f t="shared" ref="J13" si="16">IF(E13="","",IF(E13="Buy",(I13-G13),(G13-I13)))</f>
        <v>5</v>
      </c>
      <c r="K13" s="24">
        <f t="shared" ref="K13" si="17">IF(E13="","",J13*F13)</f>
        <v>21000</v>
      </c>
    </row>
    <row r="14" spans="1:11" ht="25.35" customHeight="1">
      <c r="A14" s="13">
        <v>12</v>
      </c>
      <c r="B14" s="15">
        <v>45245</v>
      </c>
      <c r="C14" s="16" t="s">
        <v>55</v>
      </c>
      <c r="D14" s="14" t="s">
        <v>73</v>
      </c>
      <c r="E14" s="17" t="s">
        <v>12</v>
      </c>
      <c r="F14" s="17">
        <v>2850</v>
      </c>
      <c r="G14" s="17">
        <v>673.25</v>
      </c>
      <c r="H14" s="17">
        <v>666.9</v>
      </c>
      <c r="I14" s="17">
        <v>672.3</v>
      </c>
      <c r="J14" s="23">
        <f t="shared" ref="J14" si="18">IF(E14="","",IF(E14="Buy",(I14-G14),(G14-I14)))</f>
        <v>-0.95000000000004547</v>
      </c>
      <c r="K14" s="24">
        <f t="shared" ref="K14" si="19">IF(E14="","",J14*F14)</f>
        <v>-2707.5000000001296</v>
      </c>
    </row>
    <row r="15" spans="1:11" ht="25.35" customHeight="1">
      <c r="A15" s="13">
        <v>13</v>
      </c>
      <c r="B15" s="15">
        <v>45246</v>
      </c>
      <c r="C15" s="16" t="s">
        <v>201</v>
      </c>
      <c r="D15" s="14" t="s">
        <v>214</v>
      </c>
      <c r="E15" s="17" t="s">
        <v>12</v>
      </c>
      <c r="F15" s="17">
        <v>250</v>
      </c>
      <c r="G15" s="17">
        <v>5343</v>
      </c>
      <c r="H15" s="17">
        <v>5316.3</v>
      </c>
      <c r="I15" s="17">
        <v>5340</v>
      </c>
      <c r="J15" s="23">
        <f t="shared" ref="J15" si="20">IF(E15="","",IF(E15="Buy",(I15-G15),(G15-I15)))</f>
        <v>-3</v>
      </c>
      <c r="K15" s="24">
        <f t="shared" ref="K15" si="21">IF(E15="","",J15*F15)</f>
        <v>-750</v>
      </c>
    </row>
    <row r="16" spans="1:11" ht="25.35" customHeight="1">
      <c r="A16" s="13">
        <v>14</v>
      </c>
      <c r="B16" s="15">
        <v>45247</v>
      </c>
      <c r="C16" s="16" t="s">
        <v>74</v>
      </c>
      <c r="D16" s="14" t="s">
        <v>238</v>
      </c>
      <c r="E16" s="17" t="s">
        <v>12</v>
      </c>
      <c r="F16" s="17">
        <v>7200</v>
      </c>
      <c r="G16" s="17">
        <v>281.05</v>
      </c>
      <c r="H16" s="17">
        <v>277.2</v>
      </c>
      <c r="I16" s="17">
        <v>283.8</v>
      </c>
      <c r="J16" s="23">
        <f t="shared" ref="J16" si="22">IF(E16="","",IF(E16="Buy",(I16-G16),(G16-I16)))</f>
        <v>2.75</v>
      </c>
      <c r="K16" s="24">
        <f t="shared" ref="K16" si="23">IF(E16="","",J16*F16)</f>
        <v>19800</v>
      </c>
    </row>
    <row r="17" spans="1:11" ht="25.35" customHeight="1">
      <c r="A17" s="13">
        <v>15</v>
      </c>
      <c r="B17" s="15">
        <v>45250</v>
      </c>
      <c r="C17" s="16" t="s">
        <v>112</v>
      </c>
      <c r="D17" s="14" t="s">
        <v>64</v>
      </c>
      <c r="E17" s="17" t="s">
        <v>12</v>
      </c>
      <c r="F17" s="17">
        <v>3400</v>
      </c>
      <c r="G17" s="17">
        <v>192.55</v>
      </c>
      <c r="H17" s="17">
        <v>189.9</v>
      </c>
      <c r="I17" s="17">
        <v>191.7</v>
      </c>
      <c r="J17" s="23">
        <f t="shared" ref="J17" si="24">IF(E17="","",IF(E17="Buy",(I17-G17),(G17-I17)))</f>
        <v>-0.85000000000002274</v>
      </c>
      <c r="K17" s="24">
        <f t="shared" ref="K17" si="25">IF(E17="","",J17*F17)</f>
        <v>-2890.0000000000773</v>
      </c>
    </row>
    <row r="18" spans="1:11" ht="25.35" customHeight="1">
      <c r="A18" s="13">
        <v>16</v>
      </c>
      <c r="B18" s="15">
        <v>45251</v>
      </c>
      <c r="C18" s="16" t="s">
        <v>104</v>
      </c>
      <c r="D18" s="14" t="s">
        <v>115</v>
      </c>
      <c r="E18" s="17" t="s">
        <v>12</v>
      </c>
      <c r="F18" s="17">
        <v>10000</v>
      </c>
      <c r="G18" s="17">
        <v>177.3</v>
      </c>
      <c r="H18" s="17">
        <v>176.4</v>
      </c>
      <c r="I18" s="17">
        <v>179.4</v>
      </c>
      <c r="J18" s="23">
        <f t="shared" ref="J18" si="26">IF(E18="","",IF(E18="Buy",(I18-G18),(G18-I18)))</f>
        <v>2.0999999999999943</v>
      </c>
      <c r="K18" s="24">
        <f t="shared" ref="K18" si="27">IF(E18="","",J18*F18)</f>
        <v>20999.999999999942</v>
      </c>
    </row>
    <row r="19" spans="1:11" ht="25.35" customHeight="1">
      <c r="A19" s="13">
        <v>17</v>
      </c>
      <c r="B19" s="15">
        <v>45252</v>
      </c>
      <c r="C19" s="16" t="s">
        <v>98</v>
      </c>
      <c r="D19" s="14" t="s">
        <v>229</v>
      </c>
      <c r="E19" s="17" t="s">
        <v>12</v>
      </c>
      <c r="F19" s="17">
        <v>3200</v>
      </c>
      <c r="G19" s="17">
        <v>459.6</v>
      </c>
      <c r="H19" s="17">
        <v>455.2</v>
      </c>
      <c r="I19" s="17">
        <v>465.3</v>
      </c>
      <c r="J19" s="23">
        <f t="shared" ref="J19" si="28">IF(E19="","",IF(E19="Buy",(I19-G19),(G19-I19)))</f>
        <v>5.6999999999999886</v>
      </c>
      <c r="K19" s="24">
        <f t="shared" ref="K19" si="29">IF(E19="","",J19*F19)</f>
        <v>18239.999999999964</v>
      </c>
    </row>
    <row r="20" spans="1:11" ht="25.35" customHeight="1">
      <c r="A20" s="13">
        <v>18</v>
      </c>
      <c r="B20" s="15">
        <v>45253</v>
      </c>
      <c r="C20" s="16" t="s">
        <v>143</v>
      </c>
      <c r="D20" s="14" t="s">
        <v>62</v>
      </c>
      <c r="E20" s="17" t="s">
        <v>12</v>
      </c>
      <c r="F20" s="17">
        <v>5400</v>
      </c>
      <c r="G20" s="17">
        <v>325.8</v>
      </c>
      <c r="H20" s="17">
        <v>321.3</v>
      </c>
      <c r="I20" s="17">
        <v>329.5</v>
      </c>
      <c r="J20" s="23">
        <f t="shared" ref="J20" si="30">IF(E20="","",IF(E20="Buy",(I20-G20),(G20-I20)))</f>
        <v>3.6999999999999886</v>
      </c>
      <c r="K20" s="24">
        <f t="shared" ref="K20" si="31">IF(E20="","",J20*F20)</f>
        <v>19979.999999999938</v>
      </c>
    </row>
    <row r="21" spans="1:11" ht="25.35" customHeight="1">
      <c r="A21" s="13">
        <v>19</v>
      </c>
      <c r="B21" s="15">
        <v>45254</v>
      </c>
      <c r="C21" s="16" t="s">
        <v>255</v>
      </c>
      <c r="D21" s="14" t="s">
        <v>299</v>
      </c>
      <c r="E21" s="17" t="s">
        <v>12</v>
      </c>
      <c r="F21" s="17">
        <v>4000</v>
      </c>
      <c r="G21" s="17">
        <v>388.35</v>
      </c>
      <c r="H21" s="17">
        <v>385.2</v>
      </c>
      <c r="I21" s="17">
        <v>385.7</v>
      </c>
      <c r="J21" s="23">
        <f t="shared" ref="J21" si="32">IF(E21="","",IF(E21="Buy",(I21-G21),(G21-I21)))</f>
        <v>-2.6500000000000341</v>
      </c>
      <c r="K21" s="24">
        <f t="shared" ref="K21" si="33">IF(E21="","",J21*F21)</f>
        <v>-10600.000000000136</v>
      </c>
    </row>
    <row r="22" spans="1:11" ht="25.35" customHeight="1">
      <c r="A22" s="13">
        <v>20</v>
      </c>
      <c r="B22" s="15">
        <v>45258</v>
      </c>
      <c r="C22" s="16" t="s">
        <v>96</v>
      </c>
      <c r="D22" s="14" t="s">
        <v>60</v>
      </c>
      <c r="E22" s="17" t="s">
        <v>12</v>
      </c>
      <c r="F22" s="17">
        <v>6750</v>
      </c>
      <c r="G22" s="17">
        <v>270.7</v>
      </c>
      <c r="H22" s="17">
        <v>268.64999999999998</v>
      </c>
      <c r="I22" s="17">
        <v>274.5</v>
      </c>
      <c r="J22" s="23">
        <f t="shared" ref="J22" si="34">IF(E22="","",IF(E22="Buy",(I22-G22),(G22-I22)))</f>
        <v>3.8000000000000114</v>
      </c>
      <c r="K22" s="24">
        <f t="shared" ref="K22" si="35">IF(E22="","",J22*F22)</f>
        <v>25650.000000000076</v>
      </c>
    </row>
    <row r="23" spans="1:11" ht="25.35" customHeight="1">
      <c r="A23" s="13">
        <v>21</v>
      </c>
      <c r="B23" s="15">
        <v>45259</v>
      </c>
      <c r="C23" s="16" t="s">
        <v>104</v>
      </c>
      <c r="D23" s="14" t="s">
        <v>337</v>
      </c>
      <c r="E23" s="17" t="s">
        <v>12</v>
      </c>
      <c r="F23" s="17">
        <v>1100</v>
      </c>
      <c r="G23" s="17">
        <v>1411.5</v>
      </c>
      <c r="H23" s="17">
        <v>1399.5</v>
      </c>
      <c r="I23" s="17">
        <v>1411.5</v>
      </c>
      <c r="J23" s="23">
        <f t="shared" ref="J23" si="36">IF(E23="","",IF(E23="Buy",(I23-G23),(G23-I23)))</f>
        <v>0</v>
      </c>
      <c r="K23" s="24">
        <f t="shared" ref="K23" si="37">IF(E23="","",J23*F23)</f>
        <v>0</v>
      </c>
    </row>
    <row r="24" spans="1:11" ht="25.35" customHeight="1" thickBot="1">
      <c r="A24" s="13">
        <v>22</v>
      </c>
      <c r="B24" s="15">
        <v>45260</v>
      </c>
      <c r="C24" s="16" t="s">
        <v>48</v>
      </c>
      <c r="D24" s="14" t="s">
        <v>236</v>
      </c>
      <c r="E24" s="17" t="s">
        <v>12</v>
      </c>
      <c r="F24" s="17">
        <v>11400</v>
      </c>
      <c r="G24" s="17">
        <v>146.19999999999999</v>
      </c>
      <c r="H24" s="17">
        <v>144.44999999999999</v>
      </c>
      <c r="I24" s="17">
        <v>147.69999999999999</v>
      </c>
      <c r="J24" s="23">
        <f t="shared" ref="J24" si="38">IF(E24="","",IF(E24="Buy",(I24-G24),(G24-I24)))</f>
        <v>1.5</v>
      </c>
      <c r="K24" s="24">
        <f t="shared" ref="K24" si="39">IF(E24="","",J24*F24)</f>
        <v>17100</v>
      </c>
    </row>
    <row r="25" spans="1:11" ht="33.35" customHeight="1" thickBot="1">
      <c r="A25" s="41"/>
      <c r="B25" s="42"/>
      <c r="C25" s="42"/>
      <c r="D25" s="42" t="s">
        <v>28</v>
      </c>
      <c r="E25" s="42"/>
      <c r="F25" s="42"/>
      <c r="G25" s="42"/>
      <c r="H25" s="42"/>
      <c r="I25" s="42"/>
      <c r="J25" s="43"/>
      <c r="K25" s="44">
        <f>SUM(K3:K24)</f>
        <v>100527.49999999951</v>
      </c>
    </row>
    <row r="26" spans="1:11" ht="18.7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.7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5.4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5.4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5.4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.4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1" ht="15.4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1" ht="15.4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1" ht="15.4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1" ht="15.4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1" ht="15.4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1" ht="15.4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1" ht="15.4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1" ht="15.4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1" ht="15.4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4" spans="1:11" s="91" customFormat="1" ht="13">
      <c r="A44" s="89" t="s">
        <v>305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s="91" customFormat="1" ht="13">
      <c r="A45" s="90" t="s">
        <v>306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s="91" customFormat="1" ht="13">
      <c r="A46" s="90" t="s">
        <v>332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91" customFormat="1" ht="13">
      <c r="A47" s="90" t="s">
        <v>307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91" customFormat="1" ht="13">
      <c r="A48" s="90" t="s">
        <v>308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91" customFormat="1" ht="13">
      <c r="A49" s="90" t="s">
        <v>304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91" customFormat="1" ht="13">
      <c r="A50" s="90" t="s">
        <v>333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s="91" customFormat="1" ht="13">
      <c r="A51" s="90" t="s">
        <v>334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s="91" customFormat="1" ht="13">
      <c r="A52" s="90" t="s">
        <v>335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s="91" customFormat="1" ht="13">
      <c r="A53" s="90" t="s">
        <v>336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</sheetData>
  <mergeCells count="1">
    <mergeCell ref="A1:K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BF73-54F6-4B89-81C0-03F52BC0BDA7}">
  <dimension ref="A1:L55"/>
  <sheetViews>
    <sheetView zoomScale="90" zoomScaleNormal="90" workbookViewId="0">
      <pane ySplit="2" topLeftCell="A19" activePane="bottomLeft" state="frozen"/>
      <selection pane="bottomLeft" activeCell="L26" sqref="L26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45" customHeight="1">
      <c r="A3" s="13">
        <v>1</v>
      </c>
      <c r="B3" s="15">
        <v>45261</v>
      </c>
      <c r="C3" s="16" t="s">
        <v>141</v>
      </c>
      <c r="D3" s="14" t="s">
        <v>85</v>
      </c>
      <c r="E3" s="17" t="s">
        <v>12</v>
      </c>
      <c r="F3" s="17">
        <v>3200</v>
      </c>
      <c r="G3" s="17">
        <v>453.1</v>
      </c>
      <c r="H3" s="17">
        <v>449.1</v>
      </c>
      <c r="I3" s="17">
        <v>456</v>
      </c>
      <c r="J3" s="23">
        <f t="shared" ref="J3" si="0">IF(E3="","",IF(E3="Buy",(I3-G3),(G3-I3)))</f>
        <v>2.8999999999999773</v>
      </c>
      <c r="K3" s="24">
        <f t="shared" ref="K3" si="1">IF(E3="","",J3*F3)</f>
        <v>9279.9999999999272</v>
      </c>
    </row>
    <row r="4" spans="1:11" ht="25.45" customHeight="1">
      <c r="A4" s="13">
        <v>2</v>
      </c>
      <c r="B4" s="15">
        <v>45264</v>
      </c>
      <c r="C4" s="16" t="s">
        <v>125</v>
      </c>
      <c r="D4" s="14" t="s">
        <v>144</v>
      </c>
      <c r="E4" s="17" t="s">
        <v>12</v>
      </c>
      <c r="F4" s="17">
        <v>5000</v>
      </c>
      <c r="G4" s="17">
        <v>242.75</v>
      </c>
      <c r="H4" s="17">
        <v>240.3</v>
      </c>
      <c r="I4" s="17">
        <v>245.2</v>
      </c>
      <c r="J4" s="23">
        <f t="shared" ref="J4" si="2">IF(E4="","",IF(E4="Buy",(I4-G4),(G4-I4)))</f>
        <v>2.4499999999999886</v>
      </c>
      <c r="K4" s="24">
        <f t="shared" ref="K4" si="3">IF(E4="","",J4*F4)</f>
        <v>12249.999999999944</v>
      </c>
    </row>
    <row r="5" spans="1:11" ht="25.45" customHeight="1">
      <c r="A5" s="13">
        <v>3</v>
      </c>
      <c r="B5" s="15">
        <v>45265</v>
      </c>
      <c r="C5" s="16" t="s">
        <v>153</v>
      </c>
      <c r="D5" s="14" t="s">
        <v>202</v>
      </c>
      <c r="E5" s="17" t="s">
        <v>12</v>
      </c>
      <c r="F5" s="17">
        <v>7200</v>
      </c>
      <c r="G5" s="17">
        <v>222.8</v>
      </c>
      <c r="H5" s="17">
        <v>220.05</v>
      </c>
      <c r="I5" s="17">
        <v>226</v>
      </c>
      <c r="J5" s="23">
        <f t="shared" ref="J5" si="4">IF(E5="","",IF(E5="Buy",(I5-G5),(G5-I5)))</f>
        <v>3.1999999999999886</v>
      </c>
      <c r="K5" s="24">
        <f t="shared" ref="K5" si="5">IF(E5="","",J5*F5)</f>
        <v>23039.99999999992</v>
      </c>
    </row>
    <row r="6" spans="1:11" ht="25.45" customHeight="1">
      <c r="A6" s="13">
        <v>4</v>
      </c>
      <c r="B6" s="15">
        <v>45266</v>
      </c>
      <c r="C6" s="16" t="s">
        <v>143</v>
      </c>
      <c r="D6" s="14" t="s">
        <v>128</v>
      </c>
      <c r="E6" s="17" t="s">
        <v>12</v>
      </c>
      <c r="F6" s="17">
        <v>350</v>
      </c>
      <c r="G6" s="17">
        <v>3629</v>
      </c>
      <c r="H6" s="17">
        <v>3597.3</v>
      </c>
      <c r="I6" s="17">
        <v>3622.4</v>
      </c>
      <c r="J6" s="23">
        <f t="shared" ref="J6" si="6">IF(E6="","",IF(E6="Buy",(I6-G6),(G6-I6)))</f>
        <v>-6.5999999999999091</v>
      </c>
      <c r="K6" s="24">
        <f t="shared" ref="K6" si="7">IF(E6="","",J6*F6)</f>
        <v>-2309.9999999999682</v>
      </c>
    </row>
    <row r="7" spans="1:11" ht="25.45" customHeight="1">
      <c r="A7" s="13">
        <v>5</v>
      </c>
      <c r="B7" s="15">
        <v>45266</v>
      </c>
      <c r="C7" s="16" t="s">
        <v>69</v>
      </c>
      <c r="D7" s="14" t="s">
        <v>200</v>
      </c>
      <c r="E7" s="17" t="s">
        <v>12</v>
      </c>
      <c r="F7" s="17">
        <v>3800</v>
      </c>
      <c r="G7" s="17">
        <v>354.65</v>
      </c>
      <c r="H7" s="17">
        <v>351.45</v>
      </c>
      <c r="I7" s="17">
        <v>354.65</v>
      </c>
      <c r="J7" s="23">
        <f t="shared" ref="J7" si="8">IF(E7="","",IF(E7="Buy",(I7-G7),(G7-I7)))</f>
        <v>0</v>
      </c>
      <c r="K7" s="24">
        <f t="shared" ref="K7" si="9">IF(E7="","",J7*F7)</f>
        <v>0</v>
      </c>
    </row>
    <row r="8" spans="1:11" ht="25.45" customHeight="1">
      <c r="A8" s="13">
        <v>6</v>
      </c>
      <c r="B8" s="15">
        <v>45267</v>
      </c>
      <c r="C8" s="16" t="s">
        <v>66</v>
      </c>
      <c r="D8" s="14" t="s">
        <v>275</v>
      </c>
      <c r="E8" s="17" t="s">
        <v>12</v>
      </c>
      <c r="F8" s="17">
        <v>10600</v>
      </c>
      <c r="G8" s="17">
        <v>184.7</v>
      </c>
      <c r="H8" s="17">
        <v>181.8</v>
      </c>
      <c r="I8" s="17">
        <v>185.8</v>
      </c>
      <c r="J8" s="23">
        <f t="shared" ref="J8" si="10">IF(E8="","",IF(E8="Buy",(I8-G8),(G8-I8)))</f>
        <v>1.1000000000000227</v>
      </c>
      <c r="K8" s="24">
        <f t="shared" ref="K8" si="11">IF(E8="","",J8*F8)</f>
        <v>11660.00000000024</v>
      </c>
    </row>
    <row r="9" spans="1:11" ht="25.45" customHeight="1">
      <c r="A9" s="13">
        <v>7</v>
      </c>
      <c r="B9" s="15">
        <v>45268</v>
      </c>
      <c r="C9" s="16" t="s">
        <v>104</v>
      </c>
      <c r="D9" s="14" t="s">
        <v>155</v>
      </c>
      <c r="E9" s="17" t="s">
        <v>12</v>
      </c>
      <c r="F9" s="17">
        <v>1400</v>
      </c>
      <c r="G9" s="17">
        <v>1014.3</v>
      </c>
      <c r="H9" s="17">
        <v>1006.2</v>
      </c>
      <c r="I9" s="17">
        <v>1009.2</v>
      </c>
      <c r="J9" s="23">
        <f t="shared" ref="J9" si="12">IF(E9="","",IF(E9="Buy",(I9-G9),(G9-I9)))</f>
        <v>-5.0999999999999091</v>
      </c>
      <c r="K9" s="24">
        <f t="shared" ref="K9" si="13">IF(E9="","",J9*F9)</f>
        <v>-7139.9999999998727</v>
      </c>
    </row>
    <row r="10" spans="1:11" ht="25.45" customHeight="1">
      <c r="A10" s="13">
        <v>8</v>
      </c>
      <c r="B10" s="15">
        <v>45271</v>
      </c>
      <c r="C10" s="16" t="s">
        <v>87</v>
      </c>
      <c r="D10" s="14" t="s">
        <v>75</v>
      </c>
      <c r="E10" s="17" t="s">
        <v>12</v>
      </c>
      <c r="F10" s="17">
        <v>2600</v>
      </c>
      <c r="G10" s="17">
        <v>603</v>
      </c>
      <c r="H10" s="17">
        <v>597.6</v>
      </c>
      <c r="I10" s="17">
        <v>607</v>
      </c>
      <c r="J10" s="23">
        <f t="shared" ref="J10" si="14">IF(E10="","",IF(E10="Buy",(I10-G10),(G10-I10)))</f>
        <v>4</v>
      </c>
      <c r="K10" s="24">
        <f t="shared" ref="K10" si="15">IF(E10="","",J10*F10)</f>
        <v>10400</v>
      </c>
    </row>
    <row r="11" spans="1:11" ht="25.45" customHeight="1">
      <c r="A11" s="13">
        <v>9</v>
      </c>
      <c r="B11" s="15">
        <v>45272</v>
      </c>
      <c r="C11" s="16" t="s">
        <v>153</v>
      </c>
      <c r="D11" s="14" t="s">
        <v>179</v>
      </c>
      <c r="E11" s="17" t="s">
        <v>12</v>
      </c>
      <c r="F11" s="17">
        <v>2200</v>
      </c>
      <c r="G11" s="17">
        <v>703.55</v>
      </c>
      <c r="H11" s="17">
        <v>697.5</v>
      </c>
      <c r="I11" s="17">
        <v>714</v>
      </c>
      <c r="J11" s="23">
        <f t="shared" ref="J11" si="16">IF(E11="","",IF(E11="Buy",(I11-G11),(G11-I11)))</f>
        <v>10.450000000000045</v>
      </c>
      <c r="K11" s="24">
        <f t="shared" ref="K11" si="17">IF(E11="","",J11*F11)</f>
        <v>22990.000000000102</v>
      </c>
    </row>
    <row r="12" spans="1:11" ht="25.45" customHeight="1">
      <c r="A12" s="13">
        <v>10</v>
      </c>
      <c r="B12" s="15">
        <v>45273</v>
      </c>
      <c r="C12" s="16" t="s">
        <v>48</v>
      </c>
      <c r="D12" s="14" t="s">
        <v>144</v>
      </c>
      <c r="E12" s="17" t="s">
        <v>12</v>
      </c>
      <c r="F12" s="17">
        <v>5000</v>
      </c>
      <c r="G12" s="17">
        <v>283.25</v>
      </c>
      <c r="H12" s="17">
        <v>280.8</v>
      </c>
      <c r="I12" s="17">
        <v>280.8</v>
      </c>
      <c r="J12" s="23">
        <f t="shared" ref="J12" si="18">IF(E12="","",IF(E12="Buy",(I12-G12),(G12-I12)))</f>
        <v>-2.4499999999999886</v>
      </c>
      <c r="K12" s="24">
        <f t="shared" ref="K12" si="19">IF(E12="","",J12*F12)</f>
        <v>-12249.999999999944</v>
      </c>
    </row>
    <row r="13" spans="1:11" ht="25.45" customHeight="1">
      <c r="A13" s="13">
        <v>11</v>
      </c>
      <c r="B13" s="15">
        <v>45274</v>
      </c>
      <c r="C13" s="16" t="s">
        <v>96</v>
      </c>
      <c r="D13" s="14" t="s">
        <v>223</v>
      </c>
      <c r="E13" s="17" t="s">
        <v>12</v>
      </c>
      <c r="F13" s="17">
        <v>4000</v>
      </c>
      <c r="G13" s="17">
        <v>288.5</v>
      </c>
      <c r="H13" s="17">
        <v>285.3</v>
      </c>
      <c r="I13" s="17">
        <v>294.05</v>
      </c>
      <c r="J13" s="23">
        <f t="shared" ref="J13" si="20">IF(E13="","",IF(E13="Buy",(I13-G13),(G13-I13)))</f>
        <v>5.5500000000000114</v>
      </c>
      <c r="K13" s="24">
        <f t="shared" ref="K13" si="21">IF(E13="","",J13*F13)</f>
        <v>22200.000000000044</v>
      </c>
    </row>
    <row r="14" spans="1:11" ht="25.45" customHeight="1">
      <c r="A14" s="13">
        <v>12</v>
      </c>
      <c r="B14" s="15">
        <v>45275</v>
      </c>
      <c r="C14" s="16" t="s">
        <v>210</v>
      </c>
      <c r="D14" s="14" t="s">
        <v>73</v>
      </c>
      <c r="E14" s="17" t="s">
        <v>12</v>
      </c>
      <c r="F14" s="17">
        <v>2850</v>
      </c>
      <c r="G14" s="17">
        <v>735</v>
      </c>
      <c r="H14" s="17">
        <v>728.1</v>
      </c>
      <c r="I14" s="17">
        <v>735.6</v>
      </c>
      <c r="J14" s="23">
        <f t="shared" ref="J14" si="22">IF(E14="","",IF(E14="Buy",(I14-G14),(G14-I14)))</f>
        <v>0.60000000000002274</v>
      </c>
      <c r="K14" s="24">
        <f t="shared" ref="K14" si="23">IF(E14="","",J14*F14)</f>
        <v>1710.0000000000648</v>
      </c>
    </row>
    <row r="15" spans="1:11" ht="25.45" customHeight="1">
      <c r="A15" s="13">
        <v>13</v>
      </c>
      <c r="B15" s="15">
        <v>45278</v>
      </c>
      <c r="C15" s="16" t="s">
        <v>96</v>
      </c>
      <c r="D15" s="14" t="s">
        <v>250</v>
      </c>
      <c r="E15" s="17" t="s">
        <v>12</v>
      </c>
      <c r="F15" s="17">
        <v>10500</v>
      </c>
      <c r="G15" s="17">
        <v>187.95</v>
      </c>
      <c r="H15" s="17">
        <v>185.85</v>
      </c>
      <c r="I15" s="17">
        <v>186.75</v>
      </c>
      <c r="J15" s="23">
        <f t="shared" ref="J15" si="24">IF(E15="","",IF(E15="Buy",(I15-G15),(G15-I15)))</f>
        <v>-1.1999999999999886</v>
      </c>
      <c r="K15" s="24">
        <f t="shared" ref="K15" si="25">IF(E15="","",J15*F15)</f>
        <v>-12599.99999999988</v>
      </c>
    </row>
    <row r="16" spans="1:11" ht="25.45" customHeight="1">
      <c r="A16" s="13">
        <v>14</v>
      </c>
      <c r="B16" s="15">
        <v>45279</v>
      </c>
      <c r="C16" s="16" t="s">
        <v>96</v>
      </c>
      <c r="D16" s="14" t="s">
        <v>122</v>
      </c>
      <c r="E16" s="17" t="s">
        <v>12</v>
      </c>
      <c r="F16" s="17">
        <v>1300</v>
      </c>
      <c r="G16" s="17">
        <v>1237.75</v>
      </c>
      <c r="H16" s="17">
        <v>1230.3</v>
      </c>
      <c r="I16" s="17">
        <v>1240</v>
      </c>
      <c r="J16" s="23">
        <f t="shared" ref="J16" si="26">IF(E16="","",IF(E16="Buy",(I16-G16),(G16-I16)))</f>
        <v>2.25</v>
      </c>
      <c r="K16" s="24">
        <f t="shared" ref="K16" si="27">IF(E16="","",J16*F16)</f>
        <v>2925</v>
      </c>
    </row>
    <row r="17" spans="1:11" ht="25.45" customHeight="1">
      <c r="A17" s="13">
        <v>15</v>
      </c>
      <c r="B17" s="15">
        <v>45279</v>
      </c>
      <c r="C17" s="16" t="s">
        <v>152</v>
      </c>
      <c r="D17" s="14" t="s">
        <v>256</v>
      </c>
      <c r="E17" s="17" t="s">
        <v>12</v>
      </c>
      <c r="F17" s="17">
        <v>4200</v>
      </c>
      <c r="G17" s="17">
        <v>368.25</v>
      </c>
      <c r="H17" s="17">
        <v>366.3</v>
      </c>
      <c r="I17" s="17">
        <v>367.75</v>
      </c>
      <c r="J17" s="23">
        <f t="shared" ref="J17:J18" si="28">IF(E17="","",IF(E17="Buy",(I17-G17),(G17-I17)))</f>
        <v>-0.5</v>
      </c>
      <c r="K17" s="24">
        <f t="shared" ref="K17:K18" si="29">IF(E17="","",J17*F17)</f>
        <v>-2100</v>
      </c>
    </row>
    <row r="18" spans="1:11" ht="25.45" customHeight="1">
      <c r="A18" s="13">
        <v>16</v>
      </c>
      <c r="B18" s="15">
        <v>45280</v>
      </c>
      <c r="C18" s="16" t="s">
        <v>58</v>
      </c>
      <c r="D18" s="14" t="s">
        <v>221</v>
      </c>
      <c r="E18" s="17" t="s">
        <v>54</v>
      </c>
      <c r="F18" s="17">
        <v>600</v>
      </c>
      <c r="G18" s="17">
        <v>2661.4</v>
      </c>
      <c r="H18" s="17">
        <v>2679.3</v>
      </c>
      <c r="I18" s="17">
        <v>2679.3</v>
      </c>
      <c r="J18" s="23">
        <f t="shared" si="28"/>
        <v>-17.900000000000091</v>
      </c>
      <c r="K18" s="24">
        <f t="shared" si="29"/>
        <v>-10740.000000000055</v>
      </c>
    </row>
    <row r="19" spans="1:11" ht="25.45" customHeight="1">
      <c r="A19" s="13">
        <v>17</v>
      </c>
      <c r="B19" s="15">
        <v>45281</v>
      </c>
      <c r="C19" s="16" t="s">
        <v>177</v>
      </c>
      <c r="D19" s="14" t="s">
        <v>174</v>
      </c>
      <c r="E19" s="17" t="s">
        <v>12</v>
      </c>
      <c r="F19" s="17">
        <v>2000</v>
      </c>
      <c r="G19" s="17">
        <v>769</v>
      </c>
      <c r="H19" s="17">
        <v>763.2</v>
      </c>
      <c r="I19" s="17">
        <v>773.2</v>
      </c>
      <c r="J19" s="23">
        <f t="shared" ref="J19" si="30">IF(E19="","",IF(E19="Buy",(I19-G19),(G19-I19)))</f>
        <v>4.2000000000000455</v>
      </c>
      <c r="K19" s="24">
        <f t="shared" ref="K19" si="31">IF(E19="","",J19*F19)</f>
        <v>8400.0000000000909</v>
      </c>
    </row>
    <row r="20" spans="1:11" ht="25.45" customHeight="1">
      <c r="A20" s="13">
        <v>18</v>
      </c>
      <c r="B20" s="15">
        <v>45282</v>
      </c>
      <c r="C20" s="16" t="s">
        <v>286</v>
      </c>
      <c r="D20" s="14" t="s">
        <v>181</v>
      </c>
      <c r="E20" s="17" t="s">
        <v>12</v>
      </c>
      <c r="F20" s="17">
        <v>2000</v>
      </c>
      <c r="G20" s="17">
        <v>743</v>
      </c>
      <c r="H20" s="17">
        <v>738.9</v>
      </c>
      <c r="I20" s="17">
        <v>743.6</v>
      </c>
      <c r="J20" s="23">
        <f t="shared" ref="J20" si="32">IF(E20="","",IF(E20="Buy",(I20-G20),(G20-I20)))</f>
        <v>0.60000000000002274</v>
      </c>
      <c r="K20" s="24">
        <f t="shared" ref="K20" si="33">IF(E20="","",J20*F20)</f>
        <v>1200.0000000000455</v>
      </c>
    </row>
    <row r="21" spans="1:11" ht="25.45" customHeight="1">
      <c r="A21" s="13">
        <v>19</v>
      </c>
      <c r="B21" s="15">
        <v>45282</v>
      </c>
      <c r="C21" s="16" t="s">
        <v>57</v>
      </c>
      <c r="D21" s="14" t="s">
        <v>145</v>
      </c>
      <c r="E21" s="17" t="s">
        <v>12</v>
      </c>
      <c r="F21" s="17">
        <v>2800</v>
      </c>
      <c r="G21" s="17">
        <v>571.5</v>
      </c>
      <c r="H21" s="17">
        <v>567.45000000000005</v>
      </c>
      <c r="I21" s="17">
        <v>571.29999999999995</v>
      </c>
      <c r="J21" s="23">
        <f t="shared" ref="J21:J22" si="34">IF(E21="","",IF(E21="Buy",(I21-G21),(G21-I21)))</f>
        <v>-0.20000000000004547</v>
      </c>
      <c r="K21" s="24">
        <f t="shared" ref="K21:K22" si="35">IF(E21="","",J21*F21)</f>
        <v>-560.00000000012733</v>
      </c>
    </row>
    <row r="22" spans="1:11" ht="25.45" customHeight="1">
      <c r="A22" s="13">
        <v>20</v>
      </c>
      <c r="B22" s="15">
        <v>45286</v>
      </c>
      <c r="C22" s="16" t="s">
        <v>248</v>
      </c>
      <c r="D22" s="14" t="s">
        <v>261</v>
      </c>
      <c r="E22" s="17" t="s">
        <v>12</v>
      </c>
      <c r="F22" s="17">
        <v>1400</v>
      </c>
      <c r="G22" s="17">
        <v>1263</v>
      </c>
      <c r="H22" s="17">
        <v>1257.3</v>
      </c>
      <c r="I22" s="17">
        <v>1263</v>
      </c>
      <c r="J22" s="23">
        <f t="shared" si="34"/>
        <v>0</v>
      </c>
      <c r="K22" s="24">
        <f t="shared" si="35"/>
        <v>0</v>
      </c>
    </row>
    <row r="23" spans="1:11" ht="25.45" customHeight="1">
      <c r="A23" s="13">
        <v>21</v>
      </c>
      <c r="B23" s="15">
        <v>45287</v>
      </c>
      <c r="C23" s="16" t="s">
        <v>159</v>
      </c>
      <c r="D23" s="14" t="s">
        <v>83</v>
      </c>
      <c r="E23" s="17" t="s">
        <v>12</v>
      </c>
      <c r="F23" s="17">
        <v>1100</v>
      </c>
      <c r="G23" s="17">
        <v>1701.9</v>
      </c>
      <c r="H23" s="17">
        <v>1687.5</v>
      </c>
      <c r="I23" s="17">
        <v>1698.4</v>
      </c>
      <c r="J23" s="23">
        <f t="shared" ref="J23:J24" si="36">IF(E23="","",IF(E23="Buy",(I23-G23),(G23-I23)))</f>
        <v>-3.5</v>
      </c>
      <c r="K23" s="24">
        <f t="shared" ref="K23:K24" si="37">IF(E23="","",J23*F23)</f>
        <v>-3850</v>
      </c>
    </row>
    <row r="24" spans="1:11" ht="25.45" customHeight="1">
      <c r="A24" s="13">
        <v>22</v>
      </c>
      <c r="B24" s="15">
        <v>45287</v>
      </c>
      <c r="C24" s="16" t="s">
        <v>58</v>
      </c>
      <c r="D24" s="14" t="s">
        <v>82</v>
      </c>
      <c r="E24" s="17" t="s">
        <v>12</v>
      </c>
      <c r="F24" s="17">
        <v>1350</v>
      </c>
      <c r="G24" s="17">
        <v>877.5</v>
      </c>
      <c r="H24" s="17">
        <v>870.3</v>
      </c>
      <c r="I24" s="17">
        <v>885.2</v>
      </c>
      <c r="J24" s="23">
        <f t="shared" si="36"/>
        <v>7.7000000000000455</v>
      </c>
      <c r="K24" s="24">
        <f t="shared" si="37"/>
        <v>10395.000000000062</v>
      </c>
    </row>
    <row r="25" spans="1:11" ht="25.45" customHeight="1">
      <c r="A25" s="13">
        <v>23</v>
      </c>
      <c r="B25" s="15">
        <v>45288</v>
      </c>
      <c r="C25" s="16" t="s">
        <v>90</v>
      </c>
      <c r="D25" s="14" t="s">
        <v>246</v>
      </c>
      <c r="E25" s="17" t="s">
        <v>12</v>
      </c>
      <c r="F25" s="17">
        <v>2200</v>
      </c>
      <c r="G25" s="17">
        <v>1095</v>
      </c>
      <c r="H25" s="17">
        <v>1088.0999999999999</v>
      </c>
      <c r="I25" s="17">
        <v>1098</v>
      </c>
      <c r="J25" s="23">
        <f t="shared" ref="J25" si="38">IF(E25="","",IF(E25="Buy",(I25-G25),(G25-I25)))</f>
        <v>3</v>
      </c>
      <c r="K25" s="24">
        <f t="shared" ref="K25" si="39">IF(E25="","",J25*F25)</f>
        <v>6600</v>
      </c>
    </row>
    <row r="26" spans="1:11" ht="25.45" customHeight="1" thickBot="1">
      <c r="A26" s="13">
        <v>24</v>
      </c>
      <c r="B26" s="15">
        <v>45289</v>
      </c>
      <c r="C26" s="16" t="s">
        <v>185</v>
      </c>
      <c r="D26" s="14" t="s">
        <v>299</v>
      </c>
      <c r="E26" s="17" t="s">
        <v>12</v>
      </c>
      <c r="F26" s="17">
        <v>4000</v>
      </c>
      <c r="G26" s="17">
        <v>408.25</v>
      </c>
      <c r="H26" s="17">
        <v>405.9</v>
      </c>
      <c r="I26" s="17">
        <v>408.2</v>
      </c>
      <c r="J26" s="23">
        <f t="shared" ref="J26" si="40">IF(E26="","",IF(E26="Buy",(I26-G26),(G26-I26)))</f>
        <v>-5.0000000000011369E-2</v>
      </c>
      <c r="K26" s="24">
        <f t="shared" ref="K26" si="41">IF(E26="","",J26*F26)</f>
        <v>-200.00000000004547</v>
      </c>
    </row>
    <row r="27" spans="1:11" ht="32.700000000000003" customHeight="1" thickBot="1">
      <c r="A27" s="41"/>
      <c r="B27" s="42"/>
      <c r="C27" s="42"/>
      <c r="D27" s="42" t="s">
        <v>28</v>
      </c>
      <c r="E27" s="42"/>
      <c r="F27" s="42"/>
      <c r="G27" s="42"/>
      <c r="H27" s="42"/>
      <c r="I27" s="42"/>
      <c r="J27" s="43"/>
      <c r="K27" s="44">
        <f>SUM(K3:K26)</f>
        <v>91300.000000000524</v>
      </c>
    </row>
    <row r="28" spans="1:11" ht="18.7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.7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.7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5.4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5.4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2" ht="15.4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2" ht="15.4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2" ht="15.4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2" ht="15.4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2" ht="15.4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</row>
    <row r="38" spans="1:12" ht="15.4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</row>
    <row r="39" spans="1:12" ht="15.4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</row>
    <row r="40" spans="1:12" ht="15.4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2" ht="15.4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2" spans="1:12" ht="15.4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</row>
    <row r="43" spans="1:12" ht="15.4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</row>
    <row r="44" spans="1:12" ht="15.4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</row>
    <row r="46" spans="1:12">
      <c r="A46" s="89" t="s">
        <v>305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>
      <c r="A47" s="90" t="s">
        <v>306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>
      <c r="A48" s="90" t="s">
        <v>332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>
      <c r="A49" s="90" t="s">
        <v>307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>
      <c r="A50" s="90" t="s">
        <v>308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</row>
    <row r="51" spans="1:12">
      <c r="A51" s="90" t="s">
        <v>304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2">
      <c r="A52" s="90" t="s">
        <v>333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</row>
    <row r="53" spans="1:12">
      <c r="A53" s="90" t="s">
        <v>334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</row>
    <row r="54" spans="1:12">
      <c r="A54" s="90" t="s">
        <v>335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2">
      <c r="A55" s="90" t="s">
        <v>336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</row>
  </sheetData>
  <mergeCells count="1">
    <mergeCell ref="A1:K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96BB-5BAA-4101-8380-33539B94F130}">
  <dimension ref="A38:Q47"/>
  <sheetViews>
    <sheetView topLeftCell="A3" zoomScale="90" zoomScaleNormal="90" workbookViewId="0">
      <selection activeCell="L17" sqref="L17"/>
    </sheetView>
  </sheetViews>
  <sheetFormatPr defaultRowHeight="14.35"/>
  <sheetData>
    <row r="38" spans="1:17">
      <c r="A38" s="89" t="s">
        <v>305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1"/>
      <c r="N38" s="91"/>
      <c r="O38" s="91"/>
      <c r="P38" s="91"/>
      <c r="Q38" s="91"/>
    </row>
    <row r="39" spans="1:17">
      <c r="A39" s="90" t="s">
        <v>306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  <c r="O39" s="91"/>
      <c r="P39" s="91"/>
      <c r="Q39" s="91"/>
    </row>
    <row r="40" spans="1:17">
      <c r="A40" s="90" t="s">
        <v>332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1"/>
      <c r="N40" s="91"/>
      <c r="O40" s="91"/>
      <c r="P40" s="91"/>
      <c r="Q40" s="91"/>
    </row>
    <row r="41" spans="1:17">
      <c r="A41" s="90" t="s">
        <v>307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91"/>
      <c r="N41" s="91"/>
      <c r="O41" s="91"/>
      <c r="P41" s="91"/>
      <c r="Q41" s="91"/>
    </row>
    <row r="42" spans="1:17">
      <c r="A42" s="90" t="s">
        <v>308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91"/>
      <c r="N42" s="91"/>
      <c r="O42" s="91"/>
      <c r="P42" s="91"/>
      <c r="Q42" s="91"/>
    </row>
    <row r="43" spans="1:17">
      <c r="A43" s="90" t="s">
        <v>304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  <c r="O43" s="91"/>
      <c r="P43" s="91"/>
      <c r="Q43" s="91"/>
    </row>
    <row r="44" spans="1:17">
      <c r="A44" s="90" t="s">
        <v>333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  <c r="O44" s="91"/>
      <c r="P44" s="91"/>
      <c r="Q44" s="91"/>
    </row>
    <row r="45" spans="1:17">
      <c r="A45" s="90" t="s">
        <v>334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  <c r="O45" s="91"/>
      <c r="P45" s="91"/>
      <c r="Q45" s="91"/>
    </row>
    <row r="46" spans="1:17">
      <c r="A46" s="90" t="s">
        <v>335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  <c r="M46" s="91"/>
      <c r="N46" s="91"/>
      <c r="O46" s="91"/>
      <c r="P46" s="91"/>
      <c r="Q46" s="91"/>
    </row>
    <row r="47" spans="1:17">
      <c r="A47" s="90" t="s">
        <v>336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1"/>
      <c r="N47" s="91"/>
      <c r="O47" s="91"/>
      <c r="P47" s="91"/>
      <c r="Q47" s="91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1B66-39BC-42DF-86D6-AF8CCBEFCEC1}">
  <dimension ref="A1:L49"/>
  <sheetViews>
    <sheetView zoomScale="90" zoomScaleNormal="90" workbookViewId="0">
      <pane ySplit="2" topLeftCell="A13" activePane="bottomLeft" state="frozen"/>
      <selection pane="bottomLeft" activeCell="H21" sqref="H21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7" customHeight="1">
      <c r="A3" s="13">
        <v>1</v>
      </c>
      <c r="B3" s="15">
        <v>45292</v>
      </c>
      <c r="C3" s="16" t="s">
        <v>106</v>
      </c>
      <c r="D3" s="14" t="s">
        <v>183</v>
      </c>
      <c r="E3" s="17" t="s">
        <v>12</v>
      </c>
      <c r="F3" s="17">
        <v>6000</v>
      </c>
      <c r="G3" s="17">
        <v>285.55</v>
      </c>
      <c r="H3" s="17">
        <v>282.14999999999998</v>
      </c>
      <c r="I3" s="17">
        <v>289.5</v>
      </c>
      <c r="J3" s="23">
        <f t="shared" ref="J3" si="0">IF(E3="","",IF(E3="Buy",(I3-G3),(G3-I3)))</f>
        <v>3.9499999999999886</v>
      </c>
      <c r="K3" s="24">
        <f t="shared" ref="K3" si="1">IF(E3="","",J3*F3)</f>
        <v>23699.999999999931</v>
      </c>
    </row>
    <row r="4" spans="1:11" ht="25.7" customHeight="1">
      <c r="A4" s="13">
        <v>2</v>
      </c>
      <c r="B4" s="15">
        <v>45293</v>
      </c>
      <c r="C4" s="16" t="s">
        <v>55</v>
      </c>
      <c r="D4" s="14" t="s">
        <v>262</v>
      </c>
      <c r="E4" s="17" t="s">
        <v>54</v>
      </c>
      <c r="F4" s="17">
        <v>10000</v>
      </c>
      <c r="G4" s="17">
        <v>152.9</v>
      </c>
      <c r="H4" s="17">
        <v>153.9</v>
      </c>
      <c r="I4" s="17">
        <v>152.5</v>
      </c>
      <c r="J4" s="23">
        <f t="shared" ref="J4" si="2">IF(E4="","",IF(E4="Buy",(I4-G4),(G4-I4)))</f>
        <v>0.40000000000000568</v>
      </c>
      <c r="K4" s="24">
        <f t="shared" ref="K4" si="3">IF(E4="","",J4*F4)</f>
        <v>4000.0000000000568</v>
      </c>
    </row>
    <row r="5" spans="1:11" ht="25.7" customHeight="1">
      <c r="A5" s="13">
        <v>3</v>
      </c>
      <c r="B5" s="15">
        <v>45294</v>
      </c>
      <c r="C5" s="16" t="s">
        <v>104</v>
      </c>
      <c r="D5" s="14" t="s">
        <v>245</v>
      </c>
      <c r="E5" s="17" t="s">
        <v>12</v>
      </c>
      <c r="F5" s="17">
        <v>600</v>
      </c>
      <c r="G5" s="17">
        <v>2511</v>
      </c>
      <c r="H5" s="17">
        <v>2493.9</v>
      </c>
      <c r="I5" s="17">
        <v>2493.9</v>
      </c>
      <c r="J5" s="23">
        <f t="shared" ref="J5" si="4">IF(E5="","",IF(E5="Buy",(I5-G5),(G5-I5)))</f>
        <v>-17.099999999999909</v>
      </c>
      <c r="K5" s="24">
        <f t="shared" ref="K5" si="5">IF(E5="","",J5*F5)</f>
        <v>-10259.999999999945</v>
      </c>
    </row>
    <row r="6" spans="1:11" ht="25.7" customHeight="1">
      <c r="A6" s="13">
        <v>4</v>
      </c>
      <c r="B6" s="15">
        <v>45295</v>
      </c>
      <c r="C6" s="16" t="s">
        <v>224</v>
      </c>
      <c r="D6" s="14" t="s">
        <v>263</v>
      </c>
      <c r="E6" s="17" t="s">
        <v>12</v>
      </c>
      <c r="F6" s="17">
        <v>2900</v>
      </c>
      <c r="G6" s="17">
        <v>278.2</v>
      </c>
      <c r="H6" s="17">
        <v>275.39999999999998</v>
      </c>
      <c r="I6" s="17">
        <v>275.39999999999998</v>
      </c>
      <c r="J6" s="23">
        <f t="shared" ref="J6" si="6">IF(E6="","",IF(E6="Buy",(I6-G6),(G6-I6)))</f>
        <v>-2.8000000000000114</v>
      </c>
      <c r="K6" s="24">
        <f t="shared" ref="K6" si="7">IF(E6="","",J6*F6)</f>
        <v>-8120.0000000000327</v>
      </c>
    </row>
    <row r="7" spans="1:11" ht="25.7" customHeight="1">
      <c r="A7" s="13">
        <v>5</v>
      </c>
      <c r="B7" s="15">
        <v>45296</v>
      </c>
      <c r="C7" s="16" t="s">
        <v>112</v>
      </c>
      <c r="D7" s="14" t="s">
        <v>92</v>
      </c>
      <c r="E7" s="17" t="s">
        <v>12</v>
      </c>
      <c r="F7" s="17">
        <v>2500</v>
      </c>
      <c r="G7" s="17">
        <v>294.39999999999998</v>
      </c>
      <c r="H7" s="17">
        <v>291.60000000000002</v>
      </c>
      <c r="I7" s="17">
        <v>291.60000000000002</v>
      </c>
      <c r="J7" s="23">
        <f t="shared" ref="J7" si="8">IF(E7="","",IF(E7="Buy",(I7-G7),(G7-I7)))</f>
        <v>-2.7999999999999545</v>
      </c>
      <c r="K7" s="24">
        <f t="shared" ref="K7" si="9">IF(E7="","",J7*F7)</f>
        <v>-6999.9999999998863</v>
      </c>
    </row>
    <row r="8" spans="1:11" ht="25.7" customHeight="1">
      <c r="A8" s="13">
        <v>6</v>
      </c>
      <c r="B8" s="15">
        <v>45299</v>
      </c>
      <c r="C8" s="16" t="s">
        <v>106</v>
      </c>
      <c r="D8" s="14" t="s">
        <v>75</v>
      </c>
      <c r="E8" s="17" t="s">
        <v>54</v>
      </c>
      <c r="F8" s="17">
        <v>2600</v>
      </c>
      <c r="G8" s="17">
        <v>562.85</v>
      </c>
      <c r="H8" s="17">
        <v>567.9</v>
      </c>
      <c r="I8" s="17">
        <v>567.9</v>
      </c>
      <c r="J8" s="23">
        <f t="shared" ref="J8" si="10">IF(E8="","",IF(E8="Buy",(I8-G8),(G8-I8)))</f>
        <v>-5.0499999999999545</v>
      </c>
      <c r="K8" s="24">
        <f t="shared" ref="K8" si="11">IF(E8="","",J8*F8)</f>
        <v>-13129.999999999882</v>
      </c>
    </row>
    <row r="9" spans="1:11" ht="25.7" customHeight="1">
      <c r="A9" s="13">
        <v>7</v>
      </c>
      <c r="B9" s="15">
        <v>45300</v>
      </c>
      <c r="C9" s="16" t="s">
        <v>153</v>
      </c>
      <c r="D9" s="14" t="s">
        <v>340</v>
      </c>
      <c r="E9" s="17" t="s">
        <v>54</v>
      </c>
      <c r="F9" s="17">
        <v>1600</v>
      </c>
      <c r="G9" s="17">
        <v>756.5</v>
      </c>
      <c r="H9" s="17">
        <v>762.3</v>
      </c>
      <c r="I9" s="17">
        <v>758</v>
      </c>
      <c r="J9" s="23">
        <f t="shared" ref="J9" si="12">IF(E9="","",IF(E9="Buy",(I9-G9),(G9-I9)))</f>
        <v>-1.5</v>
      </c>
      <c r="K9" s="24">
        <f t="shared" ref="K9" si="13">IF(E9="","",J9*F9)</f>
        <v>-2400</v>
      </c>
    </row>
    <row r="10" spans="1:11" ht="25.7" customHeight="1">
      <c r="A10" s="13">
        <v>8</v>
      </c>
      <c r="B10" s="15">
        <v>45301</v>
      </c>
      <c r="C10" s="16" t="s">
        <v>249</v>
      </c>
      <c r="D10" s="14" t="s">
        <v>122</v>
      </c>
      <c r="E10" s="17" t="s">
        <v>12</v>
      </c>
      <c r="F10" s="17">
        <v>1300</v>
      </c>
      <c r="G10" s="17">
        <v>1326</v>
      </c>
      <c r="H10" s="17">
        <v>1315.8</v>
      </c>
      <c r="I10" s="17">
        <v>1335</v>
      </c>
      <c r="J10" s="23">
        <f t="shared" ref="J10" si="14">IF(E10="","",IF(E10="Buy",(I10-G10),(G10-I10)))</f>
        <v>9</v>
      </c>
      <c r="K10" s="24">
        <f t="shared" ref="K10" si="15">IF(E10="","",J10*F10)</f>
        <v>11700</v>
      </c>
    </row>
    <row r="11" spans="1:11" ht="25.7" customHeight="1">
      <c r="A11" s="13">
        <v>9</v>
      </c>
      <c r="B11" s="15">
        <v>45302</v>
      </c>
      <c r="C11" s="16" t="s">
        <v>132</v>
      </c>
      <c r="D11" s="14" t="s">
        <v>160</v>
      </c>
      <c r="E11" s="17" t="s">
        <v>12</v>
      </c>
      <c r="F11" s="17">
        <v>4000</v>
      </c>
      <c r="G11" s="17">
        <v>578.25</v>
      </c>
      <c r="H11" s="17">
        <v>572.4</v>
      </c>
      <c r="I11" s="17">
        <v>576.79999999999995</v>
      </c>
      <c r="J11" s="23">
        <f t="shared" ref="J11" si="16">IF(E11="","",IF(E11="Buy",(I11-G11),(G11-I11)))</f>
        <v>-1.4500000000000455</v>
      </c>
      <c r="K11" s="24">
        <f t="shared" ref="K11" si="17">IF(E11="","",J11*F11)</f>
        <v>-5800.0000000001819</v>
      </c>
    </row>
    <row r="12" spans="1:11" ht="25.7" customHeight="1">
      <c r="A12" s="13">
        <v>10</v>
      </c>
      <c r="B12" s="15">
        <v>45303</v>
      </c>
      <c r="C12" s="16" t="s">
        <v>141</v>
      </c>
      <c r="D12" s="14" t="s">
        <v>207</v>
      </c>
      <c r="E12" s="17" t="s">
        <v>12</v>
      </c>
      <c r="F12" s="17">
        <v>7700</v>
      </c>
      <c r="G12" s="17">
        <v>223.4</v>
      </c>
      <c r="H12" s="17">
        <v>221.85</v>
      </c>
      <c r="I12" s="17">
        <v>227</v>
      </c>
      <c r="J12" s="23">
        <f t="shared" ref="J12" si="18">IF(E12="","",IF(E12="Buy",(I12-G12),(G12-I12)))</f>
        <v>3.5999999999999943</v>
      </c>
      <c r="K12" s="24">
        <f t="shared" ref="K12" si="19">IF(E12="","",J12*F12)</f>
        <v>27719.999999999956</v>
      </c>
    </row>
    <row r="13" spans="1:11" ht="25.7" customHeight="1">
      <c r="A13" s="13">
        <v>11</v>
      </c>
      <c r="B13" s="15">
        <v>45307</v>
      </c>
      <c r="C13" s="16" t="s">
        <v>141</v>
      </c>
      <c r="D13" s="14" t="s">
        <v>111</v>
      </c>
      <c r="E13" s="17" t="s">
        <v>12</v>
      </c>
      <c r="F13" s="17">
        <v>2500</v>
      </c>
      <c r="G13" s="17">
        <v>753.35</v>
      </c>
      <c r="H13" s="17">
        <v>747.9</v>
      </c>
      <c r="I13" s="17">
        <v>753</v>
      </c>
      <c r="J13" s="23">
        <f t="shared" ref="J13" si="20">IF(E13="","",IF(E13="Buy",(I13-G13),(G13-I13)))</f>
        <v>-0.35000000000002274</v>
      </c>
      <c r="K13" s="24">
        <f t="shared" ref="K13" si="21">IF(E13="","",J13*F13)</f>
        <v>-875.00000000005684</v>
      </c>
    </row>
    <row r="14" spans="1:11" ht="25.7" customHeight="1">
      <c r="A14" s="13">
        <v>12</v>
      </c>
      <c r="B14" s="15">
        <v>45307</v>
      </c>
      <c r="C14" s="16" t="s">
        <v>84</v>
      </c>
      <c r="D14" s="14" t="s">
        <v>85</v>
      </c>
      <c r="E14" s="17" t="s">
        <v>12</v>
      </c>
      <c r="F14" s="17">
        <v>3200</v>
      </c>
      <c r="G14" s="17">
        <v>474.7</v>
      </c>
      <c r="H14" s="17">
        <v>470.4</v>
      </c>
      <c r="I14" s="17">
        <v>470.4</v>
      </c>
      <c r="J14" s="23">
        <f t="shared" ref="J14" si="22">IF(E14="","",IF(E14="Buy",(I14-G14),(G14-I14)))</f>
        <v>-4.3000000000000114</v>
      </c>
      <c r="K14" s="24">
        <f t="shared" ref="K14" si="23">IF(E14="","",J14*F14)</f>
        <v>-13760.000000000036</v>
      </c>
    </row>
    <row r="15" spans="1:11" ht="25.7" customHeight="1">
      <c r="A15" s="13">
        <v>13</v>
      </c>
      <c r="B15" s="15">
        <v>45308</v>
      </c>
      <c r="C15" s="16" t="s">
        <v>282</v>
      </c>
      <c r="D15" s="14" t="s">
        <v>340</v>
      </c>
      <c r="E15" s="17" t="s">
        <v>54</v>
      </c>
      <c r="F15" s="17">
        <v>1600</v>
      </c>
      <c r="G15" s="17">
        <v>749</v>
      </c>
      <c r="H15" s="17">
        <v>754.2</v>
      </c>
      <c r="I15" s="17">
        <v>742.5</v>
      </c>
      <c r="J15" s="23">
        <f t="shared" ref="J15" si="24">IF(E15="","",IF(E15="Buy",(I15-G15),(G15-I15)))</f>
        <v>6.5</v>
      </c>
      <c r="K15" s="24">
        <f t="shared" ref="K15" si="25">IF(E15="","",J15*F15)</f>
        <v>10400</v>
      </c>
    </row>
    <row r="16" spans="1:11" ht="25.7" customHeight="1">
      <c r="A16" s="13">
        <v>14</v>
      </c>
      <c r="B16" s="15">
        <v>45309</v>
      </c>
      <c r="C16" s="16" t="s">
        <v>50</v>
      </c>
      <c r="D16" s="14" t="s">
        <v>165</v>
      </c>
      <c r="E16" s="17" t="s">
        <v>54</v>
      </c>
      <c r="F16" s="17">
        <v>350</v>
      </c>
      <c r="G16" s="17">
        <v>3738.5</v>
      </c>
      <c r="H16" s="17">
        <v>3758.85</v>
      </c>
      <c r="I16" s="17">
        <v>3739</v>
      </c>
      <c r="J16" s="23">
        <f t="shared" ref="J16:J17" si="26">IF(E16="","",IF(E16="Buy",(I16-G16),(G16-I16)))</f>
        <v>-0.5</v>
      </c>
      <c r="K16" s="24">
        <f t="shared" ref="K16:K17" si="27">IF(E16="","",J16*F16)</f>
        <v>-175</v>
      </c>
    </row>
    <row r="17" spans="1:11" ht="25.7" customHeight="1">
      <c r="A17" s="13">
        <v>15</v>
      </c>
      <c r="B17" s="15">
        <v>45309</v>
      </c>
      <c r="C17" s="16" t="s">
        <v>341</v>
      </c>
      <c r="D17" s="14" t="s">
        <v>236</v>
      </c>
      <c r="E17" s="17" t="s">
        <v>12</v>
      </c>
      <c r="F17" s="17">
        <v>11400</v>
      </c>
      <c r="G17" s="17">
        <v>189.2</v>
      </c>
      <c r="H17" s="17">
        <v>188.1</v>
      </c>
      <c r="I17" s="17">
        <v>190.8</v>
      </c>
      <c r="J17" s="23">
        <f t="shared" si="26"/>
        <v>1.6000000000000227</v>
      </c>
      <c r="K17" s="24">
        <f t="shared" si="27"/>
        <v>18240.000000000258</v>
      </c>
    </row>
    <row r="18" spans="1:11" ht="25.7" customHeight="1">
      <c r="A18" s="13">
        <v>16</v>
      </c>
      <c r="B18" s="15">
        <v>45315</v>
      </c>
      <c r="C18" s="16" t="s">
        <v>177</v>
      </c>
      <c r="D18" s="14" t="s">
        <v>342</v>
      </c>
      <c r="E18" s="17" t="s">
        <v>12</v>
      </c>
      <c r="F18" s="17">
        <v>1000</v>
      </c>
      <c r="G18" s="17">
        <v>1507.95</v>
      </c>
      <c r="H18" s="17">
        <v>1497.6</v>
      </c>
      <c r="I18" s="17">
        <v>1497.6</v>
      </c>
      <c r="J18" s="23">
        <f t="shared" ref="J18" si="28">IF(E18="","",IF(E18="Buy",(I18-G18),(G18-I18)))</f>
        <v>-10.350000000000136</v>
      </c>
      <c r="K18" s="24">
        <f t="shared" ref="K18" si="29">IF(E18="","",J18*F18)</f>
        <v>-10350.000000000136</v>
      </c>
    </row>
    <row r="19" spans="1:11" ht="25.7" customHeight="1">
      <c r="A19" s="13">
        <v>17</v>
      </c>
      <c r="B19" s="15">
        <v>45320</v>
      </c>
      <c r="C19" s="16" t="s">
        <v>153</v>
      </c>
      <c r="D19" s="14" t="s">
        <v>256</v>
      </c>
      <c r="E19" s="17" t="s">
        <v>12</v>
      </c>
      <c r="F19" s="17">
        <v>4200</v>
      </c>
      <c r="G19" s="17">
        <v>410.35</v>
      </c>
      <c r="H19" s="17">
        <v>407.7</v>
      </c>
      <c r="I19" s="17">
        <v>407.7</v>
      </c>
      <c r="J19" s="23">
        <f t="shared" ref="J19" si="30">IF(E19="","",IF(E19="Buy",(I19-G19),(G19-I19)))</f>
        <v>-2.6500000000000341</v>
      </c>
      <c r="K19" s="24">
        <f t="shared" ref="K19" si="31">IF(E19="","",J19*F19)</f>
        <v>-11130.000000000144</v>
      </c>
    </row>
    <row r="20" spans="1:11" ht="25.7" customHeight="1" thickBot="1">
      <c r="A20" s="13">
        <v>18</v>
      </c>
      <c r="B20" s="15">
        <v>45321</v>
      </c>
      <c r="C20" s="16" t="s">
        <v>205</v>
      </c>
      <c r="D20" s="14" t="s">
        <v>343</v>
      </c>
      <c r="E20" s="17" t="s">
        <v>54</v>
      </c>
      <c r="F20" s="17">
        <v>3600</v>
      </c>
      <c r="G20" s="17">
        <v>295.7</v>
      </c>
      <c r="H20" s="17">
        <v>299.7</v>
      </c>
      <c r="I20" s="17">
        <v>296.5</v>
      </c>
      <c r="J20" s="23">
        <f t="shared" ref="J20" si="32">IF(E20="","",IF(E20="Buy",(I20-G20),(G20-I20)))</f>
        <v>-0.80000000000001137</v>
      </c>
      <c r="K20" s="24">
        <f t="shared" ref="K20" si="33">IF(E20="","",J20*F20)</f>
        <v>-2880.0000000000409</v>
      </c>
    </row>
    <row r="21" spans="1:11" ht="33" customHeight="1" thickBot="1">
      <c r="A21" s="41"/>
      <c r="B21" s="42"/>
      <c r="C21" s="42"/>
      <c r="D21" s="42" t="s">
        <v>28</v>
      </c>
      <c r="E21" s="42"/>
      <c r="F21" s="42"/>
      <c r="G21" s="42"/>
      <c r="H21" s="42"/>
      <c r="I21" s="42"/>
      <c r="J21" s="43"/>
      <c r="K21" s="44">
        <f>SUM(K3:K20)</f>
        <v>9879.9999999998581</v>
      </c>
    </row>
    <row r="22" spans="1:11" ht="33" customHeight="1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2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9"/>
      <c r="K34" s="27"/>
    </row>
    <row r="35" spans="1:12" ht="15.45" customHeight="1">
      <c r="A35" s="27"/>
      <c r="B35" s="27"/>
      <c r="C35" s="27"/>
      <c r="D35" s="27"/>
      <c r="E35" s="27"/>
      <c r="F35" s="27"/>
      <c r="G35" s="27"/>
      <c r="H35" s="27"/>
      <c r="I35" s="27"/>
      <c r="J35" s="29"/>
      <c r="K35" s="27"/>
    </row>
    <row r="36" spans="1:12" ht="15.45" customHeight="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</row>
    <row r="37" spans="1:12" ht="15.4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2" ht="15.4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2" ht="15.45" customHeight="1"/>
    <row r="40" spans="1:12" ht="15.45" customHeight="1">
      <c r="A40" s="89" t="s">
        <v>305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15.45" customHeight="1">
      <c r="A41" s="90" t="s">
        <v>306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  <row r="42" spans="1:12" ht="15.45" customHeight="1">
      <c r="A42" s="90" t="s">
        <v>332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2" ht="15.45" customHeight="1">
      <c r="A43" s="90" t="s">
        <v>307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>
      <c r="A44" s="90" t="s">
        <v>308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2">
      <c r="A45" s="90" t="s">
        <v>304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2">
      <c r="A46" s="90" t="s">
        <v>333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>
      <c r="A47" s="90" t="s">
        <v>334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>
      <c r="A48" s="90" t="s">
        <v>335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>
      <c r="A49" s="90" t="s">
        <v>336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</sheetData>
  <mergeCells count="1">
    <mergeCell ref="A1:K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FDCB-A23C-4DDB-8FCB-12834B28D2EA}">
  <dimension ref="A1:L52"/>
  <sheetViews>
    <sheetView zoomScale="90" zoomScaleNormal="90" workbookViewId="0">
      <pane ySplit="2" topLeftCell="A15" activePane="bottomLeft" state="frozen"/>
      <selection pane="bottomLeft" activeCell="H24" sqref="H24"/>
    </sheetView>
  </sheetViews>
  <sheetFormatPr defaultRowHeight="14.35"/>
  <cols>
    <col min="2" max="2" width="15" customWidth="1"/>
    <col min="3" max="3" width="13.41015625" customWidth="1"/>
    <col min="4" max="4" width="18.878906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7" customHeight="1">
      <c r="A3" s="13">
        <v>1</v>
      </c>
      <c r="B3" s="15">
        <v>45327</v>
      </c>
      <c r="C3" s="16" t="s">
        <v>87</v>
      </c>
      <c r="D3" s="14" t="s">
        <v>236</v>
      </c>
      <c r="E3" s="17" t="s">
        <v>54</v>
      </c>
      <c r="F3" s="17">
        <v>11400</v>
      </c>
      <c r="G3" s="17">
        <v>180.9</v>
      </c>
      <c r="H3" s="17">
        <v>183.6</v>
      </c>
      <c r="I3" s="17">
        <v>180.9</v>
      </c>
      <c r="J3" s="23">
        <f t="shared" ref="J3" si="0">IF(E3="","",IF(E3="Buy",(I3-G3),(G3-I3)))</f>
        <v>0</v>
      </c>
      <c r="K3" s="24">
        <f t="shared" ref="K3" si="1">IF(E3="","",J3*F3)</f>
        <v>0</v>
      </c>
    </row>
    <row r="4" spans="1:11" ht="25.7" customHeight="1">
      <c r="A4" s="13">
        <v>2</v>
      </c>
      <c r="B4" s="15">
        <v>45327</v>
      </c>
      <c r="C4" s="16" t="s">
        <v>57</v>
      </c>
      <c r="D4" s="14" t="s">
        <v>233</v>
      </c>
      <c r="E4" s="17" t="s">
        <v>54</v>
      </c>
      <c r="F4" s="17">
        <v>1400</v>
      </c>
      <c r="G4" s="17">
        <v>1066</v>
      </c>
      <c r="H4" s="17">
        <v>1074.5999999999999</v>
      </c>
      <c r="I4" s="17">
        <v>1072</v>
      </c>
      <c r="J4" s="23">
        <f t="shared" ref="J4" si="2">IF(E4="","",IF(E4="Buy",(I4-G4),(G4-I4)))</f>
        <v>-6</v>
      </c>
      <c r="K4" s="24">
        <f t="shared" ref="K4" si="3">IF(E4="","",J4*F4)</f>
        <v>-8400</v>
      </c>
    </row>
    <row r="5" spans="1:11" ht="25.7" customHeight="1">
      <c r="A5" s="13">
        <v>3</v>
      </c>
      <c r="B5" s="15">
        <v>45328</v>
      </c>
      <c r="C5" s="16" t="s">
        <v>210</v>
      </c>
      <c r="D5" s="14" t="s">
        <v>110</v>
      </c>
      <c r="E5" s="17" t="s">
        <v>12</v>
      </c>
      <c r="F5" s="17">
        <v>4600</v>
      </c>
      <c r="G5" s="17">
        <v>280.7</v>
      </c>
      <c r="H5" s="17">
        <v>278.55</v>
      </c>
      <c r="I5" s="17">
        <v>285.64999999999998</v>
      </c>
      <c r="J5" s="23">
        <f t="shared" ref="J5" si="4">IF(E5="","",IF(E5="Buy",(I5-G5),(G5-I5)))</f>
        <v>4.9499999999999886</v>
      </c>
      <c r="K5" s="24">
        <f t="shared" ref="K5" si="5">IF(E5="","",J5*F5)</f>
        <v>22769.999999999949</v>
      </c>
    </row>
    <row r="6" spans="1:11" ht="25.7" customHeight="1">
      <c r="A6" s="13">
        <v>4</v>
      </c>
      <c r="B6" s="15">
        <v>45329</v>
      </c>
      <c r="C6" s="16" t="s">
        <v>132</v>
      </c>
      <c r="D6" s="14" t="s">
        <v>145</v>
      </c>
      <c r="E6" s="17" t="s">
        <v>12</v>
      </c>
      <c r="F6" s="17">
        <v>2800</v>
      </c>
      <c r="G6" s="17">
        <v>604</v>
      </c>
      <c r="H6" s="17">
        <v>599.4</v>
      </c>
      <c r="I6" s="17">
        <v>599.4</v>
      </c>
      <c r="J6" s="23">
        <f t="shared" ref="J6" si="6">IF(E6="","",IF(E6="Buy",(I6-G6),(G6-I6)))</f>
        <v>-4.6000000000000227</v>
      </c>
      <c r="K6" s="24">
        <f t="shared" ref="K6" si="7">IF(E6="","",J6*F6)</f>
        <v>-12880.000000000064</v>
      </c>
    </row>
    <row r="7" spans="1:11" ht="25.7" customHeight="1">
      <c r="A7" s="13">
        <v>5</v>
      </c>
      <c r="B7" s="15">
        <v>45330</v>
      </c>
      <c r="C7" s="16" t="s">
        <v>205</v>
      </c>
      <c r="D7" s="14" t="s">
        <v>221</v>
      </c>
      <c r="E7" s="17" t="s">
        <v>12</v>
      </c>
      <c r="F7" s="17">
        <v>600</v>
      </c>
      <c r="G7" s="17">
        <v>3128.55</v>
      </c>
      <c r="H7" s="17">
        <v>3108.6</v>
      </c>
      <c r="I7" s="17">
        <v>3108.6</v>
      </c>
      <c r="J7" s="23">
        <f t="shared" ref="J7" si="8">IF(E7="","",IF(E7="Buy",(I7-G7),(G7-I7)))</f>
        <v>-19.950000000000273</v>
      </c>
      <c r="K7" s="24">
        <f t="shared" ref="K7" si="9">IF(E7="","",J7*F7)</f>
        <v>-11970.000000000164</v>
      </c>
    </row>
    <row r="8" spans="1:11" ht="25.7" customHeight="1">
      <c r="A8" s="13">
        <v>6</v>
      </c>
      <c r="B8" s="15">
        <v>45331</v>
      </c>
      <c r="C8" s="16" t="s">
        <v>81</v>
      </c>
      <c r="D8" s="14" t="s">
        <v>47</v>
      </c>
      <c r="E8" s="17" t="s">
        <v>12</v>
      </c>
      <c r="F8" s="17">
        <v>5850</v>
      </c>
      <c r="G8" s="17">
        <v>263.75</v>
      </c>
      <c r="H8" s="17">
        <v>260.10000000000002</v>
      </c>
      <c r="I8" s="17">
        <v>266.64999999999998</v>
      </c>
      <c r="J8" s="23">
        <f t="shared" ref="J8" si="10">IF(E8="","",IF(E8="Buy",(I8-G8),(G8-I8)))</f>
        <v>2.8999999999999773</v>
      </c>
      <c r="K8" s="24">
        <f t="shared" ref="K8" si="11">IF(E8="","",J8*F8)</f>
        <v>16964.999999999865</v>
      </c>
    </row>
    <row r="9" spans="1:11" ht="25.7" customHeight="1">
      <c r="A9" s="13">
        <v>7</v>
      </c>
      <c r="B9" s="15">
        <v>45334</v>
      </c>
      <c r="C9" s="16" t="s">
        <v>125</v>
      </c>
      <c r="D9" s="14" t="s">
        <v>277</v>
      </c>
      <c r="E9" s="17" t="s">
        <v>54</v>
      </c>
      <c r="F9" s="17">
        <v>7100</v>
      </c>
      <c r="G9" s="17">
        <v>117.55</v>
      </c>
      <c r="H9" s="17">
        <v>118.8</v>
      </c>
      <c r="I9" s="17">
        <v>117.55</v>
      </c>
      <c r="J9" s="23">
        <f t="shared" ref="J9" si="12">IF(E9="","",IF(E9="Buy",(I9-G9),(G9-I9)))</f>
        <v>0</v>
      </c>
      <c r="K9" s="24">
        <f t="shared" ref="K9" si="13">IF(E9="","",J9*F9)</f>
        <v>0</v>
      </c>
    </row>
    <row r="10" spans="1:11" ht="25.7" customHeight="1">
      <c r="A10" s="13">
        <v>8</v>
      </c>
      <c r="B10" s="15">
        <v>45335</v>
      </c>
      <c r="C10" s="16" t="s">
        <v>98</v>
      </c>
      <c r="D10" s="14" t="s">
        <v>226</v>
      </c>
      <c r="E10" s="17" t="s">
        <v>12</v>
      </c>
      <c r="F10" s="17">
        <v>1000</v>
      </c>
      <c r="G10" s="17">
        <v>1366.6</v>
      </c>
      <c r="H10" s="17">
        <v>1357.2</v>
      </c>
      <c r="I10" s="17">
        <v>1370.8</v>
      </c>
      <c r="J10" s="23">
        <f t="shared" ref="J10" si="14">IF(E10="","",IF(E10="Buy",(I10-G10),(G10-I10)))</f>
        <v>4.2000000000000455</v>
      </c>
      <c r="K10" s="24">
        <f t="shared" ref="K10" si="15">IF(E10="","",J10*F10)</f>
        <v>4200.0000000000455</v>
      </c>
    </row>
    <row r="11" spans="1:11" ht="25.7" customHeight="1">
      <c r="A11" s="13">
        <v>9</v>
      </c>
      <c r="B11" s="15">
        <v>45335</v>
      </c>
      <c r="C11" s="16" t="s">
        <v>102</v>
      </c>
      <c r="D11" s="14" t="s">
        <v>44</v>
      </c>
      <c r="E11" s="17" t="s">
        <v>12</v>
      </c>
      <c r="F11" s="17">
        <v>3300</v>
      </c>
      <c r="G11" s="17">
        <v>833.75</v>
      </c>
      <c r="H11" s="17">
        <v>826.2</v>
      </c>
      <c r="I11" s="17">
        <v>820</v>
      </c>
      <c r="J11" s="23">
        <f t="shared" ref="J11" si="16">IF(E11="","",IF(E11="Buy",(I11-G11),(G11-I11)))</f>
        <v>-13.75</v>
      </c>
      <c r="K11" s="24">
        <f t="shared" ref="K11" si="17">IF(E11="","",J11*F11)</f>
        <v>-45375</v>
      </c>
    </row>
    <row r="12" spans="1:11" ht="25.7" customHeight="1">
      <c r="A12" s="13">
        <v>10</v>
      </c>
      <c r="B12" s="15">
        <v>45336</v>
      </c>
      <c r="C12" s="16" t="s">
        <v>182</v>
      </c>
      <c r="D12" s="14" t="s">
        <v>121</v>
      </c>
      <c r="E12" s="17" t="s">
        <v>12</v>
      </c>
      <c r="F12" s="17">
        <v>1250</v>
      </c>
      <c r="G12" s="17">
        <v>1094.55</v>
      </c>
      <c r="H12" s="17">
        <v>1084.5</v>
      </c>
      <c r="I12" s="17">
        <v>1092.5999999999999</v>
      </c>
      <c r="J12" s="23">
        <f t="shared" ref="J12" si="18">IF(E12="","",IF(E12="Buy",(I12-G12),(G12-I12)))</f>
        <v>-1.9500000000000455</v>
      </c>
      <c r="K12" s="24">
        <f t="shared" ref="K12" si="19">IF(E12="","",J12*F12)</f>
        <v>-2437.5000000000568</v>
      </c>
    </row>
    <row r="13" spans="1:11" ht="25.7" customHeight="1">
      <c r="A13" s="13">
        <v>11</v>
      </c>
      <c r="B13" s="15">
        <v>45337</v>
      </c>
      <c r="C13" s="16" t="s">
        <v>208</v>
      </c>
      <c r="D13" s="14" t="s">
        <v>266</v>
      </c>
      <c r="E13" s="17" t="s">
        <v>12</v>
      </c>
      <c r="F13" s="17">
        <v>6000</v>
      </c>
      <c r="G13" s="17">
        <v>339.75</v>
      </c>
      <c r="H13" s="17">
        <v>336.15</v>
      </c>
      <c r="I13" s="17">
        <v>342</v>
      </c>
      <c r="J13" s="23">
        <f t="shared" ref="J13" si="20">IF(E13="","",IF(E13="Buy",(I13-G13),(G13-I13)))</f>
        <v>2.25</v>
      </c>
      <c r="K13" s="24">
        <f t="shared" ref="K13" si="21">IF(E13="","",J13*F13)</f>
        <v>13500</v>
      </c>
    </row>
    <row r="14" spans="1:11" ht="25.7" customHeight="1">
      <c r="A14" s="13">
        <v>12</v>
      </c>
      <c r="B14" s="15">
        <v>45338</v>
      </c>
      <c r="C14" s="16" t="s">
        <v>66</v>
      </c>
      <c r="D14" s="14" t="s">
        <v>345</v>
      </c>
      <c r="E14" s="17" t="s">
        <v>12</v>
      </c>
      <c r="F14" s="17">
        <v>550</v>
      </c>
      <c r="G14" s="17">
        <v>2808.4</v>
      </c>
      <c r="H14" s="17">
        <v>2769.3</v>
      </c>
      <c r="I14" s="17">
        <v>2805.3</v>
      </c>
      <c r="J14" s="23">
        <f t="shared" ref="J14" si="22">IF(E14="","",IF(E14="Buy",(I14-G14),(G14-I14)))</f>
        <v>-3.0999999999999091</v>
      </c>
      <c r="K14" s="24">
        <f t="shared" ref="K14" si="23">IF(E14="","",J14*F14)</f>
        <v>-1704.99999999995</v>
      </c>
    </row>
    <row r="15" spans="1:11" ht="25.7" customHeight="1">
      <c r="A15" s="13">
        <v>13</v>
      </c>
      <c r="B15" s="15">
        <v>45341</v>
      </c>
      <c r="C15" s="16" t="s">
        <v>159</v>
      </c>
      <c r="D15" s="14" t="s">
        <v>173</v>
      </c>
      <c r="E15" s="17" t="s">
        <v>12</v>
      </c>
      <c r="F15" s="17">
        <v>1900</v>
      </c>
      <c r="G15" s="17">
        <v>1143.5</v>
      </c>
      <c r="H15" s="17">
        <v>1135.8</v>
      </c>
      <c r="I15" s="17">
        <v>1141</v>
      </c>
      <c r="J15" s="23">
        <f t="shared" ref="J15" si="24">IF(E15="","",IF(E15="Buy",(I15-G15),(G15-I15)))</f>
        <v>-2.5</v>
      </c>
      <c r="K15" s="24">
        <f t="shared" ref="K15" si="25">IF(E15="","",J15*F15)</f>
        <v>-4750</v>
      </c>
    </row>
    <row r="16" spans="1:11" ht="25.7" customHeight="1">
      <c r="A16" s="13">
        <v>14</v>
      </c>
      <c r="B16" s="15">
        <v>45342</v>
      </c>
      <c r="C16" s="16" t="s">
        <v>98</v>
      </c>
      <c r="D16" s="14" t="s">
        <v>202</v>
      </c>
      <c r="E16" s="17" t="s">
        <v>12</v>
      </c>
      <c r="F16" s="17">
        <v>7200</v>
      </c>
      <c r="G16" s="17">
        <v>287.35000000000002</v>
      </c>
      <c r="H16" s="17">
        <v>285.3</v>
      </c>
      <c r="I16" s="17">
        <v>286.25</v>
      </c>
      <c r="J16" s="23">
        <f t="shared" ref="J16" si="26">IF(E16="","",IF(E16="Buy",(I16-G16),(G16-I16)))</f>
        <v>-1.1000000000000227</v>
      </c>
      <c r="K16" s="24">
        <f t="shared" ref="K16" si="27">IF(E16="","",J16*F16)</f>
        <v>-7920.0000000001637</v>
      </c>
    </row>
    <row r="17" spans="1:11" ht="25.7" customHeight="1">
      <c r="A17" s="13">
        <v>15</v>
      </c>
      <c r="B17" s="15">
        <v>45343</v>
      </c>
      <c r="C17" s="16" t="s">
        <v>159</v>
      </c>
      <c r="D17" s="14" t="s">
        <v>278</v>
      </c>
      <c r="E17" s="17" t="s">
        <v>54</v>
      </c>
      <c r="F17" s="17">
        <v>3875</v>
      </c>
      <c r="G17" s="17">
        <v>412</v>
      </c>
      <c r="H17" s="17">
        <v>415.8</v>
      </c>
      <c r="I17" s="17">
        <v>408.6</v>
      </c>
      <c r="J17" s="23">
        <f t="shared" ref="J17" si="28">IF(E17="","",IF(E17="Buy",(I17-G17),(G17-I17)))</f>
        <v>3.3999999999999773</v>
      </c>
      <c r="K17" s="24">
        <f t="shared" ref="K17" si="29">IF(E17="","",J17*F17)</f>
        <v>13174.999999999913</v>
      </c>
    </row>
    <row r="18" spans="1:11" ht="25.7" customHeight="1">
      <c r="A18" s="13">
        <v>16</v>
      </c>
      <c r="B18" s="15">
        <v>45344</v>
      </c>
      <c r="C18" s="16" t="s">
        <v>205</v>
      </c>
      <c r="D18" s="14" t="s">
        <v>236</v>
      </c>
      <c r="E18" s="17" t="s">
        <v>12</v>
      </c>
      <c r="F18" s="17">
        <v>11400</v>
      </c>
      <c r="G18" s="17">
        <v>194.1</v>
      </c>
      <c r="H18" s="17">
        <v>192.15</v>
      </c>
      <c r="I18" s="17">
        <v>196.7</v>
      </c>
      <c r="J18" s="23">
        <f t="shared" ref="J18" si="30">IF(E18="","",IF(E18="Buy",(I18-G18),(G18-I18)))</f>
        <v>2.5999999999999943</v>
      </c>
      <c r="K18" s="24">
        <f t="shared" ref="K18" si="31">IF(E18="","",J18*F18)</f>
        <v>29639.999999999935</v>
      </c>
    </row>
    <row r="19" spans="1:11" ht="25.7" customHeight="1">
      <c r="A19" s="13">
        <v>17</v>
      </c>
      <c r="B19" s="15">
        <v>45348</v>
      </c>
      <c r="C19" s="16" t="s">
        <v>177</v>
      </c>
      <c r="D19" s="14" t="s">
        <v>225</v>
      </c>
      <c r="E19" s="17" t="s">
        <v>12</v>
      </c>
      <c r="F19" s="17">
        <v>900</v>
      </c>
      <c r="G19" s="17">
        <v>1180</v>
      </c>
      <c r="H19" s="17">
        <v>1170.9000000000001</v>
      </c>
      <c r="I19" s="17">
        <v>1177</v>
      </c>
      <c r="J19" s="23">
        <f t="shared" ref="J19" si="32">IF(E19="","",IF(E19="Buy",(I19-G19),(G19-I19)))</f>
        <v>-3</v>
      </c>
      <c r="K19" s="24">
        <f t="shared" ref="K19" si="33">IF(E19="","",J19*F19)</f>
        <v>-2700</v>
      </c>
    </row>
    <row r="20" spans="1:11" ht="25.7" customHeight="1">
      <c r="A20" s="13">
        <v>18</v>
      </c>
      <c r="B20" s="15">
        <v>45349</v>
      </c>
      <c r="C20" s="16" t="s">
        <v>153</v>
      </c>
      <c r="D20" s="14" t="s">
        <v>114</v>
      </c>
      <c r="E20" s="17" t="s">
        <v>12</v>
      </c>
      <c r="F20" s="17">
        <v>600</v>
      </c>
      <c r="G20" s="17">
        <v>3499.8</v>
      </c>
      <c r="H20" s="17">
        <v>3477.15</v>
      </c>
      <c r="I20" s="17">
        <v>3497.65</v>
      </c>
      <c r="J20" s="23">
        <f t="shared" ref="J20" si="34">IF(E20="","",IF(E20="Buy",(I20-G20),(G20-I20)))</f>
        <v>-2.1500000000000909</v>
      </c>
      <c r="K20" s="24">
        <f t="shared" ref="K20" si="35">IF(E20="","",J20*F20)</f>
        <v>-1290.0000000000546</v>
      </c>
    </row>
    <row r="21" spans="1:11" ht="25.7" customHeight="1">
      <c r="A21" s="13">
        <v>19</v>
      </c>
      <c r="B21" s="15">
        <v>45349</v>
      </c>
      <c r="C21" s="16" t="s">
        <v>136</v>
      </c>
      <c r="D21" s="14" t="s">
        <v>51</v>
      </c>
      <c r="E21" s="17" t="s">
        <v>12</v>
      </c>
      <c r="F21" s="17">
        <v>1200</v>
      </c>
      <c r="G21" s="17">
        <v>1120.6500000000001</v>
      </c>
      <c r="H21" s="17">
        <v>1113.3</v>
      </c>
      <c r="I21" s="17">
        <v>1119.5</v>
      </c>
      <c r="J21" s="23">
        <f t="shared" ref="J21" si="36">IF(E21="","",IF(E21="Buy",(I21-G21),(G21-I21)))</f>
        <v>-1.1500000000000909</v>
      </c>
      <c r="K21" s="24">
        <f t="shared" ref="K21" si="37">IF(E21="","",J21*F21)</f>
        <v>-1380.0000000001091</v>
      </c>
    </row>
    <row r="22" spans="1:11" ht="25.7" customHeight="1">
      <c r="A22" s="13">
        <v>20</v>
      </c>
      <c r="B22" s="15">
        <v>45350</v>
      </c>
      <c r="C22" s="16" t="s">
        <v>252</v>
      </c>
      <c r="D22" s="14" t="s">
        <v>278</v>
      </c>
      <c r="E22" s="17" t="s">
        <v>54</v>
      </c>
      <c r="F22" s="17">
        <v>7750</v>
      </c>
      <c r="G22" s="17">
        <v>388.35</v>
      </c>
      <c r="H22" s="17">
        <v>390.6</v>
      </c>
      <c r="I22" s="17">
        <v>390.6</v>
      </c>
      <c r="J22" s="23">
        <f t="shared" ref="J22" si="38">IF(E22="","",IF(E22="Buy",(I22-G22),(G22-I22)))</f>
        <v>-2.25</v>
      </c>
      <c r="K22" s="24">
        <f t="shared" ref="K22" si="39">IF(E22="","",J22*F22)</f>
        <v>-17437.5</v>
      </c>
    </row>
    <row r="23" spans="1:11" ht="25.7" customHeight="1" thickBot="1">
      <c r="A23" s="13">
        <v>21</v>
      </c>
      <c r="B23" s="15">
        <v>45351</v>
      </c>
      <c r="C23" s="16" t="s">
        <v>152</v>
      </c>
      <c r="D23" s="14" t="s">
        <v>303</v>
      </c>
      <c r="E23" s="17" t="s">
        <v>12</v>
      </c>
      <c r="F23" s="17">
        <v>300</v>
      </c>
      <c r="G23" s="17">
        <v>4696</v>
      </c>
      <c r="H23" s="17">
        <v>4662.8999999999996</v>
      </c>
      <c r="I23" s="17">
        <v>4677.6000000000004</v>
      </c>
      <c r="J23" s="23">
        <f t="shared" ref="J23" si="40">IF(E23="","",IF(E23="Buy",(I23-G23),(G23-I23)))</f>
        <v>-18.399999999999636</v>
      </c>
      <c r="K23" s="24">
        <f t="shared" ref="K23" si="41">IF(E23="","",J23*F23)</f>
        <v>-5519.9999999998909</v>
      </c>
    </row>
    <row r="24" spans="1:11" ht="33" customHeight="1" thickBot="1">
      <c r="A24" s="41"/>
      <c r="B24" s="42"/>
      <c r="C24" s="42"/>
      <c r="D24" s="42" t="s">
        <v>28</v>
      </c>
      <c r="E24" s="42"/>
      <c r="F24" s="42"/>
      <c r="G24" s="42"/>
      <c r="H24" s="42"/>
      <c r="I24" s="42"/>
      <c r="J24" s="43"/>
      <c r="K24" s="44">
        <f>SUM(K3:K23)</f>
        <v>-23515.000000000746</v>
      </c>
    </row>
    <row r="25" spans="1:11" ht="18.7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</row>
    <row r="30" spans="1:11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</row>
    <row r="31" spans="1:11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</row>
    <row r="32" spans="1:11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</row>
    <row r="33" spans="1:1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</row>
    <row r="34" spans="1:1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</row>
    <row r="35" spans="1:1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</row>
    <row r="36" spans="1:1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</row>
    <row r="37" spans="1:12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</row>
    <row r="39" spans="1:12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</row>
    <row r="40" spans="1:12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</row>
    <row r="43" spans="1:12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2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2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</row>
    <row r="51" spans="1:12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2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</row>
  </sheetData>
  <mergeCells count="1">
    <mergeCell ref="A1:K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5390-3046-40C7-9247-6A93C1ABE11E}">
  <dimension ref="A1:L41"/>
  <sheetViews>
    <sheetView zoomScale="90" zoomScaleNormal="90" workbookViewId="0">
      <pane ySplit="2" topLeftCell="A5" activePane="bottomLeft" state="frozen"/>
      <selection pane="bottomLeft" activeCell="H13" sqref="H13"/>
    </sheetView>
  </sheetViews>
  <sheetFormatPr defaultRowHeight="14.35"/>
  <cols>
    <col min="2" max="2" width="15" customWidth="1"/>
    <col min="3" max="3" width="13.41015625" customWidth="1"/>
    <col min="4" max="4" width="19.7031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7" customHeight="1">
      <c r="A3" s="13">
        <v>1</v>
      </c>
      <c r="B3" s="15">
        <v>45352</v>
      </c>
      <c r="C3" s="16" t="s">
        <v>98</v>
      </c>
      <c r="D3" s="14" t="s">
        <v>180</v>
      </c>
      <c r="E3" s="17" t="s">
        <v>12</v>
      </c>
      <c r="F3" s="17">
        <v>4000</v>
      </c>
      <c r="G3" s="17">
        <v>461.4</v>
      </c>
      <c r="H3" s="17">
        <v>458.1</v>
      </c>
      <c r="I3" s="17">
        <v>460.5</v>
      </c>
      <c r="J3" s="23">
        <f t="shared" ref="J3" si="0">IF(E3="","",IF(E3="Buy",(I3-G3),(G3-I3)))</f>
        <v>-0.89999999999997726</v>
      </c>
      <c r="K3" s="24">
        <f t="shared" ref="K3" si="1">IF(E3="","",J3*F3)</f>
        <v>-3599.9999999999091</v>
      </c>
    </row>
    <row r="4" spans="1:11" ht="25.7" customHeight="1">
      <c r="A4" s="13">
        <v>2</v>
      </c>
      <c r="B4" s="15">
        <v>45352</v>
      </c>
      <c r="C4" s="16" t="s">
        <v>84</v>
      </c>
      <c r="D4" s="14" t="s">
        <v>150</v>
      </c>
      <c r="E4" s="17" t="s">
        <v>12</v>
      </c>
      <c r="F4" s="17">
        <v>150</v>
      </c>
      <c r="G4" s="17">
        <v>11669</v>
      </c>
      <c r="H4" s="17">
        <v>11590.3</v>
      </c>
      <c r="I4" s="17">
        <v>11637</v>
      </c>
      <c r="J4" s="23">
        <f t="shared" ref="J4" si="2">IF(E4="","",IF(E4="Buy",(I4-G4),(G4-I4)))</f>
        <v>-32</v>
      </c>
      <c r="K4" s="24">
        <f t="shared" ref="K4" si="3">IF(E4="","",J4*F4)</f>
        <v>-4800</v>
      </c>
    </row>
    <row r="5" spans="1:11" ht="25.7" customHeight="1">
      <c r="A5" s="13">
        <v>3</v>
      </c>
      <c r="B5" s="15">
        <v>45355</v>
      </c>
      <c r="C5" s="16" t="s">
        <v>125</v>
      </c>
      <c r="D5" s="14" t="s">
        <v>163</v>
      </c>
      <c r="E5" s="17" t="s">
        <v>12</v>
      </c>
      <c r="F5" s="17">
        <v>1100</v>
      </c>
      <c r="G5" s="17">
        <v>1005.2</v>
      </c>
      <c r="H5" s="17">
        <v>996.3</v>
      </c>
      <c r="I5" s="17">
        <v>1022</v>
      </c>
      <c r="J5" s="23">
        <f t="shared" ref="J5" si="4">IF(E5="","",IF(E5="Buy",(I5-G5),(G5-I5)))</f>
        <v>16.799999999999955</v>
      </c>
      <c r="K5" s="24">
        <f t="shared" ref="K5" si="5">IF(E5="","",J5*F5)</f>
        <v>18479.999999999949</v>
      </c>
    </row>
    <row r="6" spans="1:11" ht="25.7" customHeight="1">
      <c r="A6" s="13">
        <v>4</v>
      </c>
      <c r="B6" s="15">
        <v>45356</v>
      </c>
      <c r="C6" s="16" t="s">
        <v>185</v>
      </c>
      <c r="D6" s="14" t="s">
        <v>217</v>
      </c>
      <c r="E6" s="17" t="s">
        <v>12</v>
      </c>
      <c r="F6" s="17">
        <v>1375</v>
      </c>
      <c r="G6" s="17">
        <v>462.15</v>
      </c>
      <c r="H6" s="17">
        <v>457.2</v>
      </c>
      <c r="I6" s="17">
        <v>461.5</v>
      </c>
      <c r="J6" s="23">
        <f t="shared" ref="J6" si="6">IF(E6="","",IF(E6="Buy",(I6-G6),(G6-I6)))</f>
        <v>-0.64999999999997726</v>
      </c>
      <c r="K6" s="24">
        <f t="shared" ref="K6" si="7">IF(E6="","",J6*F6)</f>
        <v>-893.74999999996874</v>
      </c>
    </row>
    <row r="7" spans="1:11" ht="25.7" customHeight="1">
      <c r="A7" s="13">
        <v>5</v>
      </c>
      <c r="B7" s="15">
        <v>45356</v>
      </c>
      <c r="C7" s="16" t="s">
        <v>50</v>
      </c>
      <c r="D7" s="14" t="s">
        <v>110</v>
      </c>
      <c r="E7" s="17" t="s">
        <v>12</v>
      </c>
      <c r="F7" s="17">
        <v>4600</v>
      </c>
      <c r="G7" s="17">
        <v>287.5</v>
      </c>
      <c r="H7" s="17">
        <v>284.39999999999998</v>
      </c>
      <c r="I7" s="17">
        <v>287.10000000000002</v>
      </c>
      <c r="J7" s="23">
        <f t="shared" ref="J7" si="8">IF(E7="","",IF(E7="Buy",(I7-G7),(G7-I7)))</f>
        <v>-0.39999999999997726</v>
      </c>
      <c r="K7" s="24">
        <f t="shared" ref="K7" si="9">IF(E7="","",J7*F7)</f>
        <v>-1839.9999999998954</v>
      </c>
    </row>
    <row r="8" spans="1:11" ht="25.7" customHeight="1">
      <c r="A8" s="13">
        <v>6</v>
      </c>
      <c r="B8" s="15">
        <v>45357</v>
      </c>
      <c r="C8" s="16" t="s">
        <v>50</v>
      </c>
      <c r="D8" s="14" t="s">
        <v>109</v>
      </c>
      <c r="E8" s="17" t="s">
        <v>12</v>
      </c>
      <c r="F8" s="17">
        <v>700</v>
      </c>
      <c r="G8" s="17">
        <v>1985</v>
      </c>
      <c r="H8" s="17">
        <v>1971.9</v>
      </c>
      <c r="I8" s="17">
        <v>1933</v>
      </c>
      <c r="J8" s="23">
        <f t="shared" ref="J8" si="10">IF(E8="","",IF(E8="Buy",(I8-G8),(G8-I8)))</f>
        <v>-52</v>
      </c>
      <c r="K8" s="24">
        <f t="shared" ref="K8" si="11">IF(E8="","",J8*F8)</f>
        <v>-36400</v>
      </c>
    </row>
    <row r="9" spans="1:11" ht="25.7" customHeight="1">
      <c r="A9" s="13">
        <v>7</v>
      </c>
      <c r="B9" s="15">
        <v>45358</v>
      </c>
      <c r="C9" s="16" t="s">
        <v>185</v>
      </c>
      <c r="D9" s="14" t="s">
        <v>225</v>
      </c>
      <c r="E9" s="17" t="s">
        <v>12</v>
      </c>
      <c r="F9" s="17">
        <v>900</v>
      </c>
      <c r="G9" s="17">
        <v>1261.25</v>
      </c>
      <c r="H9" s="17">
        <v>1250.0999999999999</v>
      </c>
      <c r="I9" s="17">
        <v>1255.05</v>
      </c>
      <c r="J9" s="23">
        <f t="shared" ref="J9" si="12">IF(E9="","",IF(E9="Buy",(I9-G9),(G9-I9)))</f>
        <v>-6.2000000000000455</v>
      </c>
      <c r="K9" s="24">
        <f t="shared" ref="K9" si="13">IF(E9="","",J9*F9)</f>
        <v>-5580.0000000000409</v>
      </c>
    </row>
    <row r="10" spans="1:11" ht="25.7" customHeight="1">
      <c r="A10" s="13">
        <v>8</v>
      </c>
      <c r="B10" s="15">
        <v>45362</v>
      </c>
      <c r="C10" s="16" t="s">
        <v>185</v>
      </c>
      <c r="D10" s="14" t="s">
        <v>172</v>
      </c>
      <c r="E10" s="17" t="s">
        <v>54</v>
      </c>
      <c r="F10" s="17">
        <v>4500</v>
      </c>
      <c r="G10" s="17">
        <v>230.2</v>
      </c>
      <c r="H10" s="17">
        <v>232.3</v>
      </c>
      <c r="I10" s="17">
        <v>231.4</v>
      </c>
      <c r="J10" s="23">
        <f t="shared" ref="J10" si="14">IF(E10="","",IF(E10="Buy",(I10-G10),(G10-I10)))</f>
        <v>-1.2000000000000171</v>
      </c>
      <c r="K10" s="24">
        <f t="shared" ref="K10" si="15">IF(E10="","",J10*F10)</f>
        <v>-5400.0000000000764</v>
      </c>
    </row>
    <row r="11" spans="1:11" ht="25.7" customHeight="1">
      <c r="A11" s="13">
        <v>9</v>
      </c>
      <c r="B11" s="15">
        <v>45363</v>
      </c>
      <c r="C11" s="16" t="s">
        <v>141</v>
      </c>
      <c r="D11" s="14" t="s">
        <v>317</v>
      </c>
      <c r="E11" s="17" t="s">
        <v>54</v>
      </c>
      <c r="F11" s="17">
        <v>2000</v>
      </c>
      <c r="G11" s="17">
        <v>648.35</v>
      </c>
      <c r="H11" s="17">
        <v>654.29999999999995</v>
      </c>
      <c r="I11" s="17">
        <v>649.9</v>
      </c>
      <c r="J11" s="23">
        <f t="shared" ref="J11:J12" si="16">IF(E11="","",IF(E11="Buy",(I11-G11),(G11-I11)))</f>
        <v>-1.5499999999999545</v>
      </c>
      <c r="K11" s="24">
        <f t="shared" ref="K11:K12" si="17">IF(E11="","",J11*F11)</f>
        <v>-3099.9999999999091</v>
      </c>
    </row>
    <row r="12" spans="1:11" ht="25.7" customHeight="1" thickBot="1">
      <c r="A12" s="13">
        <v>10</v>
      </c>
      <c r="B12" s="15">
        <v>45363</v>
      </c>
      <c r="C12" s="16" t="s">
        <v>84</v>
      </c>
      <c r="D12" s="14" t="s">
        <v>347</v>
      </c>
      <c r="E12" s="17" t="s">
        <v>54</v>
      </c>
      <c r="F12" s="17">
        <v>7500</v>
      </c>
      <c r="G12" s="17">
        <v>152.19999999999999</v>
      </c>
      <c r="H12" s="17">
        <v>153.9</v>
      </c>
      <c r="I12" s="17">
        <v>152.5</v>
      </c>
      <c r="J12" s="23">
        <f t="shared" si="16"/>
        <v>-0.30000000000001137</v>
      </c>
      <c r="K12" s="24">
        <f t="shared" si="17"/>
        <v>-2250.0000000000855</v>
      </c>
    </row>
    <row r="13" spans="1:11" ht="33" customHeight="1" thickBot="1">
      <c r="A13" s="41"/>
      <c r="B13" s="42"/>
      <c r="C13" s="42"/>
      <c r="D13" s="42" t="s">
        <v>28</v>
      </c>
      <c r="E13" s="42"/>
      <c r="F13" s="42"/>
      <c r="G13" s="42"/>
      <c r="H13" s="42"/>
      <c r="I13" s="42"/>
      <c r="J13" s="43"/>
      <c r="K13" s="44">
        <f>SUM(K3:K12)</f>
        <v>-45383.749999999942</v>
      </c>
    </row>
    <row r="14" spans="1:11" ht="18.7">
      <c r="A14" s="18"/>
      <c r="B14" s="18"/>
      <c r="C14" s="18"/>
      <c r="D14" s="18"/>
      <c r="E14" s="18"/>
      <c r="F14" s="18"/>
      <c r="G14" s="18"/>
      <c r="H14" s="18"/>
      <c r="I14" s="18"/>
      <c r="J14" s="25"/>
      <c r="K14" s="26"/>
    </row>
    <row r="15" spans="1:11" ht="18.7">
      <c r="A15" s="18"/>
      <c r="B15" s="18"/>
      <c r="C15" s="18"/>
      <c r="D15" s="18"/>
      <c r="E15" s="18"/>
      <c r="F15" s="18"/>
      <c r="G15" s="18"/>
      <c r="H15" s="18"/>
      <c r="I15" s="18"/>
      <c r="J15" s="25"/>
      <c r="K15" s="26"/>
    </row>
    <row r="16" spans="1:11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25"/>
      <c r="K16" s="26"/>
    </row>
    <row r="17" spans="1:12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25"/>
      <c r="K17" s="26"/>
    </row>
    <row r="18" spans="1:12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25"/>
      <c r="K18" s="26"/>
    </row>
    <row r="19" spans="1:12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6"/>
    </row>
    <row r="20" spans="1:12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6"/>
    </row>
    <row r="21" spans="1:12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</row>
    <row r="22" spans="1:12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2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2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2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2" ht="18" customHeight="1">
      <c r="A26" s="27"/>
      <c r="B26" s="27"/>
      <c r="C26" s="27"/>
      <c r="D26" s="27"/>
      <c r="E26" s="27"/>
      <c r="F26" s="27"/>
      <c r="G26" s="27"/>
      <c r="H26" s="27"/>
      <c r="I26" s="27"/>
      <c r="J26" s="29"/>
      <c r="K26" s="27"/>
    </row>
    <row r="27" spans="1:12">
      <c r="A27" s="27"/>
      <c r="B27" s="27"/>
      <c r="C27" s="27"/>
      <c r="D27" s="27"/>
      <c r="E27" s="27"/>
      <c r="F27" s="27"/>
      <c r="G27" s="27"/>
      <c r="H27" s="27"/>
      <c r="I27" s="27"/>
      <c r="J27" s="29"/>
      <c r="K27" s="27"/>
    </row>
    <row r="28" spans="1:12">
      <c r="A28" s="27"/>
      <c r="B28" s="27"/>
      <c r="C28" s="27"/>
      <c r="D28" s="27"/>
      <c r="E28" s="27"/>
      <c r="F28" s="27"/>
      <c r="G28" s="27"/>
      <c r="H28" s="27"/>
      <c r="I28" s="27"/>
      <c r="J28" s="29"/>
      <c r="K28" s="27"/>
    </row>
    <row r="29" spans="1:12">
      <c r="A29" s="27"/>
      <c r="B29" s="27"/>
      <c r="C29" s="27"/>
      <c r="D29" s="27"/>
      <c r="E29" s="27"/>
      <c r="F29" s="27"/>
      <c r="G29" s="27"/>
      <c r="H29" s="27"/>
      <c r="I29" s="27"/>
      <c r="J29" s="29"/>
      <c r="K29" s="27"/>
    </row>
    <row r="30" spans="1:12">
      <c r="A30" s="27"/>
      <c r="B30" s="27"/>
      <c r="C30" s="27"/>
      <c r="D30" s="27"/>
      <c r="E30" s="27"/>
      <c r="F30" s="27"/>
      <c r="G30" s="27"/>
      <c r="H30" s="27"/>
      <c r="I30" s="27"/>
      <c r="J30" s="29"/>
      <c r="K30" s="27"/>
    </row>
    <row r="32" spans="1:12">
      <c r="A32" s="89" t="s">
        <v>305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>
      <c r="A33" s="90" t="s">
        <v>306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</row>
    <row r="34" spans="1:12">
      <c r="A34" s="90" t="s">
        <v>332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>
      <c r="A35" s="90" t="s">
        <v>307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>
      <c r="A36" s="90" t="s">
        <v>308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>
      <c r="A37" s="90" t="s">
        <v>304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>
      <c r="A38" s="90" t="s">
        <v>333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</row>
    <row r="39" spans="1:12">
      <c r="A39" s="90" t="s">
        <v>334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1:12">
      <c r="A40" s="90" t="s">
        <v>335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>
      <c r="A41" s="90" t="s">
        <v>336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</sheetData>
  <mergeCells count="1">
    <mergeCell ref="A1:K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6EA1-8767-4790-9C64-B166A5397D38}">
  <dimension ref="A1:L44"/>
  <sheetViews>
    <sheetView tabSelected="1" zoomScale="90" zoomScaleNormal="90" workbookViewId="0">
      <pane ySplit="2" topLeftCell="A8" activePane="bottomLeft" state="frozen"/>
      <selection pane="bottomLeft" activeCell="H16" sqref="H16"/>
    </sheetView>
  </sheetViews>
  <sheetFormatPr defaultRowHeight="14.35"/>
  <cols>
    <col min="2" max="2" width="15" customWidth="1"/>
    <col min="3" max="3" width="13.41015625" customWidth="1"/>
    <col min="4" max="4" width="19.703125" customWidth="1"/>
    <col min="5" max="5" width="11.52734375" customWidth="1"/>
    <col min="6" max="6" width="11.3515625" customWidth="1"/>
    <col min="7" max="7" width="12.3515625" customWidth="1"/>
    <col min="8" max="8" width="12.41015625" customWidth="1"/>
    <col min="9" max="9" width="12.64453125" customWidth="1"/>
    <col min="10" max="10" width="11.3515625" customWidth="1"/>
    <col min="11" max="11" width="16" customWidth="1"/>
    <col min="12" max="12" width="15.41015625" style="86" customWidth="1"/>
  </cols>
  <sheetData>
    <row r="1" spans="1:11" ht="49" customHeight="1">
      <c r="A1" s="100" t="s">
        <v>348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9" customHeight="1">
      <c r="A2" s="7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45</v>
      </c>
      <c r="G2" s="9" t="s">
        <v>189</v>
      </c>
      <c r="H2" s="8" t="s">
        <v>190</v>
      </c>
      <c r="I2" s="8" t="s">
        <v>191</v>
      </c>
      <c r="J2" s="19" t="s">
        <v>8</v>
      </c>
      <c r="K2" s="20" t="s">
        <v>196</v>
      </c>
    </row>
    <row r="3" spans="1:11" ht="25.7" customHeight="1">
      <c r="A3" s="13">
        <v>1</v>
      </c>
      <c r="B3" s="15">
        <v>45383</v>
      </c>
      <c r="C3" s="16" t="s">
        <v>205</v>
      </c>
      <c r="D3" s="14" t="s">
        <v>236</v>
      </c>
      <c r="E3" s="17" t="s">
        <v>12</v>
      </c>
      <c r="F3" s="17">
        <v>11400</v>
      </c>
      <c r="G3" s="17">
        <v>211.9</v>
      </c>
      <c r="H3" s="17">
        <v>209.7</v>
      </c>
      <c r="I3" s="17">
        <v>214</v>
      </c>
      <c r="J3" s="23">
        <f t="shared" ref="J3" si="0">IF(E3="","",IF(E3="Buy",(I3-G3),(G3-I3)))</f>
        <v>2.0999999999999943</v>
      </c>
      <c r="K3" s="24">
        <f t="shared" ref="K3" si="1">IF(E3="","",J3*F3)</f>
        <v>23939.999999999935</v>
      </c>
    </row>
    <row r="4" spans="1:11" ht="25.7" customHeight="1">
      <c r="A4" s="13">
        <v>2</v>
      </c>
      <c r="B4" s="15">
        <v>45384</v>
      </c>
      <c r="C4" s="16" t="s">
        <v>153</v>
      </c>
      <c r="D4" s="14" t="s">
        <v>88</v>
      </c>
      <c r="E4" s="17" t="s">
        <v>12</v>
      </c>
      <c r="F4" s="17">
        <v>1800</v>
      </c>
      <c r="G4" s="17">
        <v>635.5</v>
      </c>
      <c r="H4" s="17">
        <v>628.20000000000005</v>
      </c>
      <c r="I4" s="17">
        <v>633</v>
      </c>
      <c r="J4" s="23">
        <f t="shared" ref="J4" si="2">IF(E4="","",IF(E4="Buy",(I4-G4),(G4-I4)))</f>
        <v>-2.5</v>
      </c>
      <c r="K4" s="24">
        <f t="shared" ref="K4" si="3">IF(E4="","",J4*F4)</f>
        <v>-4500</v>
      </c>
    </row>
    <row r="5" spans="1:11" ht="25.7" customHeight="1">
      <c r="A5" s="13">
        <v>3</v>
      </c>
      <c r="B5" s="15">
        <v>45385</v>
      </c>
      <c r="C5" s="16" t="s">
        <v>159</v>
      </c>
      <c r="D5" s="14" t="s">
        <v>266</v>
      </c>
      <c r="E5" s="17" t="s">
        <v>12</v>
      </c>
      <c r="F5" s="17">
        <v>6000</v>
      </c>
      <c r="G5" s="17">
        <v>352.75</v>
      </c>
      <c r="H5" s="17">
        <v>349.2</v>
      </c>
      <c r="I5" s="17">
        <v>356.25</v>
      </c>
      <c r="J5" s="23">
        <f t="shared" ref="J5" si="4">IF(E5="","",IF(E5="Buy",(I5-G5),(G5-I5)))</f>
        <v>3.5</v>
      </c>
      <c r="K5" s="24">
        <f t="shared" ref="K5" si="5">IF(E5="","",J5*F5)</f>
        <v>21000</v>
      </c>
    </row>
    <row r="6" spans="1:11" ht="25.7" customHeight="1">
      <c r="A6" s="13">
        <v>4</v>
      </c>
      <c r="B6" s="15">
        <v>45386</v>
      </c>
      <c r="C6" s="16" t="s">
        <v>152</v>
      </c>
      <c r="D6" s="14" t="s">
        <v>349</v>
      </c>
      <c r="E6" s="17" t="s">
        <v>12</v>
      </c>
      <c r="F6" s="17">
        <v>1300</v>
      </c>
      <c r="G6" s="17">
        <v>1275</v>
      </c>
      <c r="H6" s="17">
        <v>1260.9000000000001</v>
      </c>
      <c r="I6" s="17">
        <v>1280</v>
      </c>
      <c r="J6" s="23">
        <f t="shared" ref="J6" si="6">IF(E6="","",IF(E6="Buy",(I6-G6),(G6-I6)))</f>
        <v>5</v>
      </c>
      <c r="K6" s="24">
        <f t="shared" ref="K6" si="7">IF(E6="","",J6*F6)</f>
        <v>6500</v>
      </c>
    </row>
    <row r="7" spans="1:11" ht="25.7" customHeight="1">
      <c r="A7" s="13">
        <v>5</v>
      </c>
      <c r="B7" s="15">
        <v>45390</v>
      </c>
      <c r="C7" s="16" t="s">
        <v>159</v>
      </c>
      <c r="D7" s="14" t="s">
        <v>133</v>
      </c>
      <c r="E7" s="17" t="s">
        <v>12</v>
      </c>
      <c r="F7" s="17">
        <v>500</v>
      </c>
      <c r="G7" s="17">
        <v>3979</v>
      </c>
      <c r="H7" s="17">
        <v>3951.9</v>
      </c>
      <c r="I7" s="17">
        <v>3965</v>
      </c>
      <c r="J7" s="23">
        <f t="shared" ref="J7:J8" si="8">IF(E7="","",IF(E7="Buy",(I7-G7),(G7-I7)))</f>
        <v>-14</v>
      </c>
      <c r="K7" s="24">
        <f t="shared" ref="K7:K8" si="9">IF(E7="","",J7*F7)</f>
        <v>-7000</v>
      </c>
    </row>
    <row r="8" spans="1:11" ht="25.7" customHeight="1">
      <c r="A8" s="13">
        <v>6</v>
      </c>
      <c r="B8" s="15">
        <v>45390</v>
      </c>
      <c r="C8" s="16" t="s">
        <v>84</v>
      </c>
      <c r="D8" s="14" t="s">
        <v>266</v>
      </c>
      <c r="E8" s="17" t="s">
        <v>12</v>
      </c>
      <c r="F8" s="17">
        <v>6000</v>
      </c>
      <c r="G8" s="17">
        <v>363.3</v>
      </c>
      <c r="H8" s="17">
        <v>360.9</v>
      </c>
      <c r="I8" s="17">
        <v>364.25</v>
      </c>
      <c r="J8" s="23">
        <f t="shared" si="8"/>
        <v>0.94999999999998863</v>
      </c>
      <c r="K8" s="24">
        <f t="shared" si="9"/>
        <v>5699.9999999999318</v>
      </c>
    </row>
    <row r="9" spans="1:11" ht="25.7" customHeight="1">
      <c r="A9" s="13">
        <v>7</v>
      </c>
      <c r="B9" s="15">
        <v>45391</v>
      </c>
      <c r="C9" s="16" t="s">
        <v>100</v>
      </c>
      <c r="D9" s="14" t="s">
        <v>236</v>
      </c>
      <c r="E9" s="17" t="s">
        <v>12</v>
      </c>
      <c r="F9" s="17">
        <v>5700</v>
      </c>
      <c r="G9" s="17">
        <v>229</v>
      </c>
      <c r="H9" s="17">
        <v>226.8</v>
      </c>
      <c r="I9" s="17">
        <v>228.45</v>
      </c>
      <c r="J9" s="23">
        <f t="shared" ref="J9:J10" si="10">IF(E9="","",IF(E9="Buy",(I9-G9),(G9-I9)))</f>
        <v>-0.55000000000001137</v>
      </c>
      <c r="K9" s="24">
        <f t="shared" ref="K9:K10" si="11">IF(E9="","",J9*F9)</f>
        <v>-3135.0000000000646</v>
      </c>
    </row>
    <row r="10" spans="1:11" ht="25.7" customHeight="1">
      <c r="A10" s="13">
        <v>8</v>
      </c>
      <c r="B10" s="15">
        <v>45391</v>
      </c>
      <c r="C10" s="16" t="s">
        <v>52</v>
      </c>
      <c r="D10" s="14" t="s">
        <v>232</v>
      </c>
      <c r="E10" s="17" t="s">
        <v>12</v>
      </c>
      <c r="F10" s="17">
        <v>6000</v>
      </c>
      <c r="G10" s="17">
        <v>290.3</v>
      </c>
      <c r="H10" s="17">
        <v>288</v>
      </c>
      <c r="I10" s="17">
        <v>289.55</v>
      </c>
      <c r="J10" s="23">
        <f t="shared" si="10"/>
        <v>-0.75</v>
      </c>
      <c r="K10" s="24">
        <f t="shared" si="11"/>
        <v>-4500</v>
      </c>
    </row>
    <row r="11" spans="1:11" ht="25.7" customHeight="1">
      <c r="A11" s="13">
        <v>9</v>
      </c>
      <c r="B11" s="15">
        <v>45392</v>
      </c>
      <c r="C11" s="16" t="s">
        <v>104</v>
      </c>
      <c r="D11" s="14" t="s">
        <v>225</v>
      </c>
      <c r="E11" s="17" t="s">
        <v>12</v>
      </c>
      <c r="F11" s="17">
        <v>1800</v>
      </c>
      <c r="G11" s="17">
        <v>1151.45</v>
      </c>
      <c r="H11" s="17">
        <v>1143.45</v>
      </c>
      <c r="I11" s="17">
        <v>1144</v>
      </c>
      <c r="J11" s="23">
        <f t="shared" ref="J11" si="12">IF(E11="","",IF(E11="Buy",(I11-G11),(G11-I11)))</f>
        <v>-7.4500000000000455</v>
      </c>
      <c r="K11" s="24">
        <f t="shared" ref="K11" si="13">IF(E11="","",J11*F11)</f>
        <v>-13410.000000000082</v>
      </c>
    </row>
    <row r="12" spans="1:11" ht="25.7" customHeight="1">
      <c r="A12" s="13">
        <v>10</v>
      </c>
      <c r="B12" s="15">
        <v>45394</v>
      </c>
      <c r="C12" s="16" t="s">
        <v>141</v>
      </c>
      <c r="D12" s="14" t="s">
        <v>236</v>
      </c>
      <c r="E12" s="17" t="s">
        <v>12</v>
      </c>
      <c r="F12" s="17">
        <v>5700</v>
      </c>
      <c r="G12" s="17">
        <v>233.6</v>
      </c>
      <c r="H12" s="17">
        <v>231.3</v>
      </c>
      <c r="I12" s="17">
        <v>231</v>
      </c>
      <c r="J12" s="23">
        <f t="shared" ref="J12" si="14">IF(E12="","",IF(E12="Buy",(I12-G12),(G12-I12)))</f>
        <v>-2.5999999999999943</v>
      </c>
      <c r="K12" s="24">
        <f t="shared" ref="K12" si="15">IF(E12="","",J12*F12)</f>
        <v>-14819.999999999967</v>
      </c>
    </row>
    <row r="13" spans="1:11" ht="25.7" customHeight="1">
      <c r="A13" s="13">
        <v>11</v>
      </c>
      <c r="B13" s="15">
        <v>45397</v>
      </c>
      <c r="C13" s="16" t="s">
        <v>104</v>
      </c>
      <c r="D13" s="14" t="s">
        <v>323</v>
      </c>
      <c r="E13" s="17" t="s">
        <v>54</v>
      </c>
      <c r="F13" s="17">
        <v>600</v>
      </c>
      <c r="G13" s="17">
        <v>2426</v>
      </c>
      <c r="H13" s="17">
        <v>2439.4499999999998</v>
      </c>
      <c r="I13" s="17">
        <v>2409</v>
      </c>
      <c r="J13" s="23">
        <f t="shared" ref="J13" si="16">IF(E13="","",IF(E13="Buy",(I13-G13),(G13-I13)))</f>
        <v>17</v>
      </c>
      <c r="K13" s="24">
        <f t="shared" ref="K13" si="17">IF(E13="","",J13*F13)</f>
        <v>10200</v>
      </c>
    </row>
    <row r="14" spans="1:11" ht="25.7" customHeight="1">
      <c r="A14" s="13">
        <v>12</v>
      </c>
      <c r="B14" s="15">
        <v>45398</v>
      </c>
      <c r="C14" s="16" t="s">
        <v>87</v>
      </c>
      <c r="D14" s="14" t="s">
        <v>277</v>
      </c>
      <c r="E14" s="17" t="s">
        <v>12</v>
      </c>
      <c r="F14" s="17">
        <v>7100</v>
      </c>
      <c r="G14" s="17">
        <v>125.7</v>
      </c>
      <c r="H14" s="17">
        <v>124.2</v>
      </c>
      <c r="I14" s="17">
        <v>124.2</v>
      </c>
      <c r="J14" s="23">
        <f t="shared" ref="J14" si="18">IF(E14="","",IF(E14="Buy",(I14-G14),(G14-I14)))</f>
        <v>-1.5</v>
      </c>
      <c r="K14" s="24">
        <f t="shared" ref="K14" si="19">IF(E14="","",J14*F14)</f>
        <v>-10650</v>
      </c>
    </row>
    <row r="15" spans="1:11" ht="25.7" customHeight="1" thickBot="1">
      <c r="A15" s="13">
        <v>13</v>
      </c>
      <c r="B15" s="15">
        <v>45400</v>
      </c>
      <c r="C15" s="16" t="s">
        <v>212</v>
      </c>
      <c r="D15" s="14" t="s">
        <v>165</v>
      </c>
      <c r="E15" s="17" t="s">
        <v>54</v>
      </c>
      <c r="F15" s="17">
        <v>350</v>
      </c>
      <c r="G15" s="17">
        <v>3551</v>
      </c>
      <c r="H15" s="17">
        <v>3582.9</v>
      </c>
      <c r="I15" s="17">
        <v>3507.9</v>
      </c>
      <c r="J15" s="23">
        <f t="shared" ref="J15" si="20">IF(E15="","",IF(E15="Buy",(I15-G15),(G15-I15)))</f>
        <v>43.099999999999909</v>
      </c>
      <c r="K15" s="24">
        <f t="shared" ref="K15" si="21">IF(E15="","",J15*F15)</f>
        <v>15084.999999999967</v>
      </c>
    </row>
    <row r="16" spans="1:11" ht="33" customHeight="1" thickBot="1">
      <c r="A16" s="41"/>
      <c r="B16" s="42"/>
      <c r="C16" s="42"/>
      <c r="D16" s="42" t="s">
        <v>28</v>
      </c>
      <c r="E16" s="42"/>
      <c r="F16" s="42"/>
      <c r="G16" s="42"/>
      <c r="H16" s="42"/>
      <c r="I16" s="42"/>
      <c r="J16" s="43"/>
      <c r="K16" s="44">
        <f>SUM(K3:K15)</f>
        <v>24409.999999999724</v>
      </c>
    </row>
    <row r="17" spans="1:11" ht="18.7">
      <c r="A17" s="18"/>
      <c r="B17" s="18"/>
      <c r="C17" s="18"/>
      <c r="D17" s="18"/>
      <c r="E17" s="18"/>
      <c r="F17" s="18"/>
      <c r="G17" s="18"/>
      <c r="H17" s="18"/>
      <c r="I17" s="18"/>
      <c r="J17" s="25"/>
      <c r="K17" s="26"/>
    </row>
    <row r="18" spans="1:11" ht="18.7">
      <c r="A18" s="18"/>
      <c r="B18" s="18"/>
      <c r="C18" s="18"/>
      <c r="D18" s="18"/>
      <c r="E18" s="18"/>
      <c r="F18" s="18"/>
      <c r="G18" s="18"/>
      <c r="H18" s="18"/>
      <c r="I18" s="18"/>
      <c r="J18" s="25"/>
      <c r="K18" s="26"/>
    </row>
    <row r="19" spans="1:11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6"/>
    </row>
    <row r="20" spans="1:11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6"/>
    </row>
    <row r="21" spans="1:11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</row>
    <row r="22" spans="1:11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6"/>
    </row>
    <row r="23" spans="1:11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25"/>
      <c r="K23" s="26"/>
    </row>
    <row r="24" spans="1:11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</row>
    <row r="25" spans="1:11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</row>
    <row r="27" spans="1:11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</row>
    <row r="28" spans="1:11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</row>
    <row r="29" spans="1:11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9"/>
      <c r="K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9"/>
      <c r="K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9"/>
      <c r="K31" s="27"/>
    </row>
    <row r="32" spans="1:11">
      <c r="A32" s="27"/>
      <c r="B32" s="27"/>
      <c r="C32" s="27"/>
      <c r="D32" s="27"/>
      <c r="E32" s="27"/>
      <c r="F32" s="27"/>
      <c r="G32" s="27"/>
      <c r="H32" s="27"/>
      <c r="I32" s="27"/>
      <c r="J32" s="29"/>
      <c r="K32" s="27"/>
    </row>
    <row r="33" spans="1:11">
      <c r="A33" s="27"/>
      <c r="B33" s="27"/>
      <c r="C33" s="27"/>
      <c r="D33" s="27"/>
      <c r="E33" s="27"/>
      <c r="F33" s="27"/>
      <c r="G33" s="27"/>
      <c r="H33" s="27"/>
      <c r="I33" s="27"/>
      <c r="J33" s="29"/>
      <c r="K33" s="27"/>
    </row>
    <row r="35" spans="1:11" s="91" customFormat="1" ht="13">
      <c r="A35" s="89" t="s">
        <v>305</v>
      </c>
      <c r="B35" s="90"/>
      <c r="C35" s="90"/>
      <c r="D35" s="90"/>
      <c r="E35" s="90"/>
      <c r="F35" s="90"/>
      <c r="G35" s="90"/>
      <c r="H35" s="90"/>
      <c r="I35" s="90"/>
    </row>
    <row r="36" spans="1:11" s="91" customFormat="1" ht="13">
      <c r="A36" s="90" t="s">
        <v>306</v>
      </c>
      <c r="B36" s="90"/>
      <c r="C36" s="90"/>
      <c r="D36" s="90"/>
      <c r="E36" s="90"/>
      <c r="F36" s="90"/>
      <c r="G36" s="90"/>
      <c r="H36" s="90"/>
      <c r="I36" s="90"/>
    </row>
    <row r="37" spans="1:11" s="91" customFormat="1" ht="13">
      <c r="A37" s="90" t="s">
        <v>350</v>
      </c>
      <c r="B37" s="90"/>
      <c r="C37" s="90"/>
      <c r="D37" s="90"/>
      <c r="E37" s="90"/>
      <c r="F37" s="90"/>
      <c r="G37" s="90"/>
      <c r="H37" s="90"/>
      <c r="I37" s="90"/>
    </row>
    <row r="38" spans="1:11" s="91" customFormat="1" ht="13">
      <c r="A38" s="90" t="s">
        <v>307</v>
      </c>
      <c r="B38" s="90"/>
      <c r="C38" s="90"/>
      <c r="D38" s="90"/>
      <c r="E38" s="90"/>
      <c r="F38" s="90"/>
      <c r="G38" s="90"/>
      <c r="H38" s="90"/>
      <c r="I38" s="90"/>
    </row>
    <row r="39" spans="1:11" s="91" customFormat="1" ht="13">
      <c r="A39" s="90" t="s">
        <v>308</v>
      </c>
      <c r="B39" s="90"/>
      <c r="C39" s="90"/>
      <c r="D39" s="90"/>
      <c r="E39" s="90"/>
      <c r="F39" s="90"/>
      <c r="G39" s="90"/>
      <c r="H39" s="90"/>
      <c r="I39" s="90"/>
    </row>
    <row r="40" spans="1:11" s="91" customFormat="1" ht="13">
      <c r="A40" s="90" t="s">
        <v>304</v>
      </c>
      <c r="B40" s="90"/>
      <c r="C40" s="90"/>
      <c r="D40" s="90"/>
      <c r="E40" s="90"/>
      <c r="F40" s="90"/>
      <c r="G40" s="90"/>
      <c r="H40" s="90"/>
      <c r="I40" s="90"/>
    </row>
    <row r="41" spans="1:11" s="91" customFormat="1" ht="13">
      <c r="A41" s="90" t="s">
        <v>333</v>
      </c>
      <c r="B41" s="90"/>
      <c r="C41" s="90"/>
      <c r="D41" s="90"/>
      <c r="E41" s="90"/>
      <c r="F41" s="90"/>
      <c r="G41" s="90"/>
      <c r="H41" s="90"/>
      <c r="I41" s="90"/>
    </row>
    <row r="42" spans="1:11" s="91" customFormat="1" ht="13">
      <c r="A42" s="90" t="s">
        <v>334</v>
      </c>
      <c r="B42" s="90"/>
      <c r="C42" s="90"/>
      <c r="D42" s="90"/>
      <c r="E42" s="90"/>
      <c r="F42" s="90"/>
      <c r="G42" s="90"/>
      <c r="H42" s="90"/>
      <c r="I42" s="90"/>
    </row>
    <row r="43" spans="1:11" s="91" customFormat="1" ht="13">
      <c r="A43" s="90" t="s">
        <v>335</v>
      </c>
      <c r="B43" s="90"/>
      <c r="C43" s="90"/>
      <c r="D43" s="90"/>
      <c r="E43" s="90"/>
      <c r="F43" s="90"/>
      <c r="G43" s="90"/>
      <c r="H43" s="90"/>
      <c r="I43" s="90"/>
    </row>
    <row r="44" spans="1:11" s="91" customFormat="1" ht="13">
      <c r="A44" s="90" t="s">
        <v>336</v>
      </c>
      <c r="B44" s="90"/>
      <c r="C44" s="90"/>
      <c r="D44" s="90"/>
      <c r="E44" s="90"/>
      <c r="F44" s="90"/>
      <c r="G44" s="90"/>
      <c r="H44" s="90"/>
      <c r="I44" s="90"/>
    </row>
  </sheetData>
  <mergeCells count="1">
    <mergeCell ref="A1:K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966"/>
  <sheetViews>
    <sheetView topLeftCell="A936" workbookViewId="0">
      <selection activeCell="A953" sqref="A953"/>
    </sheetView>
  </sheetViews>
  <sheetFormatPr defaultRowHeight="14.35"/>
  <cols>
    <col min="1" max="1" width="8.1171875" style="72" customWidth="1"/>
    <col min="2" max="2" width="11.3515625" style="72" customWidth="1"/>
    <col min="3" max="3" width="13.87890625" style="72" customWidth="1"/>
    <col min="4" max="4" width="11.87890625" style="72" customWidth="1"/>
    <col min="5" max="5" width="13.1171875" style="72" customWidth="1"/>
    <col min="6" max="6" width="11.64453125" style="72" customWidth="1"/>
    <col min="7" max="7" width="12.1171875" style="72" customWidth="1"/>
    <col min="8" max="8" width="8.52734375" style="72" customWidth="1"/>
    <col min="9" max="9" width="14.87890625" style="72" customWidth="1"/>
    <col min="10" max="10" width="11.87890625" style="72" customWidth="1"/>
    <col min="11" max="11" width="11.1171875" style="72" customWidth="1"/>
  </cols>
  <sheetData>
    <row r="2" spans="1:11">
      <c r="B2" s="101">
        <v>44228</v>
      </c>
      <c r="C2" s="102"/>
      <c r="D2" s="102"/>
      <c r="E2" s="102"/>
      <c r="F2" s="102"/>
      <c r="G2" s="102"/>
      <c r="H2" s="103"/>
      <c r="I2" s="80" t="s">
        <v>265</v>
      </c>
      <c r="J2" s="72">
        <v>14</v>
      </c>
    </row>
    <row r="3" spans="1:11">
      <c r="B3" s="80" t="s">
        <v>2</v>
      </c>
      <c r="C3" s="80" t="s">
        <v>36</v>
      </c>
      <c r="D3" s="80" t="s">
        <v>37</v>
      </c>
      <c r="E3" s="80"/>
      <c r="I3" s="78" t="s">
        <v>31</v>
      </c>
      <c r="J3" s="72">
        <v>9</v>
      </c>
      <c r="K3" s="79">
        <f>J3/J2</f>
        <v>0.6428571428571429</v>
      </c>
    </row>
    <row r="4" spans="1:11">
      <c r="C4" s="80">
        <v>600000</v>
      </c>
      <c r="D4" s="80"/>
      <c r="E4" s="80"/>
      <c r="I4" s="78" t="s">
        <v>33</v>
      </c>
      <c r="J4" s="72">
        <v>5</v>
      </c>
      <c r="K4" s="79">
        <f>J4/J2</f>
        <v>0.35714285714285715</v>
      </c>
    </row>
    <row r="5" spans="1:11">
      <c r="A5" s="72">
        <v>1</v>
      </c>
      <c r="B5" s="81">
        <v>44229</v>
      </c>
      <c r="C5" s="82">
        <f>C4+D5</f>
        <v>583568.9700000002</v>
      </c>
      <c r="D5" s="82">
        <f>SUM('Feb-21'!$N$8)</f>
        <v>-16431.02999999985</v>
      </c>
      <c r="F5" s="83">
        <f t="shared" ref="F5:F10" si="0">SUM(B5)</f>
        <v>44229</v>
      </c>
      <c r="G5" s="84">
        <f t="shared" ref="G5:G10" si="1">SUM(D5)</f>
        <v>-16431.02999999985</v>
      </c>
    </row>
    <row r="6" spans="1:11">
      <c r="A6" s="72">
        <v>2</v>
      </c>
      <c r="B6" s="81">
        <v>44231</v>
      </c>
      <c r="C6" s="82">
        <f t="shared" ref="C6:C19" si="2">C5+D6</f>
        <v>614870.09700000018</v>
      </c>
      <c r="D6" s="82">
        <f>SUM('Feb-21'!N9)</f>
        <v>31301.127000000033</v>
      </c>
      <c r="F6" s="83">
        <f t="shared" si="0"/>
        <v>44231</v>
      </c>
      <c r="G6" s="84">
        <f t="shared" si="1"/>
        <v>31301.127000000033</v>
      </c>
    </row>
    <row r="7" spans="1:11">
      <c r="A7" s="72">
        <v>3</v>
      </c>
      <c r="B7" s="81">
        <v>44232</v>
      </c>
      <c r="C7" s="82">
        <f t="shared" si="2"/>
        <v>653268.33700000017</v>
      </c>
      <c r="D7" s="82">
        <f>SUM('Feb-21'!N10)</f>
        <v>38398.239999999998</v>
      </c>
      <c r="F7" s="83">
        <f t="shared" si="0"/>
        <v>44232</v>
      </c>
      <c r="G7" s="84">
        <f t="shared" si="1"/>
        <v>38398.239999999998</v>
      </c>
    </row>
    <row r="8" spans="1:11">
      <c r="A8" s="72">
        <v>4</v>
      </c>
      <c r="B8" s="81">
        <v>44235</v>
      </c>
      <c r="C8" s="82">
        <f t="shared" si="2"/>
        <v>659654.38700000022</v>
      </c>
      <c r="D8" s="82">
        <f>SUM('Feb-21'!N11)</f>
        <v>6386.0500000000457</v>
      </c>
      <c r="F8" s="83">
        <f t="shared" si="0"/>
        <v>44235</v>
      </c>
      <c r="G8" s="84">
        <f t="shared" si="1"/>
        <v>6386.0500000000457</v>
      </c>
    </row>
    <row r="9" spans="1:11">
      <c r="A9" s="72">
        <v>5</v>
      </c>
      <c r="B9" s="81">
        <v>44236</v>
      </c>
      <c r="C9" s="82">
        <f t="shared" si="2"/>
        <v>650074.21100000013</v>
      </c>
      <c r="D9" s="82">
        <f>SUM('Feb-21'!N12)</f>
        <v>-9580.1760000001086</v>
      </c>
      <c r="F9" s="83">
        <f t="shared" si="0"/>
        <v>44236</v>
      </c>
      <c r="G9" s="84">
        <f t="shared" si="1"/>
        <v>-9580.1760000001086</v>
      </c>
    </row>
    <row r="10" spans="1:11">
      <c r="A10" s="72">
        <v>6</v>
      </c>
      <c r="B10" s="81">
        <v>44237</v>
      </c>
      <c r="C10" s="82">
        <f t="shared" si="2"/>
        <v>670102.22600000014</v>
      </c>
      <c r="D10" s="82">
        <f>SUM('Feb-21'!N13)</f>
        <v>20028.015000000069</v>
      </c>
      <c r="F10" s="83">
        <f t="shared" si="0"/>
        <v>44237</v>
      </c>
      <c r="G10" s="84">
        <f t="shared" si="1"/>
        <v>20028.015000000069</v>
      </c>
    </row>
    <row r="11" spans="1:11">
      <c r="A11" s="72">
        <v>7</v>
      </c>
      <c r="B11" s="81">
        <v>44242</v>
      </c>
      <c r="C11" s="82">
        <f t="shared" si="2"/>
        <v>681746.38100000017</v>
      </c>
      <c r="D11" s="82">
        <f>SUM('Feb-21'!N14)</f>
        <v>11644.155000000001</v>
      </c>
      <c r="F11" s="83">
        <f t="shared" ref="F11" si="3">SUM(B11)</f>
        <v>44242</v>
      </c>
      <c r="G11" s="84">
        <f t="shared" ref="G11" si="4">SUM(D11)</f>
        <v>11644.155000000001</v>
      </c>
    </row>
    <row r="12" spans="1:11">
      <c r="A12" s="72">
        <v>8</v>
      </c>
      <c r="B12" s="81">
        <v>44243</v>
      </c>
      <c r="C12" s="82">
        <f t="shared" si="2"/>
        <v>716117.38100000005</v>
      </c>
      <c r="D12" s="82">
        <f>SUM('Feb-21'!N15)</f>
        <v>34370.99999999992</v>
      </c>
      <c r="F12" s="83">
        <f t="shared" ref="F12" si="5">SUM(B12)</f>
        <v>44243</v>
      </c>
      <c r="G12" s="84">
        <f t="shared" ref="G12" si="6">SUM(D12)</f>
        <v>34370.99999999992</v>
      </c>
    </row>
    <row r="13" spans="1:11">
      <c r="A13" s="72">
        <v>9</v>
      </c>
      <c r="B13" s="81">
        <v>44244</v>
      </c>
      <c r="C13" s="82">
        <f t="shared" si="2"/>
        <v>738146.35700000008</v>
      </c>
      <c r="D13" s="82">
        <f>SUM('Feb-21'!N16)</f>
        <v>22028.976000000028</v>
      </c>
      <c r="F13" s="83">
        <f t="shared" ref="F13" si="7">SUM(B13)</f>
        <v>44244</v>
      </c>
      <c r="G13" s="84">
        <f t="shared" ref="G13" si="8">SUM(D13)</f>
        <v>22028.976000000028</v>
      </c>
    </row>
    <row r="14" spans="1:11">
      <c r="A14" s="72">
        <v>10</v>
      </c>
      <c r="B14" s="81">
        <v>44245</v>
      </c>
      <c r="C14" s="82">
        <f t="shared" si="2"/>
        <v>726445.01699999999</v>
      </c>
      <c r="D14" s="82">
        <f>SUM('Feb-21'!N17)</f>
        <v>-11701.340000000064</v>
      </c>
      <c r="F14" s="83">
        <f t="shared" ref="F14" si="9">SUM(B14)</f>
        <v>44245</v>
      </c>
      <c r="G14" s="84">
        <f t="shared" ref="G14" si="10">SUM(D14)</f>
        <v>-11701.340000000064</v>
      </c>
    </row>
    <row r="15" spans="1:11">
      <c r="A15" s="72">
        <v>11</v>
      </c>
      <c r="B15" s="81">
        <v>44246</v>
      </c>
      <c r="C15" s="82">
        <f t="shared" si="2"/>
        <v>707144.35500000021</v>
      </c>
      <c r="D15" s="82">
        <f>SUM('Feb-21'!N18)</f>
        <v>-19300.661999999753</v>
      </c>
      <c r="F15" s="83">
        <f t="shared" ref="F15" si="11">SUM(B15)</f>
        <v>44246</v>
      </c>
      <c r="G15" s="84">
        <f t="shared" ref="G15" si="12">SUM(D15)</f>
        <v>-19300.661999999753</v>
      </c>
    </row>
    <row r="16" spans="1:11">
      <c r="A16" s="72">
        <v>12</v>
      </c>
      <c r="B16" s="81">
        <v>44249</v>
      </c>
      <c r="C16" s="82">
        <f t="shared" si="2"/>
        <v>697724.95500000019</v>
      </c>
      <c r="D16" s="82">
        <f>SUM('Feb-21'!N19)</f>
        <v>-9419.4</v>
      </c>
      <c r="F16" s="83">
        <f t="shared" ref="F16:F17" si="13">SUM(B16)</f>
        <v>44249</v>
      </c>
      <c r="G16" s="84">
        <f t="shared" ref="G16:G17" si="14">SUM(D16)</f>
        <v>-9419.4</v>
      </c>
    </row>
    <row r="17" spans="1:11">
      <c r="A17" s="72">
        <v>13</v>
      </c>
      <c r="B17" s="81">
        <v>44250</v>
      </c>
      <c r="C17" s="82">
        <f t="shared" si="2"/>
        <v>712743.55500000017</v>
      </c>
      <c r="D17" s="82">
        <f>SUM('Feb-21'!N20)</f>
        <v>15018.6</v>
      </c>
      <c r="F17" s="83">
        <f t="shared" si="13"/>
        <v>44250</v>
      </c>
      <c r="G17" s="84">
        <f t="shared" si="14"/>
        <v>15018.6</v>
      </c>
    </row>
    <row r="18" spans="1:11">
      <c r="A18" s="72">
        <v>14</v>
      </c>
      <c r="B18" s="81">
        <v>44251</v>
      </c>
      <c r="C18" s="82">
        <f t="shared" si="2"/>
        <v>720479.89900000021</v>
      </c>
      <c r="D18" s="82">
        <f>SUM('Feb-21'!N21)</f>
        <v>7736.3440000000874</v>
      </c>
      <c r="F18" s="83">
        <f t="shared" ref="F18" si="15">SUM(B18)</f>
        <v>44251</v>
      </c>
      <c r="G18" s="84">
        <f t="shared" ref="G18" si="16">SUM(D18)</f>
        <v>7736.3440000000874</v>
      </c>
    </row>
    <row r="19" spans="1:11">
      <c r="A19" s="72">
        <v>15</v>
      </c>
      <c r="B19" s="81">
        <v>44252</v>
      </c>
      <c r="C19" s="82">
        <f t="shared" si="2"/>
        <v>674876.08000000042</v>
      </c>
      <c r="D19" s="82">
        <f>SUM('Feb-21'!N22)</f>
        <v>-45603.818999999741</v>
      </c>
      <c r="F19" s="83">
        <f t="shared" ref="F19" si="17">SUM(B19)</f>
        <v>44252</v>
      </c>
      <c r="G19" s="84">
        <f t="shared" ref="G19" si="18">SUM(D19)</f>
        <v>-45603.818999999741</v>
      </c>
    </row>
    <row r="22" spans="1:11">
      <c r="B22" s="101">
        <v>44256</v>
      </c>
      <c r="C22" s="102"/>
      <c r="D22" s="102"/>
      <c r="E22" s="102"/>
      <c r="F22" s="102"/>
      <c r="G22" s="102"/>
      <c r="H22" s="103"/>
      <c r="I22" s="80" t="s">
        <v>265</v>
      </c>
      <c r="J22" s="72">
        <v>15</v>
      </c>
    </row>
    <row r="23" spans="1:11">
      <c r="B23" s="80" t="s">
        <v>2</v>
      </c>
      <c r="C23" s="80" t="s">
        <v>36</v>
      </c>
      <c r="D23" s="80" t="s">
        <v>37</v>
      </c>
      <c r="E23" s="80"/>
      <c r="I23" s="78" t="s">
        <v>31</v>
      </c>
      <c r="J23" s="72">
        <v>9</v>
      </c>
      <c r="K23" s="79">
        <f>J23/J22</f>
        <v>0.6</v>
      </c>
    </row>
    <row r="24" spans="1:11">
      <c r="C24" s="80">
        <v>600000</v>
      </c>
      <c r="D24" s="80"/>
      <c r="E24" s="80"/>
      <c r="I24" s="78" t="s">
        <v>33</v>
      </c>
      <c r="J24" s="72">
        <v>6</v>
      </c>
      <c r="K24" s="79">
        <f>J24/J22</f>
        <v>0.4</v>
      </c>
    </row>
    <row r="25" spans="1:11">
      <c r="A25" s="72">
        <v>1</v>
      </c>
      <c r="B25" s="81">
        <v>44256</v>
      </c>
      <c r="C25" s="82">
        <f>C24+D25</f>
        <v>608607.48199999996</v>
      </c>
      <c r="D25" s="82">
        <f>'March-21'!N8</f>
        <v>8607.4819999999418</v>
      </c>
      <c r="F25" s="83">
        <f t="shared" ref="F25" si="19">SUM(B25)</f>
        <v>44256</v>
      </c>
      <c r="G25" s="84">
        <f t="shared" ref="G25" si="20">SUM(D25)</f>
        <v>8607.4819999999418</v>
      </c>
    </row>
    <row r="26" spans="1:11">
      <c r="A26" s="72">
        <v>2</v>
      </c>
      <c r="B26" s="81">
        <v>44257</v>
      </c>
      <c r="C26" s="82">
        <f t="shared" ref="C26:C39" si="21">C25+D26</f>
        <v>620974.53200000001</v>
      </c>
      <c r="D26" s="82">
        <f>'March-21'!N9</f>
        <v>12367.050000000054</v>
      </c>
      <c r="F26" s="83">
        <f t="shared" ref="F26" si="22">SUM(B26)</f>
        <v>44257</v>
      </c>
      <c r="G26" s="84">
        <f t="shared" ref="G26" si="23">SUM(D26)</f>
        <v>12367.050000000054</v>
      </c>
    </row>
    <row r="27" spans="1:11">
      <c r="A27" s="72">
        <v>3</v>
      </c>
      <c r="B27" s="81">
        <v>44258</v>
      </c>
      <c r="C27" s="82">
        <f t="shared" si="21"/>
        <v>639448.44699999993</v>
      </c>
      <c r="D27" s="82">
        <f>'March-21'!N10</f>
        <v>18473.914999999957</v>
      </c>
      <c r="F27" s="83">
        <f t="shared" ref="F27" si="24">SUM(B27)</f>
        <v>44258</v>
      </c>
      <c r="G27" s="84">
        <f t="shared" ref="G27" si="25">SUM(D27)</f>
        <v>18473.914999999957</v>
      </c>
    </row>
    <row r="28" spans="1:11">
      <c r="A28" s="72">
        <v>4</v>
      </c>
      <c r="B28" s="81">
        <v>44259</v>
      </c>
      <c r="C28" s="82">
        <f t="shared" si="21"/>
        <v>628557.69699999981</v>
      </c>
      <c r="D28" s="82">
        <f>'March-21'!N11</f>
        <v>-10890.750000000113</v>
      </c>
      <c r="F28" s="83">
        <f t="shared" ref="F28" si="26">SUM(B28)</f>
        <v>44259</v>
      </c>
      <c r="G28" s="84">
        <f t="shared" ref="G28" si="27">SUM(D28)</f>
        <v>-10890.750000000113</v>
      </c>
    </row>
    <row r="29" spans="1:11">
      <c r="A29" s="72">
        <v>5</v>
      </c>
      <c r="B29" s="81">
        <v>44263</v>
      </c>
      <c r="C29" s="82">
        <f t="shared" si="21"/>
        <v>624165.12699999986</v>
      </c>
      <c r="D29" s="82">
        <f>'March-21'!N12</f>
        <v>-4392.57</v>
      </c>
      <c r="F29" s="83">
        <f t="shared" ref="F29" si="28">SUM(B29)</f>
        <v>44263</v>
      </c>
      <c r="G29" s="84">
        <f t="shared" ref="G29" si="29">SUM(D29)</f>
        <v>-4392.57</v>
      </c>
    </row>
    <row r="30" spans="1:11">
      <c r="A30" s="72">
        <v>6</v>
      </c>
      <c r="B30" s="81">
        <v>44264</v>
      </c>
      <c r="C30" s="82">
        <f t="shared" si="21"/>
        <v>638874.49299999978</v>
      </c>
      <c r="D30" s="82">
        <f>'March-21'!N13</f>
        <v>14709.365999999936</v>
      </c>
      <c r="F30" s="83">
        <f t="shared" ref="F30" si="30">SUM(B30)</f>
        <v>44264</v>
      </c>
      <c r="G30" s="84">
        <f t="shared" ref="G30" si="31">SUM(D30)</f>
        <v>14709.365999999936</v>
      </c>
    </row>
    <row r="31" spans="1:11">
      <c r="A31" s="72">
        <v>7</v>
      </c>
      <c r="B31" s="81">
        <v>44270</v>
      </c>
      <c r="C31" s="82">
        <f t="shared" si="21"/>
        <v>625754.6529999997</v>
      </c>
      <c r="D31" s="82">
        <f>'March-21'!N14</f>
        <v>-13119.840000000062</v>
      </c>
      <c r="F31" s="83">
        <f t="shared" ref="F31" si="32">SUM(B31)</f>
        <v>44270</v>
      </c>
      <c r="G31" s="84">
        <f t="shared" ref="G31" si="33">SUM(D31)</f>
        <v>-13119.840000000062</v>
      </c>
    </row>
    <row r="32" spans="1:11">
      <c r="A32" s="72">
        <v>8</v>
      </c>
      <c r="B32" s="81">
        <v>44272</v>
      </c>
      <c r="C32" s="82">
        <f t="shared" si="21"/>
        <v>619402.31799999974</v>
      </c>
      <c r="D32" s="82">
        <f>'March-21'!N15</f>
        <v>-6352.33499999995</v>
      </c>
      <c r="F32" s="83">
        <f t="shared" ref="F32:F33" si="34">SUM(B32)</f>
        <v>44272</v>
      </c>
      <c r="G32" s="84">
        <f t="shared" ref="G32:G33" si="35">SUM(D32)</f>
        <v>-6352.33499999995</v>
      </c>
    </row>
    <row r="33" spans="1:11">
      <c r="A33" s="72">
        <v>9</v>
      </c>
      <c r="B33" s="81">
        <v>44273</v>
      </c>
      <c r="C33" s="82">
        <f t="shared" si="21"/>
        <v>613225.29399999988</v>
      </c>
      <c r="D33" s="82">
        <f>'March-21'!N16</f>
        <v>-6177.0239999998548</v>
      </c>
      <c r="F33" s="83">
        <f t="shared" si="34"/>
        <v>44273</v>
      </c>
      <c r="G33" s="84">
        <f t="shared" si="35"/>
        <v>-6177.0239999998548</v>
      </c>
    </row>
    <row r="34" spans="1:11">
      <c r="A34" s="72">
        <v>10</v>
      </c>
      <c r="B34" s="81">
        <v>44274</v>
      </c>
      <c r="C34" s="82">
        <f t="shared" si="21"/>
        <v>630315.79399999988</v>
      </c>
      <c r="D34" s="82">
        <f>'March-21'!N17</f>
        <v>17090.5</v>
      </c>
      <c r="F34" s="83">
        <f t="shared" ref="F34" si="36">SUM(B34)</f>
        <v>44274</v>
      </c>
      <c r="G34" s="84">
        <f t="shared" ref="G34" si="37">SUM(D34)</f>
        <v>17090.5</v>
      </c>
    </row>
    <row r="35" spans="1:11">
      <c r="A35" s="72">
        <v>11</v>
      </c>
      <c r="B35" s="81">
        <v>44277</v>
      </c>
      <c r="C35" s="82">
        <f t="shared" si="21"/>
        <v>651983.35399999982</v>
      </c>
      <c r="D35" s="82">
        <f>'March-21'!N18</f>
        <v>21667.559999999932</v>
      </c>
      <c r="F35" s="83">
        <f t="shared" ref="F35" si="38">SUM(B35)</f>
        <v>44277</v>
      </c>
      <c r="G35" s="84">
        <f t="shared" ref="G35" si="39">SUM(D35)</f>
        <v>21667.559999999932</v>
      </c>
    </row>
    <row r="36" spans="1:11">
      <c r="A36" s="72">
        <v>12</v>
      </c>
      <c r="B36" s="81">
        <v>44278</v>
      </c>
      <c r="C36" s="82">
        <f t="shared" si="21"/>
        <v>660437.95399999979</v>
      </c>
      <c r="D36" s="82">
        <f>'March-21'!N19</f>
        <v>8454.6</v>
      </c>
      <c r="F36" s="83">
        <f t="shared" ref="F36" si="40">SUM(B36)</f>
        <v>44278</v>
      </c>
      <c r="G36" s="84">
        <f t="shared" ref="G36" si="41">SUM(D36)</f>
        <v>8454.6</v>
      </c>
    </row>
    <row r="37" spans="1:11">
      <c r="A37" s="72">
        <v>13</v>
      </c>
      <c r="B37" s="81">
        <v>44279</v>
      </c>
      <c r="C37" s="82">
        <f t="shared" si="21"/>
        <v>666666.07899999979</v>
      </c>
      <c r="D37" s="82">
        <f>SUM('March-21'!N20)</f>
        <v>6228.125</v>
      </c>
      <c r="F37" s="83">
        <f t="shared" ref="F37" si="42">SUM(B37)</f>
        <v>44279</v>
      </c>
      <c r="G37" s="84">
        <f t="shared" ref="G37" si="43">SUM(D37)</f>
        <v>6228.125</v>
      </c>
    </row>
    <row r="38" spans="1:11">
      <c r="A38" s="72">
        <v>14</v>
      </c>
      <c r="B38" s="81">
        <v>44280</v>
      </c>
      <c r="C38" s="82">
        <f t="shared" si="21"/>
        <v>654922.99899999972</v>
      </c>
      <c r="D38" s="82">
        <f>SUM('March-21'!N21)</f>
        <v>-11743.080000000054</v>
      </c>
      <c r="F38" s="83">
        <f t="shared" ref="F38" si="44">SUM(B38)</f>
        <v>44280</v>
      </c>
      <c r="G38" s="84">
        <f t="shared" ref="G38" si="45">SUM(D38)</f>
        <v>-11743.080000000054</v>
      </c>
    </row>
    <row r="39" spans="1:11">
      <c r="A39" s="72">
        <v>15</v>
      </c>
      <c r="B39" s="81">
        <v>44285</v>
      </c>
      <c r="C39" s="82">
        <f t="shared" si="21"/>
        <v>672759.26899999974</v>
      </c>
      <c r="D39" s="82">
        <f>SUM('March-21'!N22)</f>
        <v>17836.27</v>
      </c>
      <c r="F39" s="83">
        <f t="shared" ref="F39" si="46">SUM(B39)</f>
        <v>44285</v>
      </c>
      <c r="G39" s="84">
        <f t="shared" ref="G39" si="47">SUM(D39)</f>
        <v>17836.27</v>
      </c>
    </row>
    <row r="42" spans="1:11">
      <c r="B42" s="101">
        <v>44287</v>
      </c>
      <c r="C42" s="102"/>
      <c r="D42" s="102"/>
      <c r="E42" s="102"/>
      <c r="F42" s="102"/>
      <c r="G42" s="102"/>
      <c r="H42" s="103"/>
      <c r="I42" s="80" t="s">
        <v>265</v>
      </c>
      <c r="J42" s="72">
        <v>11</v>
      </c>
    </row>
    <row r="43" spans="1:11">
      <c r="B43" s="80" t="s">
        <v>2</v>
      </c>
      <c r="C43" s="80" t="s">
        <v>36</v>
      </c>
      <c r="D43" s="80" t="s">
        <v>37</v>
      </c>
      <c r="E43" s="80"/>
      <c r="I43" s="78" t="s">
        <v>31</v>
      </c>
      <c r="J43" s="72">
        <v>7</v>
      </c>
      <c r="K43" s="79">
        <f>J43/J42</f>
        <v>0.63636363636363635</v>
      </c>
    </row>
    <row r="44" spans="1:11">
      <c r="C44" s="80">
        <v>600000</v>
      </c>
      <c r="D44" s="80"/>
      <c r="E44" s="80"/>
      <c r="I44" s="78" t="s">
        <v>33</v>
      </c>
      <c r="J44" s="72">
        <v>4</v>
      </c>
      <c r="K44" s="79">
        <f>J44/J42</f>
        <v>0.36363636363636365</v>
      </c>
    </row>
    <row r="45" spans="1:11">
      <c r="A45" s="72">
        <v>1</v>
      </c>
      <c r="B45" s="81">
        <v>44291</v>
      </c>
      <c r="C45" s="82">
        <f t="shared" ref="C45:C50" si="48">C44+D45</f>
        <v>598262.18999999994</v>
      </c>
      <c r="D45" s="82">
        <f>SUM('April - 21'!N8)</f>
        <v>-1737.81</v>
      </c>
      <c r="F45" s="83">
        <f t="shared" ref="F45" si="49">SUM(B45)</f>
        <v>44291</v>
      </c>
      <c r="G45" s="84">
        <f t="shared" ref="G45" si="50">SUM(D45)</f>
        <v>-1737.81</v>
      </c>
    </row>
    <row r="46" spans="1:11">
      <c r="A46" s="72">
        <v>2</v>
      </c>
      <c r="B46" s="81">
        <v>44292</v>
      </c>
      <c r="C46" s="82">
        <f t="shared" si="48"/>
        <v>629561.59</v>
      </c>
      <c r="D46" s="82">
        <f>SUM('April - 21'!N9)</f>
        <v>31299.4</v>
      </c>
      <c r="F46" s="83">
        <f t="shared" ref="F46" si="51">SUM(B46)</f>
        <v>44292</v>
      </c>
      <c r="G46" s="84">
        <f t="shared" ref="G46" si="52">SUM(D46)</f>
        <v>31299.4</v>
      </c>
    </row>
    <row r="47" spans="1:11">
      <c r="A47" s="72">
        <v>3</v>
      </c>
      <c r="B47" s="81">
        <v>44293</v>
      </c>
      <c r="C47" s="82">
        <f t="shared" si="48"/>
        <v>639504.56499999994</v>
      </c>
      <c r="D47" s="82">
        <f>SUM('April - 21'!N10)</f>
        <v>9942.9750000000004</v>
      </c>
      <c r="F47" s="83">
        <f t="shared" ref="F47" si="53">SUM(B47)</f>
        <v>44293</v>
      </c>
      <c r="G47" s="84">
        <f t="shared" ref="G47" si="54">SUM(D47)</f>
        <v>9942.9750000000004</v>
      </c>
    </row>
    <row r="48" spans="1:11">
      <c r="A48" s="72">
        <v>4</v>
      </c>
      <c r="B48" s="81">
        <v>44294</v>
      </c>
      <c r="C48" s="82">
        <f t="shared" si="48"/>
        <v>666526.94500000007</v>
      </c>
      <c r="D48" s="82">
        <f>SUM('April - 21'!N11)</f>
        <v>27022.380000000139</v>
      </c>
      <c r="F48" s="83">
        <f t="shared" ref="F48" si="55">SUM(B48)</f>
        <v>44294</v>
      </c>
      <c r="G48" s="84">
        <f t="shared" ref="G48" si="56">SUM(D48)</f>
        <v>27022.380000000139</v>
      </c>
    </row>
    <row r="49" spans="1:11">
      <c r="A49" s="72">
        <v>5</v>
      </c>
      <c r="B49" s="81">
        <v>44301</v>
      </c>
      <c r="C49" s="82">
        <f t="shared" si="48"/>
        <v>674973.91999999993</v>
      </c>
      <c r="D49" s="82">
        <f>SUM('April - 21'!N12)</f>
        <v>8446.9749999998876</v>
      </c>
      <c r="F49" s="83">
        <f t="shared" ref="F49" si="57">SUM(B49)</f>
        <v>44301</v>
      </c>
      <c r="G49" s="84">
        <f t="shared" ref="G49" si="58">SUM(D49)</f>
        <v>8446.9749999998876</v>
      </c>
    </row>
    <row r="50" spans="1:11">
      <c r="A50" s="72">
        <v>6</v>
      </c>
      <c r="B50" s="81">
        <v>44302</v>
      </c>
      <c r="C50" s="82">
        <f t="shared" si="48"/>
        <v>662946.23999999987</v>
      </c>
      <c r="D50" s="82">
        <f>SUM('April - 21'!N13)</f>
        <v>-12027.680000000064</v>
      </c>
      <c r="F50" s="83">
        <f t="shared" ref="F50" si="59">SUM(B50)</f>
        <v>44302</v>
      </c>
      <c r="G50" s="84">
        <f t="shared" ref="G50" si="60">SUM(D50)</f>
        <v>-12027.680000000064</v>
      </c>
    </row>
    <row r="51" spans="1:11">
      <c r="A51" s="72">
        <v>7</v>
      </c>
      <c r="B51" s="81">
        <v>44305</v>
      </c>
      <c r="C51" s="82">
        <f t="shared" ref="C51" si="61">C50+D51</f>
        <v>653470.22399999993</v>
      </c>
      <c r="D51" s="82">
        <f>SUM('April - 21'!N14)</f>
        <v>-9476.0159999999432</v>
      </c>
      <c r="F51" s="83">
        <f t="shared" ref="F51" si="62">SUM(B51)</f>
        <v>44305</v>
      </c>
      <c r="G51" s="84">
        <f t="shared" ref="G51" si="63">SUM(D51)</f>
        <v>-9476.0159999999432</v>
      </c>
    </row>
    <row r="52" spans="1:11">
      <c r="A52" s="72">
        <v>8</v>
      </c>
      <c r="B52" s="81">
        <v>44308</v>
      </c>
      <c r="C52" s="82">
        <f t="shared" ref="C52" si="64">C51+D52</f>
        <v>652586.19899999991</v>
      </c>
      <c r="D52" s="82">
        <f>SUM('April - 21'!N15)</f>
        <v>-884.02499999999998</v>
      </c>
      <c r="F52" s="83">
        <f t="shared" ref="F52" si="65">SUM(B52)</f>
        <v>44308</v>
      </c>
      <c r="G52" s="84">
        <f t="shared" ref="G52" si="66">SUM(D52)</f>
        <v>-884.02499999999998</v>
      </c>
    </row>
    <row r="53" spans="1:11">
      <c r="A53" s="72">
        <v>9</v>
      </c>
      <c r="B53" s="81">
        <v>44309</v>
      </c>
      <c r="C53" s="82">
        <f t="shared" ref="C53" si="67">C52+D53</f>
        <v>646769.17999999993</v>
      </c>
      <c r="D53" s="82">
        <f>SUM('April - 21'!N16)</f>
        <v>-5817.0189999999411</v>
      </c>
      <c r="F53" s="83">
        <f t="shared" ref="F53" si="68">SUM(B53)</f>
        <v>44309</v>
      </c>
      <c r="G53" s="84">
        <f t="shared" ref="G53" si="69">SUM(D53)</f>
        <v>-5817.0189999999411</v>
      </c>
    </row>
    <row r="54" spans="1:11">
      <c r="A54" s="72">
        <v>10</v>
      </c>
      <c r="B54" s="81">
        <v>44313</v>
      </c>
      <c r="C54" s="82">
        <f t="shared" ref="C54" si="70">C53+D54</f>
        <v>668500.87999999989</v>
      </c>
      <c r="D54" s="82">
        <f>SUM('April - 21'!N17)</f>
        <v>21731.7</v>
      </c>
      <c r="F54" s="83">
        <f t="shared" ref="F54" si="71">SUM(B54)</f>
        <v>44313</v>
      </c>
      <c r="G54" s="84">
        <f t="shared" ref="G54" si="72">SUM(D54)</f>
        <v>21731.7</v>
      </c>
    </row>
    <row r="55" spans="1:11">
      <c r="A55" s="72">
        <v>11</v>
      </c>
      <c r="B55" s="81">
        <v>44314</v>
      </c>
      <c r="C55" s="82">
        <f t="shared" ref="C55" si="73">C54+D55</f>
        <v>676468.4</v>
      </c>
      <c r="D55" s="82">
        <f>SUM('April - 21'!N18)</f>
        <v>7967.520000000146</v>
      </c>
      <c r="F55" s="83">
        <f t="shared" ref="F55" si="74">SUM(B55)</f>
        <v>44314</v>
      </c>
      <c r="G55" s="84">
        <f t="shared" ref="G55" si="75">SUM(D55)</f>
        <v>7967.520000000146</v>
      </c>
    </row>
    <row r="60" spans="1:11">
      <c r="B60" s="101">
        <v>44317</v>
      </c>
      <c r="C60" s="102"/>
      <c r="D60" s="102"/>
      <c r="E60" s="102"/>
      <c r="F60" s="102"/>
      <c r="G60" s="102"/>
      <c r="H60" s="103"/>
      <c r="I60" s="80" t="s">
        <v>265</v>
      </c>
      <c r="J60" s="72">
        <v>15</v>
      </c>
    </row>
    <row r="61" spans="1:11">
      <c r="B61" s="80" t="s">
        <v>2</v>
      </c>
      <c r="C61" s="80" t="s">
        <v>36</v>
      </c>
      <c r="D61" s="80" t="s">
        <v>37</v>
      </c>
      <c r="E61" s="80"/>
      <c r="I61" s="78" t="s">
        <v>31</v>
      </c>
      <c r="J61" s="72">
        <v>7</v>
      </c>
      <c r="K61" s="79">
        <f>J61/J60</f>
        <v>0.46666666666666667</v>
      </c>
    </row>
    <row r="62" spans="1:11">
      <c r="C62" s="80">
        <v>600000</v>
      </c>
      <c r="D62" s="80"/>
      <c r="E62" s="80"/>
      <c r="I62" s="78" t="s">
        <v>33</v>
      </c>
      <c r="J62" s="72">
        <v>8</v>
      </c>
      <c r="K62" s="79">
        <f>J62/J60</f>
        <v>0.53333333333333333</v>
      </c>
    </row>
    <row r="63" spans="1:11">
      <c r="A63" s="72">
        <v>1</v>
      </c>
      <c r="B63" s="81">
        <v>44319</v>
      </c>
      <c r="C63" s="82">
        <f t="shared" ref="C63" si="76">C62+D63</f>
        <v>618626.5</v>
      </c>
      <c r="D63" s="82">
        <f>SUM('May - 21'!N8)</f>
        <v>18626.5</v>
      </c>
      <c r="F63" s="83">
        <f t="shared" ref="F63" si="77">SUM(B63)</f>
        <v>44319</v>
      </c>
      <c r="G63" s="84">
        <f t="shared" ref="G63" si="78">SUM(D63)</f>
        <v>18626.5</v>
      </c>
    </row>
    <row r="64" spans="1:11">
      <c r="A64" s="72">
        <v>2</v>
      </c>
      <c r="B64" s="81">
        <v>44320</v>
      </c>
      <c r="C64" s="82">
        <f t="shared" ref="C64" si="79">C63+D64</f>
        <v>609146.45600000001</v>
      </c>
      <c r="D64" s="82">
        <f>SUM('May - 21'!N9)</f>
        <v>-9480.0439999999362</v>
      </c>
      <c r="F64" s="83">
        <f t="shared" ref="F64" si="80">SUM(B64)</f>
        <v>44320</v>
      </c>
      <c r="G64" s="84">
        <f t="shared" ref="G64" si="81">SUM(D64)</f>
        <v>-9480.0439999999362</v>
      </c>
    </row>
    <row r="65" spans="1:10">
      <c r="A65" s="72">
        <v>3</v>
      </c>
      <c r="B65" s="81">
        <v>44321</v>
      </c>
      <c r="C65" s="82">
        <f t="shared" ref="C65" si="82">C64+D65</f>
        <v>597426.37900000007</v>
      </c>
      <c r="D65" s="82">
        <f>SUM('May - 21'!N10)</f>
        <v>-11720.076999999965</v>
      </c>
      <c r="F65" s="83">
        <f t="shared" ref="F65" si="83">SUM(B65)</f>
        <v>44321</v>
      </c>
      <c r="G65" s="84">
        <f t="shared" ref="G65" si="84">SUM(D65)</f>
        <v>-11720.076999999965</v>
      </c>
    </row>
    <row r="66" spans="1:10">
      <c r="A66" s="72">
        <v>4</v>
      </c>
      <c r="B66" s="81">
        <v>44322</v>
      </c>
      <c r="C66" s="82">
        <f t="shared" ref="C66" si="85">C65+D66</f>
        <v>617581.5290000001</v>
      </c>
      <c r="D66" s="82">
        <f>SUM('May - 21'!N11)</f>
        <v>20155.149999999972</v>
      </c>
      <c r="F66" s="83">
        <f t="shared" ref="F66" si="86">SUM(B66)</f>
        <v>44322</v>
      </c>
      <c r="G66" s="84">
        <f t="shared" ref="G66" si="87">SUM(D66)</f>
        <v>20155.149999999972</v>
      </c>
    </row>
    <row r="67" spans="1:10">
      <c r="A67" s="72">
        <v>5</v>
      </c>
      <c r="B67" s="81">
        <v>44323</v>
      </c>
      <c r="C67" s="82">
        <f t="shared" ref="C67" si="88">C66+D67</f>
        <v>642981.4040000001</v>
      </c>
      <c r="D67" s="82">
        <f>SUM('May - 21'!N12)</f>
        <v>25399.875</v>
      </c>
      <c r="F67" s="83">
        <f t="shared" ref="F67" si="89">SUM(B67)</f>
        <v>44323</v>
      </c>
      <c r="G67" s="84">
        <f t="shared" ref="G67" si="90">SUM(D67)</f>
        <v>25399.875</v>
      </c>
    </row>
    <row r="68" spans="1:10">
      <c r="A68" s="72">
        <v>6</v>
      </c>
      <c r="B68" s="81">
        <v>44326</v>
      </c>
      <c r="C68" s="82">
        <f t="shared" ref="C68" si="91">C67+D68</f>
        <v>624098.05900000012</v>
      </c>
      <c r="D68" s="82">
        <f>SUM('May - 21'!N13)</f>
        <v>-18883.345000000001</v>
      </c>
      <c r="F68" s="83">
        <f t="shared" ref="F68" si="92">SUM(B68)</f>
        <v>44326</v>
      </c>
      <c r="G68" s="84">
        <f t="shared" ref="G68" si="93">SUM(D68)</f>
        <v>-18883.345000000001</v>
      </c>
    </row>
    <row r="69" spans="1:10">
      <c r="A69" s="72">
        <v>7</v>
      </c>
      <c r="B69" s="81">
        <v>44334</v>
      </c>
      <c r="C69" s="82">
        <f t="shared" ref="C69" si="94">C68+D69</f>
        <v>616731.33400000015</v>
      </c>
      <c r="D69" s="82">
        <f>SUM('May - 21'!$N$14)</f>
        <v>-7366.7249999999749</v>
      </c>
      <c r="F69" s="83">
        <f t="shared" ref="F69" si="95">SUM(B69)</f>
        <v>44334</v>
      </c>
      <c r="G69" s="84">
        <f t="shared" ref="G69" si="96">SUM(D69)</f>
        <v>-7366.7249999999749</v>
      </c>
    </row>
    <row r="70" spans="1:10">
      <c r="A70" s="72">
        <v>8</v>
      </c>
      <c r="B70" s="81">
        <v>44335</v>
      </c>
      <c r="C70" s="82">
        <f t="shared" ref="C70" si="97">C69+D70</f>
        <v>611650.20400000014</v>
      </c>
      <c r="D70" s="82">
        <f>SUM('May - 21'!N15)</f>
        <v>-5081.130000000031</v>
      </c>
      <c r="F70" s="83">
        <f t="shared" ref="F70" si="98">SUM(B70)</f>
        <v>44335</v>
      </c>
      <c r="G70" s="84">
        <f t="shared" ref="G70" si="99">SUM(D70)</f>
        <v>-5081.130000000031</v>
      </c>
    </row>
    <row r="71" spans="1:10">
      <c r="A71" s="72">
        <v>9</v>
      </c>
      <c r="B71" s="81">
        <v>44337</v>
      </c>
      <c r="C71" s="82">
        <f t="shared" ref="C71" si="100">C70+D71</f>
        <v>626610.13800000004</v>
      </c>
      <c r="D71" s="82">
        <f>SUM('May - 21'!N16)</f>
        <v>14959.933999999948</v>
      </c>
      <c r="F71" s="83">
        <f t="shared" ref="F71" si="101">SUM(B71)</f>
        <v>44337</v>
      </c>
      <c r="G71" s="84">
        <f t="shared" ref="G71" si="102">SUM(D71)</f>
        <v>14959.933999999948</v>
      </c>
    </row>
    <row r="72" spans="1:10">
      <c r="A72" s="72">
        <v>10</v>
      </c>
      <c r="B72" s="81">
        <v>44340</v>
      </c>
      <c r="C72" s="82">
        <f t="shared" ref="C72" si="103">C71+D72</f>
        <v>638944.61400000006</v>
      </c>
      <c r="D72" s="82">
        <f>SUM('May - 21'!N17)</f>
        <v>12334.476000000051</v>
      </c>
      <c r="F72" s="83">
        <f t="shared" ref="F72" si="104">SUM(B72)</f>
        <v>44340</v>
      </c>
      <c r="G72" s="84">
        <f t="shared" ref="G72" si="105">SUM(D72)</f>
        <v>12334.476000000051</v>
      </c>
    </row>
    <row r="73" spans="1:10">
      <c r="A73" s="72">
        <v>11</v>
      </c>
      <c r="B73" s="81">
        <v>44341</v>
      </c>
      <c r="C73" s="82">
        <f t="shared" ref="C73" si="106">C72+D73</f>
        <v>653092.31400000001</v>
      </c>
      <c r="D73" s="82">
        <f>SUM('May - 21'!N18)</f>
        <v>14147.7</v>
      </c>
      <c r="F73" s="83">
        <f t="shared" ref="F73" si="107">SUM(B73)</f>
        <v>44341</v>
      </c>
      <c r="G73" s="84">
        <f t="shared" ref="G73" si="108">SUM(D73)</f>
        <v>14147.7</v>
      </c>
    </row>
    <row r="74" spans="1:10">
      <c r="A74" s="72">
        <v>12</v>
      </c>
      <c r="B74" s="81">
        <v>44342</v>
      </c>
      <c r="C74" s="82">
        <f t="shared" ref="C74" si="109">C73+D74</f>
        <v>642283.28899999999</v>
      </c>
      <c r="D74" s="82">
        <f>SUM('May - 21'!N19)</f>
        <v>-10809.025</v>
      </c>
      <c r="F74" s="83">
        <f t="shared" ref="F74" si="110">SUM(B74)</f>
        <v>44342</v>
      </c>
      <c r="G74" s="84">
        <f t="shared" ref="G74" si="111">SUM(D74)</f>
        <v>-10809.025</v>
      </c>
    </row>
    <row r="75" spans="1:10">
      <c r="A75" s="72">
        <v>13</v>
      </c>
      <c r="B75" s="81">
        <v>44343</v>
      </c>
      <c r="C75" s="82">
        <f t="shared" ref="C75" si="112">C74+D75</f>
        <v>639820.91300000006</v>
      </c>
      <c r="D75" s="82">
        <f>SUM('May - 21'!N20)</f>
        <v>-2462.3759999998911</v>
      </c>
      <c r="F75" s="83">
        <f t="shared" ref="F75" si="113">SUM(B75)</f>
        <v>44343</v>
      </c>
      <c r="G75" s="84">
        <f t="shared" ref="G75" si="114">SUM(D75)</f>
        <v>-2462.3759999998911</v>
      </c>
    </row>
    <row r="76" spans="1:10">
      <c r="A76" s="72">
        <v>14</v>
      </c>
      <c r="B76" s="81">
        <v>44344</v>
      </c>
      <c r="C76" s="82">
        <f t="shared" ref="C76" si="115">C75+D76</f>
        <v>630723.54200000013</v>
      </c>
      <c r="D76" s="82">
        <f>SUM('May - 21'!N21)</f>
        <v>-9097.3709999999592</v>
      </c>
      <c r="F76" s="83">
        <f t="shared" ref="F76" si="116">SUM(B76)</f>
        <v>44344</v>
      </c>
      <c r="G76" s="84">
        <f t="shared" ref="G76" si="117">SUM(D76)</f>
        <v>-9097.3709999999592</v>
      </c>
    </row>
    <row r="77" spans="1:10">
      <c r="A77" s="72">
        <v>15</v>
      </c>
      <c r="B77" s="81">
        <v>44347</v>
      </c>
      <c r="C77" s="82">
        <f t="shared" ref="C77" si="118">C76+D77</f>
        <v>633601.67700000014</v>
      </c>
      <c r="D77" s="82">
        <f>SUM('May - 21'!N22)</f>
        <v>2878.1350000000002</v>
      </c>
      <c r="F77" s="83">
        <f t="shared" ref="F77" si="119">SUM(B77)</f>
        <v>44347</v>
      </c>
      <c r="G77" s="84">
        <f t="shared" ref="G77" si="120">SUM(D77)</f>
        <v>2878.1350000000002</v>
      </c>
    </row>
    <row r="80" spans="1:10">
      <c r="B80" s="101">
        <v>44348</v>
      </c>
      <c r="C80" s="102"/>
      <c r="D80" s="102"/>
      <c r="E80" s="102"/>
      <c r="F80" s="102"/>
      <c r="G80" s="102"/>
      <c r="H80" s="103"/>
      <c r="I80" s="80" t="s">
        <v>265</v>
      </c>
      <c r="J80" s="72">
        <v>12</v>
      </c>
    </row>
    <row r="81" spans="1:11">
      <c r="B81" s="80" t="s">
        <v>2</v>
      </c>
      <c r="C81" s="80" t="s">
        <v>36</v>
      </c>
      <c r="D81" s="80" t="s">
        <v>37</v>
      </c>
      <c r="E81" s="80"/>
      <c r="I81" s="78" t="s">
        <v>31</v>
      </c>
      <c r="J81" s="72">
        <v>8</v>
      </c>
      <c r="K81" s="79">
        <f>J81/J80</f>
        <v>0.66666666666666663</v>
      </c>
    </row>
    <row r="82" spans="1:11">
      <c r="C82" s="80">
        <v>600000</v>
      </c>
      <c r="D82" s="80"/>
      <c r="E82" s="80"/>
      <c r="I82" s="78" t="s">
        <v>33</v>
      </c>
      <c r="J82" s="72">
        <v>4</v>
      </c>
      <c r="K82" s="79">
        <f>J82/J80</f>
        <v>0.33333333333333331</v>
      </c>
    </row>
    <row r="83" spans="1:11">
      <c r="A83" s="72">
        <v>1</v>
      </c>
      <c r="B83" s="81">
        <v>44348</v>
      </c>
      <c r="C83" s="82">
        <f t="shared" ref="C83" si="121">C82+D83</f>
        <v>611136.43125000002</v>
      </c>
      <c r="D83" s="82">
        <f>SUM('June - 21'!N8)</f>
        <v>11136.431249999971</v>
      </c>
      <c r="F83" s="83">
        <f t="shared" ref="F83" si="122">SUM(B83)</f>
        <v>44348</v>
      </c>
      <c r="G83" s="84">
        <f t="shared" ref="G83" si="123">SUM(D83)</f>
        <v>11136.431249999971</v>
      </c>
    </row>
    <row r="84" spans="1:11">
      <c r="A84" s="72">
        <v>2</v>
      </c>
      <c r="B84" s="81">
        <v>44349</v>
      </c>
      <c r="C84" s="82">
        <f t="shared" ref="C84" si="124">C83+D84</f>
        <v>594304.45124999969</v>
      </c>
      <c r="D84" s="82">
        <f>SUM('June - 21'!N9)</f>
        <v>-16831.980000000272</v>
      </c>
      <c r="F84" s="83">
        <f t="shared" ref="F84" si="125">SUM(B84)</f>
        <v>44349</v>
      </c>
      <c r="G84" s="84">
        <f t="shared" ref="G84" si="126">SUM(D84)</f>
        <v>-16831.980000000272</v>
      </c>
    </row>
    <row r="85" spans="1:11">
      <c r="A85" s="72">
        <v>3</v>
      </c>
      <c r="B85" s="81">
        <v>44350</v>
      </c>
      <c r="C85" s="82">
        <f t="shared" ref="C85" si="127">C84+D85</f>
        <v>608731.25874999969</v>
      </c>
      <c r="D85" s="82">
        <f>SUM('June - 21'!N10)</f>
        <v>14426.807500000001</v>
      </c>
      <c r="F85" s="83">
        <f t="shared" ref="F85" si="128">SUM(B85)</f>
        <v>44350</v>
      </c>
      <c r="G85" s="84">
        <f t="shared" ref="G85" si="129">SUM(D85)</f>
        <v>14426.807500000001</v>
      </c>
    </row>
    <row r="86" spans="1:11">
      <c r="A86" s="72">
        <v>4</v>
      </c>
      <c r="B86" s="81">
        <v>44351</v>
      </c>
      <c r="C86" s="82">
        <f t="shared" ref="C86" si="130">C85+D86</f>
        <v>632381.35674999969</v>
      </c>
      <c r="D86" s="82">
        <f>SUM('June - 21'!N11)</f>
        <v>23650.098000000002</v>
      </c>
      <c r="F86" s="83">
        <f t="shared" ref="F86" si="131">SUM(B86)</f>
        <v>44351</v>
      </c>
      <c r="G86" s="84">
        <f t="shared" ref="G86" si="132">SUM(D86)</f>
        <v>23650.098000000002</v>
      </c>
    </row>
    <row r="87" spans="1:11">
      <c r="A87" s="72">
        <v>5</v>
      </c>
      <c r="B87" s="81">
        <v>44357</v>
      </c>
      <c r="C87" s="82">
        <f t="shared" ref="C87" si="133">C86+D87</f>
        <v>618687.80674999976</v>
      </c>
      <c r="D87" s="82">
        <f>SUM('June - 21'!N12)</f>
        <v>-13693.549999999881</v>
      </c>
      <c r="F87" s="83">
        <f t="shared" ref="F87" si="134">SUM(B87)</f>
        <v>44357</v>
      </c>
      <c r="G87" s="84">
        <f t="shared" ref="G87" si="135">SUM(D87)</f>
        <v>-13693.549999999881</v>
      </c>
    </row>
    <row r="88" spans="1:11">
      <c r="A88" s="72">
        <v>6</v>
      </c>
      <c r="B88" s="81">
        <v>44358</v>
      </c>
      <c r="C88" s="82">
        <f t="shared" ref="C88" si="136">C87+D88</f>
        <v>626048.1267499997</v>
      </c>
      <c r="D88" s="82">
        <f>SUM('June - 21'!N13)</f>
        <v>7360.32</v>
      </c>
      <c r="F88" s="83">
        <f t="shared" ref="F88" si="137">SUM(B88)</f>
        <v>44358</v>
      </c>
      <c r="G88" s="84">
        <f t="shared" ref="G88" si="138">SUM(D88)</f>
        <v>7360.32</v>
      </c>
    </row>
    <row r="89" spans="1:11">
      <c r="A89" s="72">
        <v>7</v>
      </c>
      <c r="B89" s="81">
        <v>44362</v>
      </c>
      <c r="C89" s="82">
        <f t="shared" ref="C89" si="139">C88+D89</f>
        <v>622412.52674999973</v>
      </c>
      <c r="D89" s="82">
        <f>SUM('June - 21'!N14)</f>
        <v>-3635.6</v>
      </c>
      <c r="F89" s="83">
        <f t="shared" ref="F89" si="140">SUM(B89)</f>
        <v>44362</v>
      </c>
      <c r="G89" s="84">
        <f t="shared" ref="G89" si="141">SUM(D89)</f>
        <v>-3635.6</v>
      </c>
    </row>
    <row r="90" spans="1:11">
      <c r="A90" s="72">
        <v>8</v>
      </c>
      <c r="B90" s="81">
        <v>44364</v>
      </c>
      <c r="C90" s="82">
        <f t="shared" ref="C90" si="142">C89+D90</f>
        <v>638614.92674999975</v>
      </c>
      <c r="D90" s="82">
        <f>SUM('June - 21'!N15)</f>
        <v>16202.4</v>
      </c>
      <c r="F90" s="83">
        <f t="shared" ref="F90" si="143">SUM(B90)</f>
        <v>44364</v>
      </c>
      <c r="G90" s="84">
        <f t="shared" ref="G90" si="144">SUM(D90)</f>
        <v>16202.4</v>
      </c>
    </row>
    <row r="91" spans="1:11">
      <c r="A91" s="72">
        <v>9</v>
      </c>
      <c r="B91" s="81">
        <v>44368</v>
      </c>
      <c r="C91" s="82">
        <f t="shared" ref="C91" si="145">C90+D91</f>
        <v>659133.77674999973</v>
      </c>
      <c r="D91" s="82">
        <f>SUM('June - 21'!N16)</f>
        <v>20518.849999999999</v>
      </c>
      <c r="F91" s="83">
        <f t="shared" ref="F91" si="146">SUM(B91)</f>
        <v>44368</v>
      </c>
      <c r="G91" s="84">
        <f t="shared" ref="G91" si="147">SUM(D91)</f>
        <v>20518.849999999999</v>
      </c>
    </row>
    <row r="92" spans="1:11">
      <c r="A92" s="72">
        <v>10</v>
      </c>
      <c r="B92" s="81">
        <v>44340</v>
      </c>
      <c r="C92" s="82">
        <f t="shared" ref="C92" si="148">C91+D92</f>
        <v>662487.95674999978</v>
      </c>
      <c r="D92" s="82">
        <f>SUM('June - 21'!N17)</f>
        <v>3354.18</v>
      </c>
      <c r="F92" s="83">
        <f t="shared" ref="F92" si="149">SUM(B92)</f>
        <v>44340</v>
      </c>
      <c r="G92" s="84">
        <f t="shared" ref="G92" si="150">SUM(D92)</f>
        <v>3354.18</v>
      </c>
    </row>
    <row r="93" spans="1:11">
      <c r="A93" s="72">
        <v>11</v>
      </c>
      <c r="B93" s="81">
        <v>44341</v>
      </c>
      <c r="C93" s="82">
        <f t="shared" ref="C93" si="151">C92+D93</f>
        <v>664439.47174999979</v>
      </c>
      <c r="D93" s="82">
        <f>SUM('June - 21'!N18)</f>
        <v>1951.5150000000001</v>
      </c>
      <c r="F93" s="83">
        <f t="shared" ref="F93" si="152">SUM(B93)</f>
        <v>44341</v>
      </c>
      <c r="G93" s="84">
        <f t="shared" ref="G93" si="153">SUM(D93)</f>
        <v>1951.5150000000001</v>
      </c>
    </row>
    <row r="94" spans="1:11">
      <c r="A94" s="72">
        <v>12</v>
      </c>
      <c r="B94" s="81">
        <v>44375</v>
      </c>
      <c r="C94" s="82">
        <f t="shared" ref="C94" si="154">C93+D94</f>
        <v>654768.83674999978</v>
      </c>
      <c r="D94" s="82">
        <f>SUM('June - 21'!N19)</f>
        <v>-9670.6349999999675</v>
      </c>
      <c r="F94" s="83">
        <f t="shared" ref="F94" si="155">SUM(B94)</f>
        <v>44375</v>
      </c>
      <c r="G94" s="84">
        <f t="shared" ref="G94" si="156">SUM(D94)</f>
        <v>-9670.6349999999675</v>
      </c>
    </row>
    <row r="98" spans="1:11">
      <c r="B98" s="101">
        <v>44378</v>
      </c>
      <c r="C98" s="102"/>
      <c r="D98" s="102"/>
      <c r="E98" s="102"/>
      <c r="F98" s="102"/>
      <c r="G98" s="102"/>
      <c r="H98" s="103"/>
      <c r="I98" s="80" t="s">
        <v>265</v>
      </c>
      <c r="J98" s="72">
        <v>16</v>
      </c>
    </row>
    <row r="99" spans="1:11">
      <c r="B99" s="80" t="s">
        <v>2</v>
      </c>
      <c r="C99" s="80" t="s">
        <v>36</v>
      </c>
      <c r="D99" s="80" t="s">
        <v>37</v>
      </c>
      <c r="E99" s="80"/>
      <c r="I99" s="78" t="s">
        <v>31</v>
      </c>
      <c r="J99" s="72">
        <v>7</v>
      </c>
      <c r="K99" s="79">
        <f>J99/J98</f>
        <v>0.4375</v>
      </c>
    </row>
    <row r="100" spans="1:11">
      <c r="C100" s="80">
        <v>600000</v>
      </c>
      <c r="D100" s="80"/>
      <c r="E100" s="80"/>
      <c r="I100" s="78" t="s">
        <v>33</v>
      </c>
      <c r="J100" s="72">
        <v>9</v>
      </c>
      <c r="K100" s="79">
        <f>J100/J98</f>
        <v>0.5625</v>
      </c>
    </row>
    <row r="101" spans="1:11">
      <c r="A101" s="72">
        <v>1</v>
      </c>
      <c r="B101" s="81">
        <v>44378</v>
      </c>
      <c r="C101" s="82">
        <f t="shared" ref="C101:C102" si="157">C100+D101</f>
        <v>613836</v>
      </c>
      <c r="D101" s="82">
        <f>SUM('July - 21'!N8)</f>
        <v>13836</v>
      </c>
      <c r="F101" s="83">
        <f t="shared" ref="F101:F102" si="158">SUM(B101)</f>
        <v>44378</v>
      </c>
      <c r="G101" s="84">
        <f t="shared" ref="G101:G102" si="159">SUM(D101)</f>
        <v>13836</v>
      </c>
    </row>
    <row r="102" spans="1:11">
      <c r="A102" s="72">
        <v>2</v>
      </c>
      <c r="B102" s="81">
        <v>44379</v>
      </c>
      <c r="C102" s="82">
        <f t="shared" si="157"/>
        <v>601880.30000000005</v>
      </c>
      <c r="D102" s="82">
        <f>SUM('July - 21'!N9)</f>
        <v>-11955.7</v>
      </c>
      <c r="F102" s="83">
        <f t="shared" si="158"/>
        <v>44379</v>
      </c>
      <c r="G102" s="84">
        <f t="shared" si="159"/>
        <v>-11955.7</v>
      </c>
    </row>
    <row r="103" spans="1:11">
      <c r="A103" s="72">
        <v>3</v>
      </c>
      <c r="B103" s="81">
        <v>44382</v>
      </c>
      <c r="C103" s="82">
        <f t="shared" ref="C103" si="160">C102+D103</f>
        <v>607190.78</v>
      </c>
      <c r="D103" s="82">
        <f>SUM('July - 21'!N10)</f>
        <v>5310.4799999999323</v>
      </c>
      <c r="F103" s="83">
        <f t="shared" ref="F103" si="161">SUM(B103)</f>
        <v>44382</v>
      </c>
      <c r="G103" s="84">
        <f t="shared" ref="G103" si="162">SUM(D103)</f>
        <v>5310.4799999999323</v>
      </c>
    </row>
    <row r="104" spans="1:11">
      <c r="A104" s="72">
        <v>4</v>
      </c>
      <c r="B104" s="81">
        <v>44384</v>
      </c>
      <c r="C104" s="82">
        <f t="shared" ref="C104" si="163">C103+D104</f>
        <v>598842.78</v>
      </c>
      <c r="D104" s="82">
        <f>SUM('July - 21'!N11)</f>
        <v>-8348</v>
      </c>
      <c r="F104" s="83">
        <f t="shared" ref="F104" si="164">SUM(B104)</f>
        <v>44384</v>
      </c>
      <c r="G104" s="84">
        <f t="shared" ref="G104" si="165">SUM(D104)</f>
        <v>-8348</v>
      </c>
    </row>
    <row r="105" spans="1:11">
      <c r="A105" s="72">
        <v>5</v>
      </c>
      <c r="B105" s="81">
        <v>44385</v>
      </c>
      <c r="C105" s="82">
        <f t="shared" ref="C105" si="166">C104+D105</f>
        <v>615423.44400000002</v>
      </c>
      <c r="D105" s="82">
        <f>SUM('July - 21'!N12)</f>
        <v>16580.663999999961</v>
      </c>
      <c r="F105" s="83">
        <f t="shared" ref="F105" si="167">SUM(B105)</f>
        <v>44385</v>
      </c>
      <c r="G105" s="84">
        <f t="shared" ref="G105" si="168">SUM(D105)</f>
        <v>16580.663999999961</v>
      </c>
    </row>
    <row r="106" spans="1:11">
      <c r="A106" s="72">
        <v>6</v>
      </c>
      <c r="B106" s="81">
        <v>44386</v>
      </c>
      <c r="C106" s="82">
        <f t="shared" ref="C106:C107" si="169">C105+D106</f>
        <v>617721.07499999984</v>
      </c>
      <c r="D106" s="82">
        <f>SUM('July - 21'!N13)</f>
        <v>2297.630999999843</v>
      </c>
      <c r="F106" s="83">
        <f t="shared" ref="F106:F107" si="170">SUM(B106)</f>
        <v>44386</v>
      </c>
      <c r="G106" s="84">
        <f t="shared" ref="G106:G107" si="171">SUM(D106)</f>
        <v>2297.630999999843</v>
      </c>
    </row>
    <row r="107" spans="1:11">
      <c r="A107" s="72">
        <v>7</v>
      </c>
      <c r="B107" s="81">
        <v>44389</v>
      </c>
      <c r="C107" s="82">
        <f t="shared" si="169"/>
        <v>630887.89499999979</v>
      </c>
      <c r="D107" s="82">
        <f>SUM('July - 21'!N14)</f>
        <v>13166.82</v>
      </c>
      <c r="F107" s="83">
        <f t="shared" si="170"/>
        <v>44389</v>
      </c>
      <c r="G107" s="84">
        <f t="shared" si="171"/>
        <v>13166.82</v>
      </c>
    </row>
    <row r="108" spans="1:11">
      <c r="A108" s="72">
        <v>8</v>
      </c>
      <c r="B108" s="81">
        <v>44391</v>
      </c>
      <c r="C108" s="82">
        <f t="shared" ref="C108" si="172">C107+D108</f>
        <v>619913.00999999978</v>
      </c>
      <c r="D108" s="82">
        <f>SUM('July - 21'!N15)</f>
        <v>-10974.885</v>
      </c>
      <c r="F108" s="83">
        <f t="shared" ref="F108" si="173">SUM(B108)</f>
        <v>44391</v>
      </c>
      <c r="G108" s="84">
        <f t="shared" ref="G108" si="174">SUM(D108)</f>
        <v>-10974.885</v>
      </c>
    </row>
    <row r="109" spans="1:11">
      <c r="A109" s="72">
        <v>9</v>
      </c>
      <c r="B109" s="81">
        <v>44392</v>
      </c>
      <c r="C109" s="82">
        <f t="shared" ref="C109" si="175">C108+D109</f>
        <v>609373.07399999979</v>
      </c>
      <c r="D109" s="82">
        <f>SUM('July - 21'!N16)</f>
        <v>-10539.936</v>
      </c>
      <c r="F109" s="83">
        <f t="shared" ref="F109" si="176">SUM(B109)</f>
        <v>44392</v>
      </c>
      <c r="G109" s="84">
        <f t="shared" ref="G109" si="177">SUM(D109)</f>
        <v>-10539.936</v>
      </c>
    </row>
    <row r="110" spans="1:11">
      <c r="A110" s="72">
        <v>10</v>
      </c>
      <c r="B110" s="81">
        <v>44393</v>
      </c>
      <c r="C110" s="82">
        <f t="shared" ref="C110" si="178">C109+D110</f>
        <v>601372.82399999979</v>
      </c>
      <c r="D110" s="82">
        <f>SUM('July - 21'!N17)</f>
        <v>-8000.25</v>
      </c>
      <c r="F110" s="83">
        <f t="shared" ref="F110" si="179">SUM(B110)</f>
        <v>44393</v>
      </c>
      <c r="G110" s="84">
        <f t="shared" ref="G110" si="180">SUM(D110)</f>
        <v>-8000.25</v>
      </c>
    </row>
    <row r="111" spans="1:11">
      <c r="A111" s="72">
        <v>11</v>
      </c>
      <c r="B111" s="81">
        <v>44397</v>
      </c>
      <c r="C111" s="82">
        <f t="shared" ref="C111" si="181">C110+D111</f>
        <v>601900.93399999978</v>
      </c>
      <c r="D111" s="82">
        <f>SUM('July - 21'!N18)</f>
        <v>528.11</v>
      </c>
      <c r="F111" s="83">
        <f t="shared" ref="F111" si="182">SUM(B111)</f>
        <v>44397</v>
      </c>
      <c r="G111" s="84">
        <f t="shared" ref="G111" si="183">SUM(D111)</f>
        <v>528.11</v>
      </c>
    </row>
    <row r="112" spans="1:11">
      <c r="A112" s="72">
        <v>12</v>
      </c>
      <c r="B112" s="81">
        <v>44399</v>
      </c>
      <c r="C112" s="82">
        <f t="shared" ref="C112" si="184">C111+D112</f>
        <v>586179.80899999978</v>
      </c>
      <c r="D112" s="82">
        <f>SUM('July - 21'!N19)</f>
        <v>-15721.125</v>
      </c>
      <c r="F112" s="83">
        <f t="shared" ref="F112" si="185">SUM(B112)</f>
        <v>44399</v>
      </c>
      <c r="G112" s="84">
        <f t="shared" ref="G112" si="186">SUM(D112)</f>
        <v>-15721.125</v>
      </c>
    </row>
    <row r="113" spans="1:11">
      <c r="A113" s="72">
        <v>13</v>
      </c>
      <c r="B113" s="81">
        <v>44400</v>
      </c>
      <c r="C113" s="82">
        <f t="shared" ref="C113" si="187">C112+D113</f>
        <v>577692.26899999962</v>
      </c>
      <c r="D113" s="82">
        <f>SUM('July - 21'!N20)</f>
        <v>-8487.5400000001355</v>
      </c>
      <c r="F113" s="83">
        <f t="shared" ref="F113" si="188">SUM(B113)</f>
        <v>44400</v>
      </c>
      <c r="G113" s="84">
        <f t="shared" ref="G113" si="189">SUM(D113)</f>
        <v>-8487.5400000001355</v>
      </c>
    </row>
    <row r="114" spans="1:11">
      <c r="A114" s="72">
        <v>14</v>
      </c>
      <c r="B114" s="81">
        <v>44403</v>
      </c>
      <c r="C114" s="82">
        <f t="shared" ref="C114" si="190">C113+D114</f>
        <v>568068.6189999996</v>
      </c>
      <c r="D114" s="82">
        <f>SUM('July - 21'!N21)</f>
        <v>-9623.6499999999669</v>
      </c>
      <c r="F114" s="83">
        <f t="shared" ref="F114" si="191">SUM(B114)</f>
        <v>44403</v>
      </c>
      <c r="G114" s="84">
        <f t="shared" ref="G114" si="192">SUM(D114)</f>
        <v>-9623.6499999999669</v>
      </c>
    </row>
    <row r="115" spans="1:11">
      <c r="A115" s="72">
        <v>15</v>
      </c>
      <c r="B115" s="81">
        <v>44404</v>
      </c>
      <c r="C115" s="82">
        <f t="shared" ref="C115" si="193">C114+D115</f>
        <v>556567.9464999995</v>
      </c>
      <c r="D115" s="82">
        <f>SUM('July - 21'!N22)</f>
        <v>-11500.67250000005</v>
      </c>
      <c r="F115" s="83">
        <f t="shared" ref="F115" si="194">SUM(B115)</f>
        <v>44404</v>
      </c>
      <c r="G115" s="84">
        <f t="shared" ref="G115" si="195">SUM(D115)</f>
        <v>-11500.67250000005</v>
      </c>
    </row>
    <row r="116" spans="1:11">
      <c r="A116" s="72">
        <v>16</v>
      </c>
      <c r="B116" s="81">
        <v>44406</v>
      </c>
      <c r="C116" s="82">
        <f t="shared" ref="C116" si="196">C115+D116</f>
        <v>546119.65149999945</v>
      </c>
      <c r="D116" s="82">
        <f>SUM('July - 21'!N23)</f>
        <v>-10448.295000000069</v>
      </c>
      <c r="F116" s="83">
        <f t="shared" ref="F116" si="197">SUM(B116)</f>
        <v>44406</v>
      </c>
      <c r="G116" s="84">
        <f t="shared" ref="G116" si="198">SUM(D116)</f>
        <v>-10448.295000000069</v>
      </c>
    </row>
    <row r="120" spans="1:11">
      <c r="B120" s="101">
        <v>44409</v>
      </c>
      <c r="C120" s="102"/>
      <c r="D120" s="102"/>
      <c r="E120" s="102"/>
      <c r="F120" s="102"/>
      <c r="G120" s="102"/>
      <c r="H120" s="103"/>
      <c r="I120" s="80" t="s">
        <v>265</v>
      </c>
      <c r="J120" s="72">
        <v>15</v>
      </c>
    </row>
    <row r="121" spans="1:11">
      <c r="B121" s="80" t="s">
        <v>2</v>
      </c>
      <c r="C121" s="80" t="s">
        <v>36</v>
      </c>
      <c r="D121" s="80" t="s">
        <v>37</v>
      </c>
      <c r="E121" s="80"/>
      <c r="I121" s="78" t="s">
        <v>31</v>
      </c>
      <c r="J121" s="72">
        <v>8</v>
      </c>
      <c r="K121" s="79">
        <f>J121/J120</f>
        <v>0.53333333333333333</v>
      </c>
    </row>
    <row r="122" spans="1:11">
      <c r="C122" s="80">
        <v>600000</v>
      </c>
      <c r="D122" s="80"/>
      <c r="E122" s="80"/>
      <c r="I122" s="78" t="s">
        <v>33</v>
      </c>
      <c r="J122" s="72">
        <v>7</v>
      </c>
      <c r="K122" s="79">
        <f>J122/J120</f>
        <v>0.46666666666666667</v>
      </c>
    </row>
    <row r="123" spans="1:11">
      <c r="A123" s="72">
        <v>1</v>
      </c>
      <c r="B123" s="81">
        <v>44410</v>
      </c>
      <c r="C123" s="82">
        <f t="shared" ref="C123" si="199">C122+D123</f>
        <v>615395.10499999998</v>
      </c>
      <c r="D123" s="82">
        <f>SUM('Aug - 21'!$N$8)</f>
        <v>15395.105</v>
      </c>
      <c r="F123" s="83">
        <f t="shared" ref="F123" si="200">SUM(B123)</f>
        <v>44410</v>
      </c>
      <c r="G123" s="84">
        <f t="shared" ref="G123" si="201">SUM(D123)</f>
        <v>15395.105</v>
      </c>
    </row>
    <row r="124" spans="1:11">
      <c r="A124" s="72">
        <v>2</v>
      </c>
      <c r="B124" s="81">
        <v>44411</v>
      </c>
      <c r="C124" s="82">
        <f t="shared" ref="C124" si="202">C123+D124</f>
        <v>604811.50099999993</v>
      </c>
      <c r="D124" s="82">
        <f>'Aug - 21'!$N$9</f>
        <v>-10583.604000000039</v>
      </c>
      <c r="F124" s="83">
        <f t="shared" ref="F124" si="203">SUM(B124)</f>
        <v>44411</v>
      </c>
      <c r="G124" s="84">
        <f t="shared" ref="G124" si="204">SUM(D124)</f>
        <v>-10583.604000000039</v>
      </c>
    </row>
    <row r="125" spans="1:11">
      <c r="A125" s="72">
        <v>3</v>
      </c>
      <c r="B125" s="81">
        <v>44412</v>
      </c>
      <c r="C125" s="82">
        <f t="shared" ref="C125" si="205">C124+D125</f>
        <v>594227.89699999988</v>
      </c>
      <c r="D125" s="82">
        <f>'Aug - 21'!$N$9</f>
        <v>-10583.604000000039</v>
      </c>
      <c r="F125" s="83">
        <f t="shared" ref="F125" si="206">SUM(B125)</f>
        <v>44412</v>
      </c>
      <c r="G125" s="84">
        <f t="shared" ref="G125" si="207">SUM(D125)</f>
        <v>-10583.604000000039</v>
      </c>
    </row>
    <row r="126" spans="1:11">
      <c r="A126" s="72">
        <v>4</v>
      </c>
      <c r="B126" s="81">
        <v>44413</v>
      </c>
      <c r="C126" s="82">
        <f t="shared" ref="C126" si="208">C125+D126</f>
        <v>579823.27199999988</v>
      </c>
      <c r="D126" s="82">
        <f>SUM('Aug - 21'!N11)</f>
        <v>-14404.625000000056</v>
      </c>
      <c r="F126" s="83">
        <f t="shared" ref="F126" si="209">SUM(B126)</f>
        <v>44413</v>
      </c>
      <c r="G126" s="84">
        <f t="shared" ref="G126" si="210">SUM(D126)</f>
        <v>-14404.625000000056</v>
      </c>
    </row>
    <row r="127" spans="1:11">
      <c r="A127" s="72">
        <v>5</v>
      </c>
      <c r="B127" s="81">
        <v>44418</v>
      </c>
      <c r="C127" s="82">
        <f t="shared" ref="C127" si="211">C126+D127</f>
        <v>584164.14699999988</v>
      </c>
      <c r="D127" s="82">
        <f>SUM('Aug - 21'!N12)</f>
        <v>4340.875</v>
      </c>
      <c r="F127" s="83">
        <f t="shared" ref="F127" si="212">SUM(B127)</f>
        <v>44418</v>
      </c>
      <c r="G127" s="84">
        <f t="shared" ref="G127" si="213">SUM(D127)</f>
        <v>4340.875</v>
      </c>
    </row>
    <row r="128" spans="1:11">
      <c r="A128" s="72">
        <v>6</v>
      </c>
      <c r="B128" s="81">
        <v>44419</v>
      </c>
      <c r="C128" s="82">
        <f t="shared" ref="C128" si="214">C127+D128</f>
        <v>568058.15899999987</v>
      </c>
      <c r="D128" s="82">
        <f>SUM('Aug - 21'!N13)</f>
        <v>-16105.987999999999</v>
      </c>
      <c r="F128" s="83">
        <f t="shared" ref="F128" si="215">SUM(B128)</f>
        <v>44419</v>
      </c>
      <c r="G128" s="84">
        <f t="shared" ref="G128" si="216">SUM(D128)</f>
        <v>-16105.987999999999</v>
      </c>
    </row>
    <row r="129" spans="1:11">
      <c r="A129" s="72">
        <v>7</v>
      </c>
      <c r="B129" s="81">
        <v>44420</v>
      </c>
      <c r="C129" s="82">
        <f t="shared" ref="C129" si="217">C128+D129</f>
        <v>583208.44549999991</v>
      </c>
      <c r="D129" s="82">
        <f>SUM('Aug - 21'!N14)</f>
        <v>15150.2865</v>
      </c>
      <c r="F129" s="83">
        <f t="shared" ref="F129" si="218">SUM(B129)</f>
        <v>44420</v>
      </c>
      <c r="G129" s="84">
        <f t="shared" ref="G129" si="219">SUM(D129)</f>
        <v>15150.2865</v>
      </c>
    </row>
    <row r="130" spans="1:11">
      <c r="A130" s="72">
        <v>8</v>
      </c>
      <c r="B130" s="81">
        <v>44424</v>
      </c>
      <c r="C130" s="82">
        <f t="shared" ref="C130:C131" si="220">C129+D130</f>
        <v>595797.9254999999</v>
      </c>
      <c r="D130" s="82">
        <f>SUM('Aug - 21'!N15)</f>
        <v>12589.48</v>
      </c>
      <c r="F130" s="83">
        <f t="shared" ref="F130:F131" si="221">SUM(B130)</f>
        <v>44424</v>
      </c>
      <c r="G130" s="84">
        <f t="shared" ref="G130:G131" si="222">SUM(D130)</f>
        <v>12589.48</v>
      </c>
    </row>
    <row r="131" spans="1:11">
      <c r="A131" s="72">
        <v>9</v>
      </c>
      <c r="B131" s="81">
        <v>44425</v>
      </c>
      <c r="C131" s="82">
        <f t="shared" si="220"/>
        <v>620613.9254999999</v>
      </c>
      <c r="D131" s="82">
        <f>SUM('Aug - 21'!N16)</f>
        <v>24816</v>
      </c>
      <c r="F131" s="83">
        <f t="shared" si="221"/>
        <v>44425</v>
      </c>
      <c r="G131" s="84">
        <f t="shared" si="222"/>
        <v>24816</v>
      </c>
    </row>
    <row r="132" spans="1:11">
      <c r="A132" s="72">
        <v>10</v>
      </c>
      <c r="B132" s="81">
        <v>44426</v>
      </c>
      <c r="C132" s="82">
        <f t="shared" ref="C132" si="223">C131+D132</f>
        <v>603074.66549999989</v>
      </c>
      <c r="D132" s="82">
        <f>SUM('Aug - 21'!N17)</f>
        <v>-17539.260000000068</v>
      </c>
      <c r="F132" s="83">
        <f t="shared" ref="F132" si="224">SUM(B132)</f>
        <v>44426</v>
      </c>
      <c r="G132" s="84">
        <f t="shared" ref="G132" si="225">SUM(D132)</f>
        <v>-17539.260000000068</v>
      </c>
    </row>
    <row r="133" spans="1:11">
      <c r="A133" s="72">
        <v>11</v>
      </c>
      <c r="B133" s="81">
        <v>44428</v>
      </c>
      <c r="C133" s="82">
        <f t="shared" ref="C133" si="226">C132+D133</f>
        <v>583495.39349999977</v>
      </c>
      <c r="D133" s="82">
        <f>SUM('Aug - 21'!N18)</f>
        <v>-19579.272000000132</v>
      </c>
      <c r="F133" s="83">
        <f t="shared" ref="F133" si="227">SUM(B133)</f>
        <v>44428</v>
      </c>
      <c r="G133" s="84">
        <f t="shared" ref="G133" si="228">SUM(D133)</f>
        <v>-19579.272000000132</v>
      </c>
    </row>
    <row r="134" spans="1:11">
      <c r="A134" s="72">
        <v>12</v>
      </c>
      <c r="B134" s="81">
        <v>44431</v>
      </c>
      <c r="C134" s="82">
        <f t="shared" ref="C134" si="229">C133+D134</f>
        <v>578973.0434999998</v>
      </c>
      <c r="D134" s="82">
        <f>SUM('Aug - 21'!N19)</f>
        <v>-4522.3500000000004</v>
      </c>
      <c r="F134" s="83">
        <f t="shared" ref="F134" si="230">SUM(B134)</f>
        <v>44431</v>
      </c>
      <c r="G134" s="84">
        <f t="shared" ref="G134" si="231">SUM(D134)</f>
        <v>-4522.3500000000004</v>
      </c>
    </row>
    <row r="135" spans="1:11">
      <c r="A135" s="72">
        <v>13</v>
      </c>
      <c r="B135" s="81">
        <v>44435</v>
      </c>
      <c r="C135" s="82">
        <f t="shared" ref="C135" si="232">C134+D135</f>
        <v>593330.44349999982</v>
      </c>
      <c r="D135" s="82">
        <f>SUM('Aug - 21'!N20)</f>
        <v>14357.4</v>
      </c>
      <c r="F135" s="83">
        <f t="shared" ref="F135" si="233">SUM(B135)</f>
        <v>44435</v>
      </c>
      <c r="G135" s="84">
        <f t="shared" ref="G135" si="234">SUM(D135)</f>
        <v>14357.4</v>
      </c>
    </row>
    <row r="136" spans="1:11">
      <c r="A136" s="72">
        <v>14</v>
      </c>
      <c r="B136" s="81">
        <v>44438</v>
      </c>
      <c r="C136" s="82">
        <f t="shared" ref="C136" si="235">C135+D136</f>
        <v>589815.70349999983</v>
      </c>
      <c r="D136" s="82">
        <f>SUM('Aug - 21'!N21)</f>
        <v>-3514.7399999999543</v>
      </c>
      <c r="F136" s="83">
        <f t="shared" ref="F136" si="236">SUM(B136)</f>
        <v>44438</v>
      </c>
      <c r="G136" s="84">
        <f t="shared" ref="G136" si="237">SUM(D136)</f>
        <v>-3514.7399999999543</v>
      </c>
    </row>
    <row r="137" spans="1:11">
      <c r="A137" s="72">
        <v>15</v>
      </c>
      <c r="B137" s="81">
        <v>44439</v>
      </c>
      <c r="C137" s="82">
        <f t="shared" ref="C137" si="238">C136+D137</f>
        <v>605739.61349999986</v>
      </c>
      <c r="D137" s="82">
        <f>SUM('Aug - 21'!N22)</f>
        <v>15923.91</v>
      </c>
      <c r="F137" s="83">
        <f t="shared" ref="F137" si="239">SUM(B137)</f>
        <v>44439</v>
      </c>
      <c r="G137" s="84">
        <f t="shared" ref="G137" si="240">SUM(D137)</f>
        <v>15923.91</v>
      </c>
    </row>
    <row r="140" spans="1:11">
      <c r="B140" s="101">
        <v>44440</v>
      </c>
      <c r="C140" s="102"/>
      <c r="D140" s="102"/>
      <c r="E140" s="102"/>
      <c r="F140" s="102"/>
      <c r="G140" s="102"/>
      <c r="H140" s="103"/>
      <c r="I140" s="80" t="s">
        <v>265</v>
      </c>
      <c r="J140" s="72">
        <v>14</v>
      </c>
    </row>
    <row r="141" spans="1:11">
      <c r="B141" s="80" t="s">
        <v>2</v>
      </c>
      <c r="C141" s="80" t="s">
        <v>36</v>
      </c>
      <c r="D141" s="80" t="s">
        <v>37</v>
      </c>
      <c r="E141" s="80"/>
      <c r="I141" s="78" t="s">
        <v>31</v>
      </c>
      <c r="J141" s="72">
        <v>10</v>
      </c>
      <c r="K141" s="79">
        <f>J141/J140</f>
        <v>0.7142857142857143</v>
      </c>
    </row>
    <row r="142" spans="1:11">
      <c r="C142" s="80">
        <v>600000</v>
      </c>
      <c r="D142" s="80"/>
      <c r="E142" s="80"/>
      <c r="I142" s="78" t="s">
        <v>33</v>
      </c>
      <c r="J142" s="72">
        <v>4</v>
      </c>
      <c r="K142" s="79">
        <f>J142/J140</f>
        <v>0.2857142857142857</v>
      </c>
    </row>
    <row r="143" spans="1:11">
      <c r="A143" s="72">
        <v>1</v>
      </c>
      <c r="B143" s="81">
        <v>44440</v>
      </c>
      <c r="C143" s="82">
        <f t="shared" ref="C143" si="241">C142+D143</f>
        <v>588637.92000000004</v>
      </c>
      <c r="D143" s="82">
        <f>SUM('Sept - 21'!N8)</f>
        <v>-11362.08</v>
      </c>
      <c r="F143" s="83">
        <f t="shared" ref="F143" si="242">SUM(B143)</f>
        <v>44440</v>
      </c>
      <c r="G143" s="84">
        <f t="shared" ref="G143" si="243">SUM(D143)</f>
        <v>-11362.08</v>
      </c>
    </row>
    <row r="144" spans="1:11">
      <c r="A144" s="72">
        <v>2</v>
      </c>
      <c r="B144" s="81">
        <v>44441</v>
      </c>
      <c r="C144" s="82">
        <f t="shared" ref="C144" si="244">C143+D144</f>
        <v>621775.02</v>
      </c>
      <c r="D144" s="82">
        <f>SUM('Sept - 21'!N9)</f>
        <v>33137.1</v>
      </c>
      <c r="F144" s="83">
        <f t="shared" ref="F144" si="245">SUM(B144)</f>
        <v>44441</v>
      </c>
      <c r="G144" s="84">
        <f t="shared" ref="G144" si="246">SUM(D144)</f>
        <v>33137.1</v>
      </c>
    </row>
    <row r="145" spans="1:11">
      <c r="A145" s="72">
        <v>3</v>
      </c>
      <c r="B145" s="81">
        <v>44442</v>
      </c>
      <c r="C145" s="82">
        <f t="shared" ref="C145" si="247">C144+D145</f>
        <v>660802.08000000007</v>
      </c>
      <c r="D145" s="82">
        <f>SUM('Sept - 21'!N10)</f>
        <v>39027.06</v>
      </c>
      <c r="F145" s="83">
        <f t="shared" ref="F145" si="248">SUM(B145)</f>
        <v>44442</v>
      </c>
      <c r="G145" s="84">
        <f t="shared" ref="G145" si="249">SUM(D145)</f>
        <v>39027.06</v>
      </c>
    </row>
    <row r="146" spans="1:11">
      <c r="A146" s="72">
        <v>4</v>
      </c>
      <c r="B146" s="81">
        <v>44445</v>
      </c>
      <c r="C146" s="82">
        <f t="shared" ref="C146" si="250">C145+D146</f>
        <v>671497.66</v>
      </c>
      <c r="D146" s="82">
        <f>SUM('Sept - 21'!N11)</f>
        <v>10695.58</v>
      </c>
      <c r="F146" s="83">
        <f t="shared" ref="F146" si="251">SUM(B146)</f>
        <v>44445</v>
      </c>
      <c r="G146" s="84">
        <f t="shared" ref="G146" si="252">SUM(D146)</f>
        <v>10695.58</v>
      </c>
    </row>
    <row r="147" spans="1:11">
      <c r="A147" s="72">
        <v>5</v>
      </c>
      <c r="B147" s="81">
        <v>44446</v>
      </c>
      <c r="C147" s="82">
        <f t="shared" ref="C147" si="253">C146+D147</f>
        <v>679197.56</v>
      </c>
      <c r="D147" s="82">
        <f>SUM('Sept - 21'!N12)</f>
        <v>7699.9000000000451</v>
      </c>
      <c r="F147" s="83">
        <f t="shared" ref="F147" si="254">SUM(B147)</f>
        <v>44446</v>
      </c>
      <c r="G147" s="84">
        <f t="shared" ref="G147" si="255">SUM(D147)</f>
        <v>7699.9000000000451</v>
      </c>
    </row>
    <row r="148" spans="1:11">
      <c r="A148" s="72">
        <v>6</v>
      </c>
      <c r="B148" s="81">
        <v>44447</v>
      </c>
      <c r="C148" s="82">
        <f t="shared" ref="C148" si="256">C147+D148</f>
        <v>703582.84000000008</v>
      </c>
      <c r="D148" s="82">
        <f>SUM('Sept - 21'!N13)</f>
        <v>24385.279999999999</v>
      </c>
      <c r="F148" s="83">
        <f t="shared" ref="F148" si="257">SUM(B148)</f>
        <v>44447</v>
      </c>
      <c r="G148" s="84">
        <f t="shared" ref="G148" si="258">SUM(D148)</f>
        <v>24385.279999999999</v>
      </c>
    </row>
    <row r="149" spans="1:11">
      <c r="A149" s="72">
        <v>7</v>
      </c>
      <c r="B149" s="81">
        <v>44452</v>
      </c>
      <c r="C149" s="82">
        <f t="shared" ref="C149" si="259">C148+D149</f>
        <v>707545.00000000012</v>
      </c>
      <c r="D149" s="82">
        <f>SUM('Sept - 21'!N14)</f>
        <v>3962.16</v>
      </c>
      <c r="F149" s="83">
        <f t="shared" ref="F149" si="260">SUM(B149)</f>
        <v>44452</v>
      </c>
      <c r="G149" s="84">
        <f t="shared" ref="G149" si="261">SUM(D149)</f>
        <v>3962.16</v>
      </c>
    </row>
    <row r="150" spans="1:11">
      <c r="A150" s="72">
        <v>8</v>
      </c>
      <c r="B150" s="81">
        <v>44453</v>
      </c>
      <c r="C150" s="82">
        <f t="shared" ref="C150" si="262">C149+D150</f>
        <v>715128.06500000018</v>
      </c>
      <c r="D150" s="82">
        <f>SUM('Sept - 21'!N15)</f>
        <v>7583.0650000000405</v>
      </c>
      <c r="F150" s="83">
        <f t="shared" ref="F150" si="263">SUM(B150)</f>
        <v>44453</v>
      </c>
      <c r="G150" s="84">
        <f t="shared" ref="G150" si="264">SUM(D150)</f>
        <v>7583.0650000000405</v>
      </c>
    </row>
    <row r="151" spans="1:11">
      <c r="A151" s="72">
        <v>9</v>
      </c>
      <c r="B151" s="81">
        <v>44454</v>
      </c>
      <c r="C151" s="82">
        <f t="shared" ref="C151" si="265">C150+D151</f>
        <v>712028.09149999986</v>
      </c>
      <c r="D151" s="82">
        <f>SUM('Sept - 21'!N16)</f>
        <v>-3099.9735000002593</v>
      </c>
      <c r="F151" s="83">
        <f t="shared" ref="F151" si="266">SUM(B151)</f>
        <v>44454</v>
      </c>
      <c r="G151" s="84">
        <f t="shared" ref="G151" si="267">SUM(D151)</f>
        <v>-3099.9735000002593</v>
      </c>
    </row>
    <row r="152" spans="1:11">
      <c r="A152" s="72">
        <v>10</v>
      </c>
      <c r="B152" s="81">
        <v>44459</v>
      </c>
      <c r="C152" s="82">
        <f t="shared" ref="C152" si="268">C151+D152</f>
        <v>708919.39149999991</v>
      </c>
      <c r="D152" s="82">
        <f>SUM('Sept - 21'!N17)</f>
        <v>-3108.7</v>
      </c>
      <c r="F152" s="83">
        <f t="shared" ref="F152" si="269">SUM(B152)</f>
        <v>44459</v>
      </c>
      <c r="G152" s="84">
        <f t="shared" ref="G152" si="270">SUM(D152)</f>
        <v>-3108.7</v>
      </c>
    </row>
    <row r="153" spans="1:11">
      <c r="A153" s="72">
        <v>11</v>
      </c>
      <c r="B153" s="81">
        <v>44460</v>
      </c>
      <c r="C153" s="82">
        <f t="shared" ref="C153" si="271">C152+D153</f>
        <v>707510.27149999992</v>
      </c>
      <c r="D153" s="82">
        <f>SUM('Sept - 21'!N18)</f>
        <v>-1409.12</v>
      </c>
      <c r="F153" s="83">
        <f t="shared" ref="F153" si="272">SUM(B153)</f>
        <v>44460</v>
      </c>
      <c r="G153" s="84">
        <f t="shared" ref="G153" si="273">SUM(D153)</f>
        <v>-1409.12</v>
      </c>
    </row>
    <row r="154" spans="1:11">
      <c r="A154" s="72">
        <v>12</v>
      </c>
      <c r="B154" s="81">
        <v>44462</v>
      </c>
      <c r="C154" s="82">
        <f t="shared" ref="C154" si="274">C153+D154</f>
        <v>710684.59149999986</v>
      </c>
      <c r="D154" s="82">
        <f>SUM('Sept - 21'!N19)</f>
        <v>3174.32</v>
      </c>
      <c r="F154" s="83">
        <f t="shared" ref="F154" si="275">SUM(B154)</f>
        <v>44462</v>
      </c>
      <c r="G154" s="84">
        <f t="shared" ref="G154" si="276">SUM(D154)</f>
        <v>3174.32</v>
      </c>
    </row>
    <row r="155" spans="1:11">
      <c r="A155" s="72">
        <v>13</v>
      </c>
      <c r="B155" s="81">
        <v>44466</v>
      </c>
      <c r="C155" s="82">
        <f t="shared" ref="C155" si="277">C154+D155</f>
        <v>712992.98149999988</v>
      </c>
      <c r="D155" s="82">
        <f>SUM('Sept - 21'!N20)</f>
        <v>2308.3900000000399</v>
      </c>
      <c r="F155" s="83">
        <f t="shared" ref="F155" si="278">SUM(B155)</f>
        <v>44466</v>
      </c>
      <c r="G155" s="84">
        <f t="shared" ref="G155" si="279">SUM(D155)</f>
        <v>2308.3900000000399</v>
      </c>
    </row>
    <row r="156" spans="1:11">
      <c r="A156" s="72">
        <v>14</v>
      </c>
      <c r="B156" s="81">
        <v>44468</v>
      </c>
      <c r="C156" s="82">
        <f t="shared" ref="C156" si="280">C155+D156</f>
        <v>725933.18149999983</v>
      </c>
      <c r="D156" s="82">
        <f>SUM('Sept - 21'!N21)</f>
        <v>12940.2</v>
      </c>
      <c r="F156" s="83">
        <f t="shared" ref="F156" si="281">SUM(B156)</f>
        <v>44468</v>
      </c>
      <c r="G156" s="84">
        <f t="shared" ref="G156" si="282">SUM(D156)</f>
        <v>12940.2</v>
      </c>
    </row>
    <row r="158" spans="1:11">
      <c r="B158" s="101">
        <v>44470</v>
      </c>
      <c r="C158" s="102"/>
      <c r="D158" s="102"/>
      <c r="E158" s="102"/>
      <c r="F158" s="102"/>
      <c r="G158" s="102"/>
      <c r="H158" s="103"/>
      <c r="I158" s="80" t="s">
        <v>265</v>
      </c>
      <c r="J158" s="80">
        <v>14</v>
      </c>
      <c r="K158" s="80"/>
    </row>
    <row r="159" spans="1:11">
      <c r="B159" s="80" t="s">
        <v>2</v>
      </c>
      <c r="C159" s="80" t="s">
        <v>36</v>
      </c>
      <c r="D159" s="80" t="s">
        <v>37</v>
      </c>
      <c r="I159" s="78" t="s">
        <v>31</v>
      </c>
      <c r="J159" s="80">
        <v>8</v>
      </c>
      <c r="K159" s="79">
        <f>J159/J158</f>
        <v>0.5714285714285714</v>
      </c>
    </row>
    <row r="160" spans="1:11">
      <c r="B160" s="80"/>
      <c r="C160" s="80">
        <v>600000</v>
      </c>
      <c r="D160" s="80"/>
      <c r="I160" s="78" t="s">
        <v>33</v>
      </c>
      <c r="J160" s="80">
        <v>6</v>
      </c>
      <c r="K160" s="79">
        <f>J160/J158</f>
        <v>0.42857142857142855</v>
      </c>
    </row>
    <row r="161" spans="1:7">
      <c r="A161" s="72">
        <v>1</v>
      </c>
      <c r="B161" s="81">
        <v>44470</v>
      </c>
      <c r="C161" s="82">
        <f t="shared" ref="C161" si="283">C160+D161</f>
        <v>584097.5</v>
      </c>
      <c r="D161" s="82">
        <f>SUM('Oct -21'!N8)</f>
        <v>-15902.500000000056</v>
      </c>
      <c r="F161" s="83">
        <f t="shared" ref="F161" si="284">SUM(B161)</f>
        <v>44470</v>
      </c>
      <c r="G161" s="84">
        <f t="shared" ref="G161" si="285">SUM(D161)</f>
        <v>-15902.500000000056</v>
      </c>
    </row>
    <row r="162" spans="1:7">
      <c r="A162" s="72">
        <v>2</v>
      </c>
      <c r="B162" s="81">
        <v>44473</v>
      </c>
      <c r="C162" s="82">
        <f t="shared" ref="C162" si="286">C161+D162</f>
        <v>621024.52</v>
      </c>
      <c r="D162" s="82">
        <f>SUM('Oct -21'!N9)</f>
        <v>36927.019999999997</v>
      </c>
      <c r="F162" s="83">
        <f t="shared" ref="F162" si="287">SUM(B162)</f>
        <v>44473</v>
      </c>
      <c r="G162" s="84">
        <f t="shared" ref="G162" si="288">SUM(D162)</f>
        <v>36927.019999999997</v>
      </c>
    </row>
    <row r="163" spans="1:7">
      <c r="A163" s="72">
        <v>3</v>
      </c>
      <c r="B163" s="81">
        <v>44474</v>
      </c>
      <c r="C163" s="82">
        <f t="shared" ref="C163" si="289">C162+D163</f>
        <v>632155.64500000002</v>
      </c>
      <c r="D163" s="82">
        <f>SUM('Oct -21'!N10)</f>
        <v>11131.125</v>
      </c>
      <c r="F163" s="83">
        <f t="shared" ref="F163" si="290">SUM(B163)</f>
        <v>44474</v>
      </c>
      <c r="G163" s="84">
        <f t="shared" ref="G163" si="291">SUM(D163)</f>
        <v>11131.125</v>
      </c>
    </row>
    <row r="164" spans="1:7">
      <c r="A164" s="72">
        <v>4</v>
      </c>
      <c r="B164" s="81">
        <v>44475</v>
      </c>
      <c r="C164" s="82">
        <f t="shared" ref="C164" si="292">C163+D164</f>
        <v>650586.70750000002</v>
      </c>
      <c r="D164" s="82">
        <f>SUM('Oct -21'!N11)</f>
        <v>18431.0625</v>
      </c>
      <c r="F164" s="83">
        <f t="shared" ref="F164" si="293">SUM(B164)</f>
        <v>44475</v>
      </c>
      <c r="G164" s="84">
        <f t="shared" ref="G164" si="294">SUM(D164)</f>
        <v>18431.0625</v>
      </c>
    </row>
    <row r="165" spans="1:7">
      <c r="A165" s="72">
        <v>5</v>
      </c>
      <c r="B165" s="81">
        <v>44477</v>
      </c>
      <c r="C165" s="82">
        <f t="shared" ref="C165" si="295">C164+D165</f>
        <v>660806.24799999991</v>
      </c>
      <c r="D165" s="82">
        <f>SUM('Oct -21'!N12)</f>
        <v>10219.540499999899</v>
      </c>
      <c r="F165" s="83">
        <f t="shared" ref="F165:F170" si="296">SUM(B165)</f>
        <v>44477</v>
      </c>
      <c r="G165" s="84">
        <f t="shared" ref="G165" si="297">SUM(D165)</f>
        <v>10219.540499999899</v>
      </c>
    </row>
    <row r="166" spans="1:7">
      <c r="A166" s="72">
        <v>6</v>
      </c>
      <c r="B166" s="81">
        <v>44480</v>
      </c>
      <c r="C166" s="82">
        <f t="shared" ref="C166" si="298">C165+D166</f>
        <v>655807.31099999999</v>
      </c>
      <c r="D166" s="82">
        <f>SUM('Oct -21'!N13)</f>
        <v>-4998.9369999999235</v>
      </c>
      <c r="F166" s="83">
        <f t="shared" si="296"/>
        <v>44480</v>
      </c>
      <c r="G166" s="84">
        <f t="shared" ref="G166" si="299">SUM(D166)</f>
        <v>-4998.9369999999235</v>
      </c>
    </row>
    <row r="167" spans="1:7">
      <c r="A167" s="72">
        <v>7</v>
      </c>
      <c r="B167" s="81">
        <v>44481</v>
      </c>
      <c r="C167" s="82">
        <f t="shared" ref="C167" si="300">C166+D167</f>
        <v>640153.52099999995</v>
      </c>
      <c r="D167" s="82">
        <f>SUM('Oct -21'!N14)</f>
        <v>-15653.790000000063</v>
      </c>
      <c r="F167" s="83">
        <f t="shared" si="296"/>
        <v>44481</v>
      </c>
      <c r="G167" s="84">
        <f t="shared" ref="G167" si="301">SUM(D167)</f>
        <v>-15653.790000000063</v>
      </c>
    </row>
    <row r="168" spans="1:7">
      <c r="A168" s="72">
        <v>8</v>
      </c>
      <c r="B168" s="81">
        <v>44482</v>
      </c>
      <c r="C168" s="82">
        <f t="shared" ref="C168" si="302">C167+D168</f>
        <v>646850.67099999997</v>
      </c>
      <c r="D168" s="82">
        <f>SUM('Oct -21'!N15)</f>
        <v>6697.15</v>
      </c>
      <c r="F168" s="83">
        <f t="shared" si="296"/>
        <v>44482</v>
      </c>
      <c r="G168" s="84">
        <f t="shared" ref="G168" si="303">SUM(D168)</f>
        <v>6697.15</v>
      </c>
    </row>
    <row r="169" spans="1:7">
      <c r="A169" s="72">
        <v>9</v>
      </c>
      <c r="B169" s="81">
        <v>44487</v>
      </c>
      <c r="C169" s="82">
        <f t="shared" ref="C169" si="304">C168+D169</f>
        <v>659412.03099999996</v>
      </c>
      <c r="D169" s="82">
        <f>SUM('Oct -21'!N16)</f>
        <v>12561.36</v>
      </c>
      <c r="F169" s="83">
        <f t="shared" si="296"/>
        <v>44487</v>
      </c>
      <c r="G169" s="84">
        <f t="shared" ref="G169" si="305">SUM(D169)</f>
        <v>12561.36</v>
      </c>
    </row>
    <row r="170" spans="1:7">
      <c r="A170" s="72">
        <v>10</v>
      </c>
      <c r="B170" s="81">
        <v>44489</v>
      </c>
      <c r="C170" s="82">
        <f t="shared" ref="C170" si="306">C169+D170</f>
        <v>660141.40378000005</v>
      </c>
      <c r="D170" s="82">
        <f>SUM('Oct -21'!N17)</f>
        <v>729.37278000004289</v>
      </c>
      <c r="F170" s="83">
        <f t="shared" si="296"/>
        <v>44489</v>
      </c>
      <c r="G170" s="84">
        <f t="shared" ref="G170" si="307">SUM(D170)</f>
        <v>729.37278000004289</v>
      </c>
    </row>
    <row r="171" spans="1:7">
      <c r="A171" s="72">
        <v>11</v>
      </c>
      <c r="B171" s="81">
        <v>44490</v>
      </c>
      <c r="C171" s="82">
        <f t="shared" ref="C171" si="308">C170+D171</f>
        <v>655941.45178000012</v>
      </c>
      <c r="D171" s="82">
        <f>SUM('Oct -21'!N18)</f>
        <v>-4199.9519999999638</v>
      </c>
      <c r="F171" s="83">
        <f t="shared" ref="F171" si="309">SUM(B171)</f>
        <v>44490</v>
      </c>
      <c r="G171" s="84">
        <f t="shared" ref="G171" si="310">SUM(D171)</f>
        <v>-4199.9519999999638</v>
      </c>
    </row>
    <row r="172" spans="1:7">
      <c r="A172" s="72">
        <v>12</v>
      </c>
      <c r="B172" s="81">
        <v>44494</v>
      </c>
      <c r="C172" s="82">
        <f t="shared" ref="C172" si="311">C171+D172</f>
        <v>653643.49678000016</v>
      </c>
      <c r="D172" s="82">
        <f>SUM('Oct -21'!N19)</f>
        <v>-2297.9549999999999</v>
      </c>
      <c r="F172" s="83">
        <f t="shared" ref="F172" si="312">SUM(B172)</f>
        <v>44494</v>
      </c>
      <c r="G172" s="84">
        <f t="shared" ref="G172" si="313">SUM(D172)</f>
        <v>-2297.9549999999999</v>
      </c>
    </row>
    <row r="173" spans="1:7">
      <c r="A173" s="72">
        <v>13</v>
      </c>
      <c r="B173" s="81">
        <v>44495</v>
      </c>
      <c r="C173" s="82">
        <f t="shared" ref="C173" si="314">C172+D173</f>
        <v>666265.19678000011</v>
      </c>
      <c r="D173" s="82">
        <f>SUM('Oct -21'!N20)</f>
        <v>12621.7</v>
      </c>
      <c r="F173" s="83">
        <f t="shared" ref="F173" si="315">SUM(B173)</f>
        <v>44495</v>
      </c>
      <c r="G173" s="84">
        <f t="shared" ref="G173" si="316">SUM(D173)</f>
        <v>12621.7</v>
      </c>
    </row>
    <row r="174" spans="1:7">
      <c r="A174" s="72">
        <v>14</v>
      </c>
      <c r="B174" s="81">
        <v>44497</v>
      </c>
      <c r="C174" s="82">
        <f t="shared" ref="C174" si="317">C173+D174</f>
        <v>655770.72678000014</v>
      </c>
      <c r="D174" s="82">
        <f>SUM('Oct -21'!N21)</f>
        <v>-10494.469999999936</v>
      </c>
      <c r="F174" s="83">
        <f t="shared" ref="F174" si="318">SUM(B174)</f>
        <v>44497</v>
      </c>
      <c r="G174" s="84">
        <f t="shared" ref="G174" si="319">SUM(D174)</f>
        <v>-10494.469999999936</v>
      </c>
    </row>
    <row r="177" spans="1:11">
      <c r="B177" s="101">
        <v>44501</v>
      </c>
      <c r="C177" s="102"/>
      <c r="D177" s="102"/>
      <c r="E177" s="102"/>
      <c r="F177" s="102"/>
      <c r="G177" s="102"/>
      <c r="H177" s="103"/>
      <c r="I177" s="80" t="s">
        <v>265</v>
      </c>
      <c r="J177" s="80">
        <v>14</v>
      </c>
      <c r="K177" s="80"/>
    </row>
    <row r="178" spans="1:11">
      <c r="B178" s="80" t="s">
        <v>2</v>
      </c>
      <c r="C178" s="80" t="s">
        <v>36</v>
      </c>
      <c r="D178" s="80" t="s">
        <v>37</v>
      </c>
      <c r="I178" s="78" t="s">
        <v>31</v>
      </c>
      <c r="J178" s="80">
        <v>7</v>
      </c>
      <c r="K178" s="79">
        <f>J178/J177</f>
        <v>0.5</v>
      </c>
    </row>
    <row r="179" spans="1:11">
      <c r="B179" s="80"/>
      <c r="C179" s="80">
        <v>600000</v>
      </c>
      <c r="D179" s="80"/>
      <c r="I179" s="78" t="s">
        <v>33</v>
      </c>
      <c r="J179" s="80">
        <v>7</v>
      </c>
      <c r="K179" s="79">
        <f>J179/J177</f>
        <v>0.5</v>
      </c>
    </row>
    <row r="180" spans="1:11">
      <c r="A180" s="72">
        <v>1</v>
      </c>
      <c r="B180" s="81">
        <v>44501</v>
      </c>
      <c r="C180" s="82">
        <f t="shared" ref="C180" si="320">C179+D180</f>
        <v>607533.69000000006</v>
      </c>
      <c r="D180" s="82">
        <f>'Nov - 2021'!N8</f>
        <v>7533.6900000000678</v>
      </c>
      <c r="F180" s="83">
        <f t="shared" ref="F180" si="321">SUM(B180)</f>
        <v>44501</v>
      </c>
      <c r="G180" s="84">
        <f t="shared" ref="G180" si="322">SUM(D180)</f>
        <v>7533.6900000000678</v>
      </c>
    </row>
    <row r="181" spans="1:11">
      <c r="A181" s="72">
        <v>2</v>
      </c>
      <c r="B181" s="81">
        <v>44503</v>
      </c>
      <c r="C181" s="82">
        <f t="shared" ref="C181" si="323">C180+D181</f>
        <v>613549.29</v>
      </c>
      <c r="D181" s="82">
        <f>'Nov - 2021'!N9</f>
        <v>6015.6</v>
      </c>
      <c r="F181" s="83">
        <f t="shared" ref="F181" si="324">SUM(B181)</f>
        <v>44503</v>
      </c>
      <c r="G181" s="84">
        <f t="shared" ref="G181" si="325">SUM(D181)</f>
        <v>6015.6</v>
      </c>
    </row>
    <row r="182" spans="1:11">
      <c r="A182" s="72">
        <v>3</v>
      </c>
      <c r="B182" s="81">
        <v>44508</v>
      </c>
      <c r="C182" s="82">
        <f t="shared" ref="C182" si="326">C181+D182</f>
        <v>631787.08800000011</v>
      </c>
      <c r="D182" s="82">
        <f>'Nov - 2021'!N10</f>
        <v>18237.79800000009</v>
      </c>
      <c r="F182" s="83">
        <f t="shared" ref="F182" si="327">SUM(B182)</f>
        <v>44508</v>
      </c>
      <c r="G182" s="84">
        <f t="shared" ref="G182" si="328">SUM(D182)</f>
        <v>18237.79800000009</v>
      </c>
    </row>
    <row r="183" spans="1:11">
      <c r="A183" s="72">
        <v>4</v>
      </c>
      <c r="B183" s="81">
        <v>44509</v>
      </c>
      <c r="C183" s="82">
        <f t="shared" ref="C183" si="329">C182+D183</f>
        <v>642141.59600000002</v>
      </c>
      <c r="D183" s="82">
        <f>'Nov - 2021'!N11</f>
        <v>10354.507999999967</v>
      </c>
      <c r="F183" s="83">
        <f t="shared" ref="F183" si="330">SUM(B183)</f>
        <v>44509</v>
      </c>
      <c r="G183" s="84">
        <f t="shared" ref="G183" si="331">SUM(D183)</f>
        <v>10354.507999999967</v>
      </c>
    </row>
    <row r="184" spans="1:11">
      <c r="A184" s="72">
        <v>5</v>
      </c>
      <c r="B184" s="81">
        <v>44510</v>
      </c>
      <c r="C184" s="82">
        <f t="shared" ref="C184" si="332">C183+D184</f>
        <v>637764.28429999994</v>
      </c>
      <c r="D184" s="82">
        <f>'Nov - 2021'!N12</f>
        <v>-4377.3117000000429</v>
      </c>
      <c r="F184" s="83">
        <f t="shared" ref="F184" si="333">SUM(B184)</f>
        <v>44510</v>
      </c>
      <c r="G184" s="84">
        <f t="shared" ref="G184" si="334">SUM(D184)</f>
        <v>-4377.3117000000429</v>
      </c>
    </row>
    <row r="185" spans="1:11">
      <c r="A185" s="72">
        <v>6</v>
      </c>
      <c r="B185" s="81">
        <v>44512</v>
      </c>
      <c r="C185" s="82">
        <f t="shared" ref="C185" si="335">C184+D185</f>
        <v>633768.62229999993</v>
      </c>
      <c r="D185" s="82">
        <f>'Nov - 2021'!N13</f>
        <v>-3995.6620000000498</v>
      </c>
      <c r="F185" s="83">
        <f t="shared" ref="F185" si="336">SUM(B185)</f>
        <v>44512</v>
      </c>
      <c r="G185" s="84">
        <f t="shared" ref="G185" si="337">SUM(D185)</f>
        <v>-3995.6620000000498</v>
      </c>
    </row>
    <row r="186" spans="1:11">
      <c r="A186" s="72">
        <v>7</v>
      </c>
      <c r="B186" s="81">
        <v>44515</v>
      </c>
      <c r="C186" s="82">
        <f t="shared" ref="C186" si="338">C185+D186</f>
        <v>629512.47730000003</v>
      </c>
      <c r="D186" s="82">
        <f>'Nov - 2021'!N14</f>
        <v>-4256.1449999998977</v>
      </c>
      <c r="F186" s="83">
        <f t="shared" ref="F186" si="339">SUM(B186)</f>
        <v>44515</v>
      </c>
      <c r="G186" s="84">
        <f t="shared" ref="G186" si="340">SUM(D186)</f>
        <v>-4256.1449999998977</v>
      </c>
    </row>
    <row r="187" spans="1:11">
      <c r="A187" s="72">
        <v>8</v>
      </c>
      <c r="B187" s="81">
        <v>44516</v>
      </c>
      <c r="C187" s="82">
        <f t="shared" ref="C187" si="341">C186+D187</f>
        <v>636159.5773</v>
      </c>
      <c r="D187" s="82">
        <f>'Nov - 2021'!N15</f>
        <v>6647.1000000000349</v>
      </c>
      <c r="F187" s="83">
        <f t="shared" ref="F187" si="342">SUM(B187)</f>
        <v>44516</v>
      </c>
      <c r="G187" s="84">
        <f t="shared" ref="G187" si="343">SUM(D187)</f>
        <v>6647.1000000000349</v>
      </c>
    </row>
    <row r="188" spans="1:11">
      <c r="A188" s="72">
        <v>9</v>
      </c>
      <c r="B188" s="81">
        <v>44517</v>
      </c>
      <c r="C188" s="82">
        <f t="shared" ref="C188" si="344">C187+D188</f>
        <v>625338.38229999994</v>
      </c>
      <c r="D188" s="82">
        <f>'Nov - 2021'!N16</f>
        <v>-10821.195000000051</v>
      </c>
      <c r="F188" s="83">
        <f t="shared" ref="F188" si="345">SUM(B188)</f>
        <v>44517</v>
      </c>
      <c r="G188" s="84">
        <f t="shared" ref="G188" si="346">SUM(D188)</f>
        <v>-10821.195000000051</v>
      </c>
    </row>
    <row r="189" spans="1:11">
      <c r="A189" s="72">
        <v>10</v>
      </c>
      <c r="B189" s="81">
        <v>44523</v>
      </c>
      <c r="C189" s="82">
        <f t="shared" ref="C189" si="347">C188+D189</f>
        <v>638143.38229999994</v>
      </c>
      <c r="D189" s="82">
        <f>'Nov - 2021'!N17</f>
        <v>12805</v>
      </c>
      <c r="F189" s="83">
        <f t="shared" ref="F189" si="348">SUM(B189)</f>
        <v>44523</v>
      </c>
      <c r="G189" s="84">
        <f t="shared" ref="G189" si="349">SUM(D189)</f>
        <v>12805</v>
      </c>
    </row>
    <row r="190" spans="1:11">
      <c r="A190" s="72">
        <v>11</v>
      </c>
      <c r="B190" s="81">
        <v>44524</v>
      </c>
      <c r="C190" s="82">
        <f t="shared" ref="C190" si="350">C189+D190</f>
        <v>632017.92229999986</v>
      </c>
      <c r="D190" s="82">
        <f>'Nov - 2021'!N18</f>
        <v>-6125.4600000000273</v>
      </c>
      <c r="F190" s="83">
        <f t="shared" ref="F190" si="351">SUM(B190)</f>
        <v>44524</v>
      </c>
      <c r="G190" s="84">
        <f t="shared" ref="G190" si="352">SUM(D190)</f>
        <v>-6125.4600000000273</v>
      </c>
    </row>
    <row r="191" spans="1:11">
      <c r="A191" s="72">
        <v>12</v>
      </c>
      <c r="B191" s="81">
        <v>44525</v>
      </c>
      <c r="C191" s="82">
        <f t="shared" ref="C191" si="353">C190+D191</f>
        <v>624729.62229999981</v>
      </c>
      <c r="D191" s="82">
        <f>'Nov - 2021'!N19</f>
        <v>-7288.3</v>
      </c>
      <c r="F191" s="83">
        <f t="shared" ref="F191" si="354">SUM(B191)</f>
        <v>44525</v>
      </c>
      <c r="G191" s="84">
        <f t="shared" ref="G191" si="355">SUM(D191)</f>
        <v>-7288.3</v>
      </c>
    </row>
    <row r="192" spans="1:11">
      <c r="A192" s="72">
        <v>13</v>
      </c>
      <c r="B192" s="81">
        <v>44529</v>
      </c>
      <c r="C192" s="82">
        <f t="shared" ref="C192" si="356">C191+D192</f>
        <v>616304.3622999998</v>
      </c>
      <c r="D192" s="82">
        <f>'Nov - 2021'!N20</f>
        <v>-8425.2600000000402</v>
      </c>
      <c r="F192" s="83">
        <f t="shared" ref="F192" si="357">SUM(B192)</f>
        <v>44529</v>
      </c>
      <c r="G192" s="84">
        <f t="shared" ref="G192" si="358">SUM(D192)</f>
        <v>-8425.2600000000402</v>
      </c>
    </row>
    <row r="193" spans="1:11">
      <c r="A193" s="72">
        <v>14</v>
      </c>
      <c r="B193" s="81">
        <v>44530</v>
      </c>
      <c r="C193" s="82">
        <f t="shared" ref="C193" si="359">C192+D193</f>
        <v>628917.49979999976</v>
      </c>
      <c r="D193" s="82">
        <f>'Nov - 2021'!N21</f>
        <v>12613.137499999944</v>
      </c>
      <c r="F193" s="83">
        <f t="shared" ref="F193" si="360">SUM(B193)</f>
        <v>44530</v>
      </c>
      <c r="G193" s="84">
        <f t="shared" ref="G193" si="361">SUM(D193)</f>
        <v>12613.137499999944</v>
      </c>
    </row>
    <row r="196" spans="1:11">
      <c r="B196" s="101">
        <v>44531</v>
      </c>
      <c r="C196" s="102"/>
      <c r="D196" s="102"/>
      <c r="E196" s="102"/>
      <c r="F196" s="102"/>
      <c r="G196" s="102"/>
      <c r="H196" s="103"/>
      <c r="I196" s="80" t="s">
        <v>265</v>
      </c>
      <c r="J196" s="80">
        <v>20</v>
      </c>
      <c r="K196" s="80"/>
    </row>
    <row r="197" spans="1:11">
      <c r="B197" s="80" t="s">
        <v>2</v>
      </c>
      <c r="C197" s="80" t="s">
        <v>36</v>
      </c>
      <c r="D197" s="80" t="s">
        <v>37</v>
      </c>
      <c r="I197" s="78" t="s">
        <v>31</v>
      </c>
      <c r="J197" s="80">
        <v>11</v>
      </c>
      <c r="K197" s="79">
        <f>J197/J196</f>
        <v>0.55000000000000004</v>
      </c>
    </row>
    <row r="198" spans="1:11">
      <c r="B198" s="80"/>
      <c r="C198" s="80">
        <v>600000</v>
      </c>
      <c r="D198" s="80"/>
      <c r="I198" s="78" t="s">
        <v>33</v>
      </c>
      <c r="J198" s="80">
        <v>9</v>
      </c>
      <c r="K198" s="79">
        <f>J198/J196</f>
        <v>0.45</v>
      </c>
    </row>
    <row r="199" spans="1:11">
      <c r="A199" s="72">
        <v>1</v>
      </c>
      <c r="B199" s="81">
        <v>44531</v>
      </c>
      <c r="C199" s="82">
        <f t="shared" ref="C199" si="362">C198+D199</f>
        <v>617426.15699999989</v>
      </c>
      <c r="D199" s="82">
        <f>'Dec - 2021'!N7</f>
        <v>17426.156999999894</v>
      </c>
      <c r="F199" s="83">
        <f t="shared" ref="F199" si="363">SUM(B199)</f>
        <v>44531</v>
      </c>
      <c r="G199" s="84">
        <f t="shared" ref="G199" si="364">SUM(D199)</f>
        <v>17426.156999999894</v>
      </c>
    </row>
    <row r="200" spans="1:11">
      <c r="A200" s="72">
        <v>2</v>
      </c>
      <c r="B200" s="81">
        <v>44532</v>
      </c>
      <c r="C200" s="82">
        <f t="shared" ref="C200" si="365">C199+D200</f>
        <v>641416.647</v>
      </c>
      <c r="D200" s="82">
        <f>'Dec - 2021'!N8</f>
        <v>23990.490000000071</v>
      </c>
      <c r="F200" s="83">
        <f t="shared" ref="F200" si="366">SUM(B200)</f>
        <v>44532</v>
      </c>
      <c r="G200" s="84">
        <f t="shared" ref="G200" si="367">SUM(D200)</f>
        <v>23990.490000000071</v>
      </c>
    </row>
    <row r="201" spans="1:11">
      <c r="A201" s="72">
        <v>3</v>
      </c>
      <c r="B201" s="81">
        <v>44536</v>
      </c>
      <c r="C201" s="82">
        <f t="shared" ref="C201" si="368">C200+D201</f>
        <v>629894.8844000001</v>
      </c>
      <c r="D201" s="82">
        <f>'Dec - 2021'!N9</f>
        <v>-11521.762599999958</v>
      </c>
      <c r="F201" s="83">
        <f t="shared" ref="F201" si="369">SUM(B201)</f>
        <v>44536</v>
      </c>
      <c r="G201" s="84">
        <f t="shared" ref="G201" si="370">SUM(D201)</f>
        <v>-11521.762599999958</v>
      </c>
    </row>
    <row r="202" spans="1:11">
      <c r="A202" s="72">
        <v>4</v>
      </c>
      <c r="B202" s="81">
        <v>44537</v>
      </c>
      <c r="C202" s="82">
        <f t="shared" ref="C202" si="371">C201+D202</f>
        <v>619651.75590000011</v>
      </c>
      <c r="D202" s="82">
        <f>'Dec - 2021'!N10</f>
        <v>-10243.128499999966</v>
      </c>
      <c r="F202" s="83">
        <f t="shared" ref="F202" si="372">SUM(B202)</f>
        <v>44537</v>
      </c>
      <c r="G202" s="84">
        <f t="shared" ref="G202" si="373">SUM(D202)</f>
        <v>-10243.128499999966</v>
      </c>
    </row>
    <row r="203" spans="1:11">
      <c r="A203" s="72">
        <v>5</v>
      </c>
      <c r="B203" s="81">
        <v>44538</v>
      </c>
      <c r="C203" s="82">
        <f t="shared" ref="C203" si="374">C202+D203</f>
        <v>608708.57090000017</v>
      </c>
      <c r="D203" s="82">
        <f>'Dec - 2021'!N11</f>
        <v>-10943.184999999899</v>
      </c>
      <c r="F203" s="83">
        <f t="shared" ref="F203" si="375">SUM(B203)</f>
        <v>44538</v>
      </c>
      <c r="G203" s="84">
        <f t="shared" ref="G203" si="376">SUM(D203)</f>
        <v>-10943.184999999899</v>
      </c>
    </row>
    <row r="204" spans="1:11">
      <c r="A204" s="72">
        <v>6</v>
      </c>
      <c r="B204" s="81">
        <v>44539</v>
      </c>
      <c r="C204" s="82">
        <f t="shared" ref="C204" si="377">C203+D204</f>
        <v>599527.29590000014</v>
      </c>
      <c r="D204" s="82">
        <f>'Dec - 2021'!N12</f>
        <v>-9181.274999999976</v>
      </c>
      <c r="F204" s="83">
        <f t="shared" ref="F204" si="378">SUM(B204)</f>
        <v>44539</v>
      </c>
      <c r="G204" s="84">
        <f t="shared" ref="G204" si="379">SUM(D204)</f>
        <v>-9181.274999999976</v>
      </c>
    </row>
    <row r="205" spans="1:11">
      <c r="A205" s="72">
        <v>7</v>
      </c>
      <c r="B205" s="81">
        <v>44540</v>
      </c>
      <c r="C205" s="82">
        <f t="shared" ref="C205" si="380">C204+D205</f>
        <v>588094.17290000012</v>
      </c>
      <c r="D205" s="82">
        <f>'Dec - 2021'!N13</f>
        <v>-11433.123000000061</v>
      </c>
      <c r="F205" s="83">
        <f t="shared" ref="F205" si="381">SUM(B205)</f>
        <v>44540</v>
      </c>
      <c r="G205" s="84">
        <f t="shared" ref="G205" si="382">SUM(D205)</f>
        <v>-11433.123000000061</v>
      </c>
    </row>
    <row r="206" spans="1:11">
      <c r="A206" s="72">
        <v>8</v>
      </c>
      <c r="B206" s="81">
        <v>44543</v>
      </c>
      <c r="C206" s="82">
        <f t="shared" ref="C206" si="383">C205+D206</f>
        <v>583932.79790000012</v>
      </c>
      <c r="D206" s="82">
        <f>'Dec - 2021'!N14</f>
        <v>-4161.375</v>
      </c>
      <c r="F206" s="83">
        <f t="shared" ref="F206" si="384">SUM(B206)</f>
        <v>44543</v>
      </c>
      <c r="G206" s="84">
        <f t="shared" ref="G206" si="385">SUM(D206)</f>
        <v>-4161.375</v>
      </c>
    </row>
    <row r="207" spans="1:11">
      <c r="A207" s="72">
        <v>9</v>
      </c>
      <c r="B207" s="81">
        <v>44544</v>
      </c>
      <c r="C207" s="82">
        <f t="shared" ref="C207" si="386">C206+D207</f>
        <v>600101.50790000008</v>
      </c>
      <c r="D207" s="82">
        <f>'Dec - 2021'!N15</f>
        <v>16168.71</v>
      </c>
      <c r="F207" s="83">
        <f t="shared" ref="F207" si="387">SUM(B207)</f>
        <v>44544</v>
      </c>
      <c r="G207" s="84">
        <f t="shared" ref="G207" si="388">SUM(D207)</f>
        <v>16168.71</v>
      </c>
    </row>
    <row r="208" spans="1:11">
      <c r="A208" s="72">
        <v>10</v>
      </c>
      <c r="B208" s="81">
        <v>44546</v>
      </c>
      <c r="C208" s="82">
        <f t="shared" ref="C208" si="389">C207+D208</f>
        <v>614061.94540000008</v>
      </c>
      <c r="D208" s="82">
        <f>'Dec - 2021'!N16</f>
        <v>13960.4375</v>
      </c>
      <c r="F208" s="83">
        <f t="shared" ref="F208" si="390">SUM(B208)</f>
        <v>44546</v>
      </c>
      <c r="G208" s="84">
        <f t="shared" ref="G208" si="391">SUM(D208)</f>
        <v>13960.4375</v>
      </c>
    </row>
    <row r="209" spans="1:11">
      <c r="A209" s="72">
        <v>11</v>
      </c>
      <c r="B209" s="81">
        <v>44547</v>
      </c>
      <c r="C209" s="82">
        <f t="shared" ref="C209" si="392">C208+D209</f>
        <v>644821.78540000017</v>
      </c>
      <c r="D209" s="82">
        <f>'Dec - 2021'!N17</f>
        <v>30759.840000000044</v>
      </c>
      <c r="F209" s="83">
        <f t="shared" ref="F209" si="393">SUM(B209)</f>
        <v>44547</v>
      </c>
      <c r="G209" s="84">
        <f t="shared" ref="G209" si="394">SUM(D209)</f>
        <v>30759.840000000044</v>
      </c>
    </row>
    <row r="210" spans="1:11">
      <c r="A210" s="72">
        <v>12</v>
      </c>
      <c r="B210" s="81">
        <v>44551</v>
      </c>
      <c r="C210" s="82">
        <f t="shared" ref="C210" si="395">C209+D210</f>
        <v>644424.34790000017</v>
      </c>
      <c r="D210" s="82">
        <f>'Dec - 2021'!N18</f>
        <v>-397.43750000002842</v>
      </c>
      <c r="F210" s="83">
        <f t="shared" ref="F210" si="396">SUM(B210)</f>
        <v>44551</v>
      </c>
      <c r="G210" s="84">
        <f t="shared" ref="G210" si="397">SUM(D210)</f>
        <v>-397.43750000002842</v>
      </c>
    </row>
    <row r="211" spans="1:11">
      <c r="A211" s="72">
        <v>13</v>
      </c>
      <c r="B211" s="81">
        <v>44552</v>
      </c>
      <c r="C211" s="82">
        <f t="shared" ref="C211" si="398">C210+D211</f>
        <v>647565.51940000011</v>
      </c>
      <c r="D211" s="82">
        <f>'Dec - 2021'!N19</f>
        <v>3141.1714999999267</v>
      </c>
      <c r="F211" s="83">
        <f t="shared" ref="F211" si="399">SUM(B211)</f>
        <v>44552</v>
      </c>
      <c r="G211" s="84">
        <f t="shared" ref="G211" si="400">SUM(D211)</f>
        <v>3141.1714999999267</v>
      </c>
    </row>
    <row r="212" spans="1:11">
      <c r="A212" s="72">
        <v>14</v>
      </c>
      <c r="B212" s="81">
        <v>44553</v>
      </c>
      <c r="C212" s="82">
        <f t="shared" ref="C212" si="401">C211+D212</f>
        <v>659376.40940000024</v>
      </c>
      <c r="D212" s="82">
        <f>'Dec - 2021'!N20</f>
        <v>11810.890000000118</v>
      </c>
      <c r="F212" s="83">
        <f t="shared" ref="F212" si="402">SUM(B212)</f>
        <v>44553</v>
      </c>
      <c r="G212" s="84">
        <f t="shared" ref="G212" si="403">SUM(D212)</f>
        <v>11810.890000000118</v>
      </c>
    </row>
    <row r="213" spans="1:11">
      <c r="A213" s="72">
        <v>15</v>
      </c>
      <c r="B213" s="81">
        <v>44554</v>
      </c>
      <c r="C213" s="82">
        <f t="shared" ref="C213" si="404">C212+D213</f>
        <v>655038.60940000019</v>
      </c>
      <c r="D213" s="82">
        <f>'Dec - 2021'!N21</f>
        <v>-4337.8</v>
      </c>
      <c r="F213" s="83">
        <f t="shared" ref="F213" si="405">SUM(B213)</f>
        <v>44554</v>
      </c>
      <c r="G213" s="84">
        <f t="shared" ref="G213" si="406">SUM(D213)</f>
        <v>-4337.8</v>
      </c>
    </row>
    <row r="214" spans="1:11">
      <c r="A214" s="72">
        <v>16</v>
      </c>
      <c r="B214" s="81">
        <v>44557</v>
      </c>
      <c r="C214" s="82">
        <f t="shared" ref="C214" si="407">C213+D214</f>
        <v>680120.10940000019</v>
      </c>
      <c r="D214" s="82">
        <f>'Dec - 2021'!N22</f>
        <v>25081.5</v>
      </c>
      <c r="F214" s="83">
        <f t="shared" ref="F214" si="408">SUM(B214)</f>
        <v>44557</v>
      </c>
      <c r="G214" s="84">
        <f t="shared" ref="G214" si="409">SUM(D214)</f>
        <v>25081.5</v>
      </c>
    </row>
    <row r="215" spans="1:11">
      <c r="A215" s="72">
        <v>17</v>
      </c>
      <c r="B215" s="81">
        <v>44558</v>
      </c>
      <c r="C215" s="82">
        <f t="shared" ref="C215" si="410">C214+D215</f>
        <v>694107.90940000024</v>
      </c>
      <c r="D215" s="82">
        <f>'Dec - 2021'!N23</f>
        <v>13987.8</v>
      </c>
      <c r="F215" s="83">
        <f t="shared" ref="F215" si="411">SUM(B215)</f>
        <v>44558</v>
      </c>
      <c r="G215" s="84">
        <f t="shared" ref="G215" si="412">SUM(D215)</f>
        <v>13987.8</v>
      </c>
    </row>
    <row r="216" spans="1:11">
      <c r="A216" s="72">
        <v>18</v>
      </c>
      <c r="B216" s="81">
        <v>44559</v>
      </c>
      <c r="C216" s="82">
        <f t="shared" ref="C216" si="413">C215+D216</f>
        <v>680198.83940000029</v>
      </c>
      <c r="D216" s="82">
        <f>'Dec - 2021'!N24</f>
        <v>-13909.069999999936</v>
      </c>
      <c r="F216" s="83">
        <f t="shared" ref="F216" si="414">SUM(B216)</f>
        <v>44559</v>
      </c>
      <c r="G216" s="84">
        <f t="shared" ref="G216" si="415">SUM(D216)</f>
        <v>-13909.069999999936</v>
      </c>
    </row>
    <row r="217" spans="1:11">
      <c r="A217" s="72">
        <v>19</v>
      </c>
      <c r="B217" s="81">
        <v>44560</v>
      </c>
      <c r="C217" s="82">
        <f t="shared" ref="C217" si="416">C216+D217</f>
        <v>688448.01940000034</v>
      </c>
      <c r="D217" s="82">
        <f>'Dec - 2021'!N25</f>
        <v>8249.18</v>
      </c>
      <c r="F217" s="83">
        <f t="shared" ref="F217" si="417">SUM(B217)</f>
        <v>44560</v>
      </c>
      <c r="G217" s="84">
        <f t="shared" ref="G217" si="418">SUM(D217)</f>
        <v>8249.18</v>
      </c>
    </row>
    <row r="218" spans="1:11">
      <c r="A218" s="72">
        <v>20</v>
      </c>
      <c r="B218" s="81">
        <v>44561</v>
      </c>
      <c r="C218" s="82">
        <f t="shared" ref="C218" si="419">C217+D218</f>
        <v>722660.97265000024</v>
      </c>
      <c r="D218" s="82">
        <f>'Dec - 2021'!N26</f>
        <v>34212.953249999933</v>
      </c>
      <c r="F218" s="83">
        <f t="shared" ref="F218" si="420">SUM(B218)</f>
        <v>44561</v>
      </c>
      <c r="G218" s="84">
        <f t="shared" ref="G218" si="421">SUM(D218)</f>
        <v>34212.953249999933</v>
      </c>
    </row>
    <row r="222" spans="1:11">
      <c r="B222" s="101">
        <v>44562</v>
      </c>
      <c r="C222" s="102"/>
      <c r="D222" s="102"/>
      <c r="E222" s="102"/>
      <c r="F222" s="102"/>
      <c r="G222" s="102"/>
      <c r="H222" s="103"/>
      <c r="I222" s="80" t="s">
        <v>265</v>
      </c>
      <c r="J222" s="80">
        <v>16</v>
      </c>
      <c r="K222" s="80"/>
    </row>
    <row r="223" spans="1:11">
      <c r="B223" s="80" t="s">
        <v>2</v>
      </c>
      <c r="C223" s="80" t="s">
        <v>36</v>
      </c>
      <c r="D223" s="80" t="s">
        <v>37</v>
      </c>
      <c r="I223" s="78" t="s">
        <v>31</v>
      </c>
      <c r="J223" s="80">
        <v>9</v>
      </c>
      <c r="K223" s="79">
        <f>J223/J222</f>
        <v>0.5625</v>
      </c>
    </row>
    <row r="224" spans="1:11">
      <c r="B224" s="80"/>
      <c r="C224" s="80">
        <v>600000</v>
      </c>
      <c r="D224" s="80"/>
      <c r="I224" s="78" t="s">
        <v>33</v>
      </c>
      <c r="J224" s="80">
        <v>7</v>
      </c>
      <c r="K224" s="79">
        <f>J224/J222</f>
        <v>0.4375</v>
      </c>
    </row>
    <row r="225" spans="1:7">
      <c r="A225" s="72">
        <v>1</v>
      </c>
      <c r="B225" s="81">
        <v>44565</v>
      </c>
      <c r="C225" s="82">
        <f t="shared" ref="C225" si="422">C224+D225</f>
        <v>596400.00000000012</v>
      </c>
      <c r="D225" s="82">
        <f>'Jan - 2022'!K3</f>
        <v>-3599.9999999999091</v>
      </c>
      <c r="F225" s="83">
        <f t="shared" ref="F225" si="423">SUM(B225)</f>
        <v>44565</v>
      </c>
      <c r="G225" s="84">
        <f t="shared" ref="G225" si="424">SUM(D225)</f>
        <v>-3599.9999999999091</v>
      </c>
    </row>
    <row r="226" spans="1:7">
      <c r="A226" s="72">
        <v>2</v>
      </c>
      <c r="B226" s="81">
        <v>44566</v>
      </c>
      <c r="C226" s="82">
        <f t="shared" ref="C226" si="425">C225+D226</f>
        <v>586545.00000000023</v>
      </c>
      <c r="D226" s="82">
        <f>'Jan - 2022'!K4</f>
        <v>-9854.9999999999382</v>
      </c>
      <c r="F226" s="83">
        <f t="shared" ref="F226" si="426">SUM(B226)</f>
        <v>44566</v>
      </c>
      <c r="G226" s="84">
        <f t="shared" ref="G226" si="427">SUM(D226)</f>
        <v>-9854.9999999999382</v>
      </c>
    </row>
    <row r="227" spans="1:7">
      <c r="A227" s="72">
        <v>3</v>
      </c>
      <c r="B227" s="81">
        <v>44567</v>
      </c>
      <c r="C227" s="82">
        <f t="shared" ref="C227" si="428">C226+D227</f>
        <v>597045.00000000023</v>
      </c>
      <c r="D227" s="82">
        <f>'Jan - 2022'!K5</f>
        <v>10500</v>
      </c>
      <c r="F227" s="83">
        <f t="shared" ref="F227" si="429">SUM(B227)</f>
        <v>44567</v>
      </c>
      <c r="G227" s="84">
        <f t="shared" ref="G227" si="430">SUM(D227)</f>
        <v>10500</v>
      </c>
    </row>
    <row r="228" spans="1:7">
      <c r="A228" s="72">
        <v>4</v>
      </c>
      <c r="B228" s="81">
        <v>44568</v>
      </c>
      <c r="C228" s="82">
        <f t="shared" ref="C228" si="431">C227+D228</f>
        <v>605645.00000000023</v>
      </c>
      <c r="D228" s="82">
        <f>'Jan - 2022'!K6</f>
        <v>8600</v>
      </c>
      <c r="F228" s="83">
        <f t="shared" ref="F228" si="432">SUM(B228)</f>
        <v>44568</v>
      </c>
      <c r="G228" s="84">
        <f t="shared" ref="G228" si="433">SUM(D228)</f>
        <v>8600</v>
      </c>
    </row>
    <row r="229" spans="1:7">
      <c r="A229" s="72">
        <v>5</v>
      </c>
      <c r="B229" s="81">
        <v>44571</v>
      </c>
      <c r="C229" s="82">
        <f t="shared" ref="C229" si="434">C228+D229</f>
        <v>623795.00000000035</v>
      </c>
      <c r="D229" s="82">
        <f>'Jan - 2022'!K7</f>
        <v>18150.000000000091</v>
      </c>
      <c r="F229" s="83">
        <f t="shared" ref="F229" si="435">SUM(B229)</f>
        <v>44571</v>
      </c>
      <c r="G229" s="84">
        <f t="shared" ref="G229" si="436">SUM(D229)</f>
        <v>18150.000000000091</v>
      </c>
    </row>
    <row r="230" spans="1:7">
      <c r="A230" s="72">
        <v>6</v>
      </c>
      <c r="B230" s="81">
        <v>44572</v>
      </c>
      <c r="C230" s="82">
        <f t="shared" ref="C230" si="437">C229+D230</f>
        <v>620082.50000000035</v>
      </c>
      <c r="D230" s="82">
        <f>'Jan - 2022'!K8</f>
        <v>-3712.5</v>
      </c>
      <c r="F230" s="83">
        <f t="shared" ref="F230" si="438">SUM(B230)</f>
        <v>44572</v>
      </c>
      <c r="G230" s="84">
        <f t="shared" ref="G230" si="439">SUM(D230)</f>
        <v>-3712.5</v>
      </c>
    </row>
    <row r="231" spans="1:7">
      <c r="A231" s="72">
        <v>7</v>
      </c>
      <c r="B231" s="81">
        <v>44573</v>
      </c>
      <c r="C231" s="82">
        <f t="shared" ref="C231" si="440">C230+D231</f>
        <v>636082.50000000035</v>
      </c>
      <c r="D231" s="82">
        <f>'Jan - 2022'!K9</f>
        <v>16000</v>
      </c>
      <c r="F231" s="83">
        <f t="shared" ref="F231" si="441">SUM(B231)</f>
        <v>44573</v>
      </c>
      <c r="G231" s="84">
        <f t="shared" ref="G231" si="442">SUM(D231)</f>
        <v>16000</v>
      </c>
    </row>
    <row r="232" spans="1:7">
      <c r="A232" s="72">
        <v>8</v>
      </c>
      <c r="B232" s="81">
        <v>44574</v>
      </c>
      <c r="C232" s="82">
        <f t="shared" ref="C232" si="443">C231+D232</f>
        <v>647132.50000000035</v>
      </c>
      <c r="D232" s="82">
        <f>'Jan - 2022'!K10</f>
        <v>11050</v>
      </c>
      <c r="F232" s="83">
        <f t="shared" ref="F232" si="444">SUM(B232)</f>
        <v>44574</v>
      </c>
      <c r="G232" s="84">
        <f t="shared" ref="G232" si="445">SUM(D232)</f>
        <v>11050</v>
      </c>
    </row>
    <row r="233" spans="1:7">
      <c r="A233" s="72">
        <v>9</v>
      </c>
      <c r="B233" s="81">
        <v>44575</v>
      </c>
      <c r="C233" s="82">
        <f t="shared" ref="C233" si="446">C232+D233</f>
        <v>646922.50000000035</v>
      </c>
      <c r="D233" s="82">
        <f>'Jan - 2022'!K11</f>
        <v>-209.99999999994543</v>
      </c>
      <c r="F233" s="83">
        <f t="shared" ref="F233" si="447">SUM(B233)</f>
        <v>44575</v>
      </c>
      <c r="G233" s="84">
        <f t="shared" ref="G233" si="448">SUM(D233)</f>
        <v>-209.99999999994543</v>
      </c>
    </row>
    <row r="234" spans="1:7">
      <c r="A234" s="72">
        <v>10</v>
      </c>
      <c r="B234" s="81">
        <v>44578</v>
      </c>
      <c r="C234" s="82">
        <f t="shared" ref="C234" si="449">C233+D234</f>
        <v>638277.50000000047</v>
      </c>
      <c r="D234" s="82">
        <f>'Jan - 2022'!K12</f>
        <v>-8644.9999999999127</v>
      </c>
      <c r="F234" s="83">
        <f t="shared" ref="F234" si="450">SUM(B234)</f>
        <v>44578</v>
      </c>
      <c r="G234" s="84">
        <f t="shared" ref="G234" si="451">SUM(D234)</f>
        <v>-8644.9999999999127</v>
      </c>
    </row>
    <row r="235" spans="1:7">
      <c r="A235" s="72">
        <v>11</v>
      </c>
      <c r="B235" s="81">
        <v>44579</v>
      </c>
      <c r="C235" s="82">
        <f t="shared" ref="C235" si="452">C234+D235</f>
        <v>636927.50000000047</v>
      </c>
      <c r="D235" s="82">
        <f>'Jan - 2022'!K13</f>
        <v>-1350</v>
      </c>
      <c r="F235" s="83">
        <f t="shared" ref="F235" si="453">SUM(B235)</f>
        <v>44579</v>
      </c>
      <c r="G235" s="84">
        <f t="shared" ref="G235" si="454">SUM(D235)</f>
        <v>-1350</v>
      </c>
    </row>
    <row r="236" spans="1:7">
      <c r="A236" s="72">
        <v>12</v>
      </c>
      <c r="B236" s="81">
        <v>44580</v>
      </c>
      <c r="C236" s="82">
        <f t="shared" ref="C236" si="455">C235+D236</f>
        <v>642327.50000000047</v>
      </c>
      <c r="D236" s="82">
        <f>'Jan - 2022'!K14</f>
        <v>5400.0000000000346</v>
      </c>
      <c r="F236" s="83">
        <f t="shared" ref="F236" si="456">SUM(B236)</f>
        <v>44580</v>
      </c>
      <c r="G236" s="84">
        <f t="shared" ref="G236" si="457">SUM(D236)</f>
        <v>5400.0000000000346</v>
      </c>
    </row>
    <row r="237" spans="1:7">
      <c r="A237" s="72">
        <v>13</v>
      </c>
      <c r="B237" s="81">
        <v>44581</v>
      </c>
      <c r="C237" s="82">
        <f t="shared" ref="C237" si="458">C236+D237</f>
        <v>655126.70000000054</v>
      </c>
      <c r="D237" s="82">
        <f>'Jan - 2022'!K15</f>
        <v>12799.20000000003</v>
      </c>
      <c r="F237" s="83">
        <f t="shared" ref="F237" si="459">SUM(B237)</f>
        <v>44581</v>
      </c>
      <c r="G237" s="84">
        <f t="shared" ref="G237" si="460">SUM(D237)</f>
        <v>12799.20000000003</v>
      </c>
    </row>
    <row r="238" spans="1:7">
      <c r="A238" s="72">
        <v>14</v>
      </c>
      <c r="B238" s="81">
        <v>44585</v>
      </c>
      <c r="C238" s="82">
        <f t="shared" ref="C238" si="461">C237+D238</f>
        <v>647816.70000000042</v>
      </c>
      <c r="D238" s="82">
        <f>'Jan - 2022'!K16</f>
        <v>-7310.0000000000737</v>
      </c>
      <c r="F238" s="83">
        <f t="shared" ref="F238" si="462">SUM(B238)</f>
        <v>44585</v>
      </c>
      <c r="G238" s="84">
        <f t="shared" ref="G238" si="463">SUM(D238)</f>
        <v>-7310.0000000000737</v>
      </c>
    </row>
    <row r="239" spans="1:7">
      <c r="A239" s="72">
        <v>15</v>
      </c>
      <c r="B239" s="81">
        <v>44589</v>
      </c>
      <c r="C239" s="82">
        <f t="shared" ref="C239" si="464">C238+D239</f>
        <v>658316.70000000042</v>
      </c>
      <c r="D239" s="82">
        <f>'Jan - 2022'!K17</f>
        <v>10500</v>
      </c>
      <c r="F239" s="83">
        <f t="shared" ref="F239" si="465">SUM(B239)</f>
        <v>44589</v>
      </c>
      <c r="G239" s="84">
        <f t="shared" ref="G239" si="466">SUM(D239)</f>
        <v>10500</v>
      </c>
    </row>
    <row r="240" spans="1:7">
      <c r="A240" s="72">
        <v>16</v>
      </c>
      <c r="B240" s="81">
        <v>44592</v>
      </c>
      <c r="C240" s="82">
        <f t="shared" ref="C240" si="467">C239+D240</f>
        <v>677426.70000000042</v>
      </c>
      <c r="D240" s="82">
        <f>'Jan - 2022'!K18</f>
        <v>19110.000000000058</v>
      </c>
      <c r="F240" s="83">
        <f t="shared" ref="F240" si="468">SUM(B240)</f>
        <v>44592</v>
      </c>
      <c r="G240" s="84">
        <f t="shared" ref="G240" si="469">SUM(D240)</f>
        <v>19110.000000000058</v>
      </c>
    </row>
    <row r="244" spans="1:11">
      <c r="B244" s="101">
        <v>44593</v>
      </c>
      <c r="C244" s="102"/>
      <c r="D244" s="102"/>
      <c r="E244" s="102"/>
      <c r="F244" s="102"/>
      <c r="G244" s="102"/>
      <c r="H244" s="103"/>
      <c r="I244" s="80" t="s">
        <v>265</v>
      </c>
      <c r="J244" s="80">
        <v>20</v>
      </c>
      <c r="K244" s="80"/>
    </row>
    <row r="245" spans="1:11">
      <c r="B245" s="80" t="s">
        <v>2</v>
      </c>
      <c r="C245" s="80" t="s">
        <v>36</v>
      </c>
      <c r="D245" s="80" t="s">
        <v>37</v>
      </c>
      <c r="I245" s="78" t="s">
        <v>31</v>
      </c>
      <c r="J245" s="80">
        <v>9</v>
      </c>
      <c r="K245" s="79">
        <f>J245/J244</f>
        <v>0.45</v>
      </c>
    </row>
    <row r="246" spans="1:11">
      <c r="B246" s="80"/>
      <c r="C246" s="80">
        <v>600000</v>
      </c>
      <c r="D246" s="80"/>
      <c r="I246" s="78" t="s">
        <v>33</v>
      </c>
      <c r="J246" s="80">
        <v>11</v>
      </c>
      <c r="K246" s="79">
        <f>J246/J244</f>
        <v>0.55000000000000004</v>
      </c>
    </row>
    <row r="247" spans="1:11">
      <c r="A247" s="72">
        <v>1</v>
      </c>
      <c r="B247" s="81">
        <v>44593</v>
      </c>
      <c r="C247" s="82">
        <f t="shared" ref="C247" si="470">C246+D247</f>
        <v>608625</v>
      </c>
      <c r="D247" s="82">
        <f>'Feb - 2022'!K3</f>
        <v>8625</v>
      </c>
      <c r="F247" s="83">
        <f t="shared" ref="F247" si="471">SUM(B247)</f>
        <v>44593</v>
      </c>
      <c r="G247" s="84">
        <f t="shared" ref="G247" si="472">SUM(D247)</f>
        <v>8625</v>
      </c>
    </row>
    <row r="248" spans="1:11">
      <c r="A248" s="72">
        <v>2</v>
      </c>
      <c r="B248" s="81">
        <v>44594</v>
      </c>
      <c r="C248" s="82">
        <f t="shared" ref="C248" si="473">C247+D248</f>
        <v>611550</v>
      </c>
      <c r="D248" s="82">
        <f>'Feb - 2022'!K4</f>
        <v>2925</v>
      </c>
      <c r="F248" s="83">
        <f t="shared" ref="F248" si="474">SUM(B248)</f>
        <v>44594</v>
      </c>
      <c r="G248" s="84">
        <f t="shared" ref="G248" si="475">SUM(D248)</f>
        <v>2925</v>
      </c>
    </row>
    <row r="249" spans="1:11">
      <c r="A249" s="72">
        <v>3</v>
      </c>
      <c r="B249" s="81">
        <v>44595</v>
      </c>
      <c r="C249" s="82">
        <f t="shared" ref="C249" si="476">C248+D249</f>
        <v>605475</v>
      </c>
      <c r="D249" s="82">
        <f>'Feb - 2022'!K5</f>
        <v>-6075.0000000000382</v>
      </c>
      <c r="F249" s="83">
        <f t="shared" ref="F249" si="477">SUM(B249)</f>
        <v>44595</v>
      </c>
      <c r="G249" s="84">
        <f t="shared" ref="G249" si="478">SUM(D249)</f>
        <v>-6075.0000000000382</v>
      </c>
    </row>
    <row r="250" spans="1:11">
      <c r="A250" s="72">
        <v>4</v>
      </c>
      <c r="B250" s="81">
        <v>44596</v>
      </c>
      <c r="C250" s="82">
        <f t="shared" ref="C250" si="479">C249+D250</f>
        <v>598055.00000000012</v>
      </c>
      <c r="D250" s="82">
        <f>'Feb - 2022'!K6</f>
        <v>-7419.9999999999363</v>
      </c>
      <c r="F250" s="83">
        <f t="shared" ref="F250" si="480">SUM(B250)</f>
        <v>44596</v>
      </c>
      <c r="G250" s="84">
        <f t="shared" ref="G250" si="481">SUM(D250)</f>
        <v>-7419.9999999999363</v>
      </c>
    </row>
    <row r="251" spans="1:11">
      <c r="A251" s="72">
        <v>5</v>
      </c>
      <c r="B251" s="81">
        <v>44599</v>
      </c>
      <c r="C251" s="82">
        <f t="shared" ref="C251" si="482">C250+D251</f>
        <v>593765.00000000012</v>
      </c>
      <c r="D251" s="82">
        <f>'Feb - 2022'!K7</f>
        <v>-4290.0000000000146</v>
      </c>
      <c r="F251" s="83">
        <f t="shared" ref="F251" si="483">SUM(B251)</f>
        <v>44599</v>
      </c>
      <c r="G251" s="84">
        <f t="shared" ref="G251" si="484">SUM(D251)</f>
        <v>-4290.0000000000146</v>
      </c>
    </row>
    <row r="252" spans="1:11">
      <c r="A252" s="72">
        <v>6</v>
      </c>
      <c r="B252" s="81">
        <v>44600</v>
      </c>
      <c r="C252" s="82">
        <f t="shared" ref="C252" si="485">C251+D252</f>
        <v>594920.00000000012</v>
      </c>
      <c r="D252" s="82">
        <f>'Feb - 2022'!K8</f>
        <v>1155.0000000000437</v>
      </c>
      <c r="F252" s="83">
        <f t="shared" ref="F252" si="486">SUM(B252)</f>
        <v>44600</v>
      </c>
      <c r="G252" s="84">
        <f t="shared" ref="G252" si="487">SUM(D252)</f>
        <v>1155.0000000000437</v>
      </c>
    </row>
    <row r="253" spans="1:11">
      <c r="A253" s="72">
        <v>7</v>
      </c>
      <c r="B253" s="81">
        <v>44600</v>
      </c>
      <c r="C253" s="82">
        <f t="shared" ref="C253" si="488">C252+D253</f>
        <v>600920.00000000012</v>
      </c>
      <c r="D253" s="82">
        <f>'Feb - 2022'!K9</f>
        <v>6000</v>
      </c>
      <c r="F253" s="83">
        <f t="shared" ref="F253" si="489">SUM(B253)</f>
        <v>44600</v>
      </c>
      <c r="G253" s="84">
        <f t="shared" ref="G253" si="490">SUM(D253)</f>
        <v>6000</v>
      </c>
    </row>
    <row r="254" spans="1:11">
      <c r="A254" s="72">
        <v>8</v>
      </c>
      <c r="B254" s="81">
        <v>44601</v>
      </c>
      <c r="C254" s="82">
        <f t="shared" ref="C254" si="491">C253+D254</f>
        <v>593720.00000000012</v>
      </c>
      <c r="D254" s="82">
        <f>'Feb - 2022'!K10</f>
        <v>-7200.0000000000455</v>
      </c>
      <c r="F254" s="83">
        <f t="shared" ref="F254" si="492">SUM(B254)</f>
        <v>44601</v>
      </c>
      <c r="G254" s="84">
        <f t="shared" ref="G254" si="493">SUM(D254)</f>
        <v>-7200.0000000000455</v>
      </c>
    </row>
    <row r="255" spans="1:11">
      <c r="A255" s="72">
        <v>9</v>
      </c>
      <c r="B255" s="81">
        <v>44602</v>
      </c>
      <c r="C255" s="82">
        <f t="shared" ref="C255" si="494">C254+D255</f>
        <v>570920.00000000012</v>
      </c>
      <c r="D255" s="82">
        <f>'Feb - 2022'!K11</f>
        <v>-22800</v>
      </c>
      <c r="F255" s="83">
        <f t="shared" ref="F255" si="495">SUM(B255)</f>
        <v>44602</v>
      </c>
      <c r="G255" s="84">
        <f t="shared" ref="G255" si="496">SUM(D255)</f>
        <v>-22800</v>
      </c>
    </row>
    <row r="256" spans="1:11">
      <c r="A256" s="72">
        <v>10</v>
      </c>
      <c r="B256" s="81">
        <v>44603</v>
      </c>
      <c r="C256" s="82">
        <f t="shared" ref="C256" si="497">C255+D256</f>
        <v>635045.00000000012</v>
      </c>
      <c r="D256" s="82">
        <f>'Feb - 2022'!K12</f>
        <v>64125</v>
      </c>
      <c r="F256" s="83">
        <f t="shared" ref="F256" si="498">SUM(B256)</f>
        <v>44603</v>
      </c>
      <c r="G256" s="84">
        <f t="shared" ref="G256" si="499">SUM(D256)</f>
        <v>64125</v>
      </c>
    </row>
    <row r="257" spans="1:11">
      <c r="A257" s="72">
        <v>11</v>
      </c>
      <c r="B257" s="81">
        <v>44606</v>
      </c>
      <c r="C257" s="82">
        <f t="shared" ref="C257" si="500">C256+D257</f>
        <v>628045.00000000012</v>
      </c>
      <c r="D257" s="82">
        <f>'Feb - 2022'!K13</f>
        <v>-7000</v>
      </c>
      <c r="F257" s="83">
        <f t="shared" ref="F257" si="501">SUM(B257)</f>
        <v>44606</v>
      </c>
      <c r="G257" s="84">
        <f t="shared" ref="G257" si="502">SUM(D257)</f>
        <v>-7000</v>
      </c>
    </row>
    <row r="258" spans="1:11">
      <c r="A258" s="72">
        <v>12</v>
      </c>
      <c r="B258" s="81">
        <v>44607</v>
      </c>
      <c r="C258" s="82">
        <f t="shared" ref="C258" si="503">C257+D258</f>
        <v>625195.00000000012</v>
      </c>
      <c r="D258" s="82">
        <f>'Feb - 2022'!K14</f>
        <v>-2850</v>
      </c>
      <c r="F258" s="83">
        <f t="shared" ref="F258" si="504">SUM(B258)</f>
        <v>44607</v>
      </c>
      <c r="G258" s="84">
        <f t="shared" ref="G258" si="505">SUM(D258)</f>
        <v>-2850</v>
      </c>
    </row>
    <row r="259" spans="1:11">
      <c r="A259" s="72">
        <v>13</v>
      </c>
      <c r="B259" s="81">
        <v>44608</v>
      </c>
      <c r="C259" s="82">
        <f t="shared" ref="C259" si="506">C258+D259</f>
        <v>618915.00000000012</v>
      </c>
      <c r="D259" s="82">
        <f>'Feb - 2022'!K15</f>
        <v>-6280.0000000000182</v>
      </c>
      <c r="F259" s="83">
        <f t="shared" ref="F259" si="507">SUM(B259)</f>
        <v>44608</v>
      </c>
      <c r="G259" s="84">
        <f t="shared" ref="G259" si="508">SUM(D259)</f>
        <v>-6280.0000000000182</v>
      </c>
    </row>
    <row r="260" spans="1:11">
      <c r="A260" s="72">
        <v>14</v>
      </c>
      <c r="B260" s="81">
        <v>44609</v>
      </c>
      <c r="C260" s="82">
        <f t="shared" ref="C260" si="509">C259+D260</f>
        <v>615665.00000000012</v>
      </c>
      <c r="D260" s="82">
        <f>'Feb - 2022'!K16</f>
        <v>-3250</v>
      </c>
      <c r="F260" s="83">
        <f t="shared" ref="F260" si="510">SUM(B260)</f>
        <v>44609</v>
      </c>
      <c r="G260" s="84">
        <f t="shared" ref="G260" si="511">SUM(D260)</f>
        <v>-3250</v>
      </c>
    </row>
    <row r="261" spans="1:11">
      <c r="A261" s="72">
        <v>15</v>
      </c>
      <c r="B261" s="81">
        <v>44610</v>
      </c>
      <c r="C261" s="82">
        <f t="shared" ref="C261" si="512">C260+D261</f>
        <v>635915.00000000012</v>
      </c>
      <c r="D261" s="82">
        <f>'Feb - 2022'!K17</f>
        <v>20250</v>
      </c>
      <c r="F261" s="83">
        <f t="shared" ref="F261" si="513">SUM(B261)</f>
        <v>44610</v>
      </c>
      <c r="G261" s="84">
        <f t="shared" ref="G261" si="514">SUM(D261)</f>
        <v>20250</v>
      </c>
    </row>
    <row r="262" spans="1:11">
      <c r="A262" s="72">
        <v>16</v>
      </c>
      <c r="B262" s="81">
        <v>44613</v>
      </c>
      <c r="C262" s="82">
        <f t="shared" ref="C262" si="515">C261+D262</f>
        <v>644955.00000000012</v>
      </c>
      <c r="D262" s="82">
        <f>'Feb - 2022'!K18</f>
        <v>9039.9999999999636</v>
      </c>
      <c r="F262" s="83">
        <f t="shared" ref="F262" si="516">SUM(B262)</f>
        <v>44613</v>
      </c>
      <c r="G262" s="84">
        <f t="shared" ref="G262" si="517">SUM(D262)</f>
        <v>9039.9999999999636</v>
      </c>
    </row>
    <row r="263" spans="1:11">
      <c r="A263" s="72">
        <v>17</v>
      </c>
      <c r="B263" s="81">
        <v>44615</v>
      </c>
      <c r="C263" s="82">
        <f t="shared" ref="C263" si="518">C262+D263</f>
        <v>637515.00000000012</v>
      </c>
      <c r="D263" s="82">
        <f>'Feb - 2022'!K19</f>
        <v>-7440.0000000000546</v>
      </c>
      <c r="F263" s="83">
        <f t="shared" ref="F263" si="519">SUM(B263)</f>
        <v>44615</v>
      </c>
      <c r="G263" s="84">
        <f t="shared" ref="G263" si="520">SUM(D263)</f>
        <v>-7440.0000000000546</v>
      </c>
    </row>
    <row r="264" spans="1:11">
      <c r="A264" s="72">
        <v>18</v>
      </c>
      <c r="B264" s="81">
        <v>44616</v>
      </c>
      <c r="C264" s="82">
        <f t="shared" ref="C264" si="521">C263+D264</f>
        <v>648045</v>
      </c>
      <c r="D264" s="82">
        <f>'Feb - 2022'!K20</f>
        <v>10529.999999999938</v>
      </c>
      <c r="F264" s="83">
        <f t="shared" ref="F264" si="522">SUM(B264)</f>
        <v>44616</v>
      </c>
      <c r="G264" s="84">
        <f t="shared" ref="G264" si="523">SUM(D264)</f>
        <v>10529.999999999938</v>
      </c>
    </row>
    <row r="265" spans="1:11">
      <c r="A265" s="72">
        <v>19</v>
      </c>
      <c r="B265" s="81">
        <v>44617</v>
      </c>
      <c r="C265" s="82">
        <f t="shared" ref="C265" si="524">C264+D265</f>
        <v>644295</v>
      </c>
      <c r="D265" s="82">
        <f>'Feb - 2022'!K21</f>
        <v>-3750</v>
      </c>
      <c r="F265" s="83">
        <f t="shared" ref="F265" si="525">SUM(B265)</f>
        <v>44617</v>
      </c>
      <c r="G265" s="84">
        <f t="shared" ref="G265" si="526">SUM(D265)</f>
        <v>-3750</v>
      </c>
    </row>
    <row r="266" spans="1:11">
      <c r="A266" s="72">
        <v>20</v>
      </c>
      <c r="B266" s="81">
        <v>44620</v>
      </c>
      <c r="C266" s="82">
        <f t="shared" ref="C266" si="527">C265+D266</f>
        <v>659795.00000000012</v>
      </c>
      <c r="D266" s="82">
        <f>'Feb - 2022'!K22</f>
        <v>15500.000000000113</v>
      </c>
      <c r="F266" s="83">
        <f t="shared" ref="F266" si="528">SUM(B266)</f>
        <v>44620</v>
      </c>
      <c r="G266" s="84">
        <f t="shared" ref="G266" si="529">SUM(D266)</f>
        <v>15500.000000000113</v>
      </c>
    </row>
    <row r="270" spans="1:11">
      <c r="B270" s="101">
        <v>44621</v>
      </c>
      <c r="C270" s="102"/>
      <c r="D270" s="102"/>
      <c r="E270" s="102"/>
      <c r="F270" s="102"/>
      <c r="G270" s="102"/>
      <c r="H270" s="103"/>
      <c r="I270" s="80" t="s">
        <v>265</v>
      </c>
      <c r="J270" s="80">
        <v>22</v>
      </c>
      <c r="K270" s="80"/>
    </row>
    <row r="271" spans="1:11">
      <c r="B271" s="80" t="s">
        <v>2</v>
      </c>
      <c r="C271" s="80" t="s">
        <v>36</v>
      </c>
      <c r="D271" s="80" t="s">
        <v>37</v>
      </c>
      <c r="I271" s="78" t="s">
        <v>31</v>
      </c>
      <c r="J271" s="80">
        <v>11</v>
      </c>
      <c r="K271" s="79">
        <f>J271/J270</f>
        <v>0.5</v>
      </c>
    </row>
    <row r="272" spans="1:11">
      <c r="B272" s="80"/>
      <c r="C272" s="80">
        <v>600000</v>
      </c>
      <c r="D272" s="80"/>
      <c r="I272" s="78" t="s">
        <v>33</v>
      </c>
      <c r="J272" s="80">
        <v>11</v>
      </c>
      <c r="K272" s="79">
        <f>J272/J270</f>
        <v>0.5</v>
      </c>
    </row>
    <row r="273" spans="1:7">
      <c r="A273" s="72">
        <v>1</v>
      </c>
      <c r="B273" s="81">
        <v>44622</v>
      </c>
      <c r="C273" s="82">
        <f t="shared" ref="C273" si="530">C272+D273</f>
        <v>594275</v>
      </c>
      <c r="D273" s="82">
        <f>'Mar - 2022'!K3</f>
        <v>-5725.0000000000227</v>
      </c>
      <c r="F273" s="83">
        <f t="shared" ref="F273" si="531">SUM(B273)</f>
        <v>44622</v>
      </c>
      <c r="G273" s="84">
        <f t="shared" ref="G273" si="532">SUM(D273)</f>
        <v>-5725.0000000000227</v>
      </c>
    </row>
    <row r="274" spans="1:7">
      <c r="A274" s="72">
        <v>2</v>
      </c>
      <c r="B274" s="81">
        <v>44623</v>
      </c>
      <c r="C274" s="82">
        <f t="shared" ref="C274" si="533">C273+D274</f>
        <v>611462.5</v>
      </c>
      <c r="D274" s="82">
        <f>'Mar - 2022'!K4</f>
        <v>17187.5</v>
      </c>
      <c r="F274" s="83">
        <f t="shared" ref="F274" si="534">SUM(B274)</f>
        <v>44623</v>
      </c>
      <c r="G274" s="84">
        <f t="shared" ref="G274" si="535">SUM(D274)</f>
        <v>17187.5</v>
      </c>
    </row>
    <row r="275" spans="1:7">
      <c r="A275" s="72">
        <v>3</v>
      </c>
      <c r="B275" s="81">
        <v>44624</v>
      </c>
      <c r="C275" s="82">
        <f t="shared" ref="C275" si="536">C274+D275</f>
        <v>648512.5</v>
      </c>
      <c r="D275" s="82">
        <f>'Mar - 2022'!K5</f>
        <v>37050</v>
      </c>
      <c r="F275" s="83">
        <f t="shared" ref="F275" si="537">SUM(B275)</f>
        <v>44624</v>
      </c>
      <c r="G275" s="84">
        <f t="shared" ref="G275" si="538">SUM(D275)</f>
        <v>37050</v>
      </c>
    </row>
    <row r="276" spans="1:7">
      <c r="A276" s="72">
        <v>4</v>
      </c>
      <c r="B276" s="81">
        <v>44627</v>
      </c>
      <c r="C276" s="82">
        <f t="shared" ref="C276" si="539">C275+D276</f>
        <v>648512.5</v>
      </c>
      <c r="D276" s="82">
        <f>'Mar - 2022'!K6</f>
        <v>0</v>
      </c>
      <c r="F276" s="83">
        <f t="shared" ref="F276" si="540">SUM(B276)</f>
        <v>44627</v>
      </c>
      <c r="G276" s="84">
        <f t="shared" ref="G276" si="541">SUM(D276)</f>
        <v>0</v>
      </c>
    </row>
    <row r="277" spans="1:7">
      <c r="A277" s="72">
        <v>5</v>
      </c>
      <c r="B277" s="81">
        <v>44628</v>
      </c>
      <c r="C277" s="82">
        <f t="shared" ref="C277" si="542">C276+D277</f>
        <v>656312.5</v>
      </c>
      <c r="D277" s="82">
        <f>'Mar - 2022'!K7</f>
        <v>7800</v>
      </c>
      <c r="F277" s="83">
        <f t="shared" ref="F277" si="543">SUM(B277)</f>
        <v>44628</v>
      </c>
      <c r="G277" s="84">
        <f t="shared" ref="G277" si="544">SUM(D277)</f>
        <v>7800</v>
      </c>
    </row>
    <row r="278" spans="1:7">
      <c r="A278" s="72">
        <v>6</v>
      </c>
      <c r="B278" s="81">
        <v>44629</v>
      </c>
      <c r="C278" s="82">
        <f t="shared" ref="C278" si="545">C277+D278</f>
        <v>649757.5</v>
      </c>
      <c r="D278" s="82">
        <f>'Mar - 2022'!K8</f>
        <v>-6555.0000000000528</v>
      </c>
      <c r="F278" s="83">
        <f t="shared" ref="F278" si="546">SUM(B278)</f>
        <v>44629</v>
      </c>
      <c r="G278" s="84">
        <f t="shared" ref="G278" si="547">SUM(D278)</f>
        <v>-6555.0000000000528</v>
      </c>
    </row>
    <row r="279" spans="1:7">
      <c r="A279" s="72">
        <v>7</v>
      </c>
      <c r="B279" s="81">
        <v>44630</v>
      </c>
      <c r="C279" s="82">
        <f t="shared" ref="C279" si="548">C278+D279</f>
        <v>661657.5</v>
      </c>
      <c r="D279" s="82">
        <f>'Mar - 2022'!K9</f>
        <v>11900</v>
      </c>
      <c r="F279" s="83">
        <f t="shared" ref="F279" si="549">SUM(B279)</f>
        <v>44630</v>
      </c>
      <c r="G279" s="84">
        <f t="shared" ref="G279" si="550">SUM(D279)</f>
        <v>11900</v>
      </c>
    </row>
    <row r="280" spans="1:7">
      <c r="A280" s="72">
        <v>8</v>
      </c>
      <c r="B280" s="81">
        <v>44631</v>
      </c>
      <c r="C280" s="82">
        <f t="shared" ref="C280" si="551">C279+D280</f>
        <v>650857.5</v>
      </c>
      <c r="D280" s="82">
        <f>'Mar - 2022'!K10</f>
        <v>-10800</v>
      </c>
      <c r="F280" s="83">
        <f t="shared" ref="F280" si="552">SUM(B280)</f>
        <v>44631</v>
      </c>
      <c r="G280" s="84">
        <f t="shared" ref="G280" si="553">SUM(D280)</f>
        <v>-10800</v>
      </c>
    </row>
    <row r="281" spans="1:7">
      <c r="A281" s="72">
        <v>9</v>
      </c>
      <c r="B281" s="81">
        <v>44634</v>
      </c>
      <c r="C281" s="82">
        <f t="shared" ref="C281" si="554">C280+D281</f>
        <v>647557.5</v>
      </c>
      <c r="D281" s="82">
        <f>'Mar - 2022'!K11</f>
        <v>-3299.9999999999686</v>
      </c>
      <c r="F281" s="83">
        <f t="shared" ref="F281" si="555">SUM(B281)</f>
        <v>44634</v>
      </c>
      <c r="G281" s="84">
        <f t="shared" ref="G281" si="556">SUM(D281)</f>
        <v>-3299.9999999999686</v>
      </c>
    </row>
    <row r="282" spans="1:7">
      <c r="A282" s="72">
        <v>10</v>
      </c>
      <c r="B282" s="81">
        <v>44635</v>
      </c>
      <c r="C282" s="82">
        <f t="shared" ref="C282" si="557">C281+D282</f>
        <v>640267.5</v>
      </c>
      <c r="D282" s="82">
        <f>'Mar - 2022'!K12</f>
        <v>-7290.0000000000546</v>
      </c>
      <c r="F282" s="83">
        <f t="shared" ref="F282" si="558">SUM(B282)</f>
        <v>44635</v>
      </c>
      <c r="G282" s="84">
        <f t="shared" ref="G282" si="559">SUM(D282)</f>
        <v>-7290.0000000000546</v>
      </c>
    </row>
    <row r="283" spans="1:7">
      <c r="A283" s="72">
        <v>11</v>
      </c>
      <c r="B283" s="81">
        <v>44636</v>
      </c>
      <c r="C283" s="82">
        <f t="shared" ref="C283" si="560">C282+D283</f>
        <v>656467.5</v>
      </c>
      <c r="D283" s="82">
        <f>'Mar - 2022'!K13</f>
        <v>16200</v>
      </c>
      <c r="F283" s="83">
        <f t="shared" ref="F283" si="561">SUM(B283)</f>
        <v>44636</v>
      </c>
      <c r="G283" s="84">
        <f t="shared" ref="G283" si="562">SUM(D283)</f>
        <v>16200</v>
      </c>
    </row>
    <row r="284" spans="1:7">
      <c r="A284" s="72">
        <v>12</v>
      </c>
      <c r="B284" s="81">
        <v>44637</v>
      </c>
      <c r="C284" s="82">
        <f t="shared" ref="C284" si="563">C283+D284</f>
        <v>651717.5</v>
      </c>
      <c r="D284" s="82">
        <f>'Mar - 2022'!K14</f>
        <v>-4749.9999999999436</v>
      </c>
      <c r="F284" s="83">
        <f t="shared" ref="F284" si="564">SUM(B284)</f>
        <v>44637</v>
      </c>
      <c r="G284" s="84">
        <f t="shared" ref="G284" si="565">SUM(D284)</f>
        <v>-4749.9999999999436</v>
      </c>
    </row>
    <row r="285" spans="1:7">
      <c r="A285" s="72">
        <v>13</v>
      </c>
      <c r="B285" s="81">
        <v>44637</v>
      </c>
      <c r="C285" s="82">
        <f t="shared" ref="C285" si="566">C284+D285</f>
        <v>650517.5</v>
      </c>
      <c r="D285" s="82">
        <f>'Mar - 2022'!K15</f>
        <v>-1200.0000000000455</v>
      </c>
      <c r="F285" s="83">
        <f t="shared" ref="F285" si="567">SUM(B285)</f>
        <v>44637</v>
      </c>
      <c r="G285" s="84">
        <f t="shared" ref="G285" si="568">SUM(D285)</f>
        <v>-1200.0000000000455</v>
      </c>
    </row>
    <row r="286" spans="1:7">
      <c r="A286" s="72">
        <v>14</v>
      </c>
      <c r="B286" s="81">
        <v>44641</v>
      </c>
      <c r="C286" s="82">
        <f t="shared" ref="C286" si="569">C285+D286</f>
        <v>642755</v>
      </c>
      <c r="D286" s="82">
        <f>'Mar - 2022'!K16</f>
        <v>-7762.5000000000382</v>
      </c>
      <c r="F286" s="83">
        <f t="shared" ref="F286" si="570">SUM(B286)</f>
        <v>44641</v>
      </c>
      <c r="G286" s="84">
        <f t="shared" ref="G286" si="571">SUM(D286)</f>
        <v>-7762.5000000000382</v>
      </c>
    </row>
    <row r="287" spans="1:7">
      <c r="A287" s="72">
        <v>15</v>
      </c>
      <c r="B287" s="81">
        <v>44642</v>
      </c>
      <c r="C287" s="82">
        <f t="shared" ref="C287" si="572">C286+D287</f>
        <v>653194.99999999988</v>
      </c>
      <c r="D287" s="82">
        <f>'Mar - 2022'!K17</f>
        <v>10439.999999999918</v>
      </c>
      <c r="F287" s="83">
        <f t="shared" ref="F287" si="573">SUM(B287)</f>
        <v>44642</v>
      </c>
      <c r="G287" s="84">
        <f t="shared" ref="G287" si="574">SUM(D287)</f>
        <v>10439.999999999918</v>
      </c>
    </row>
    <row r="288" spans="1:7">
      <c r="A288" s="72">
        <v>16</v>
      </c>
      <c r="B288" s="81">
        <v>44643</v>
      </c>
      <c r="C288" s="82">
        <f t="shared" ref="C288" si="575">C287+D288</f>
        <v>643994.99999999988</v>
      </c>
      <c r="D288" s="82">
        <f>'Mar - 2022'!K18</f>
        <v>-9200</v>
      </c>
      <c r="F288" s="83">
        <f t="shared" ref="F288" si="576">SUM(B288)</f>
        <v>44643</v>
      </c>
      <c r="G288" s="84">
        <f t="shared" ref="G288" si="577">SUM(D288)</f>
        <v>-9200</v>
      </c>
    </row>
    <row r="289" spans="1:11">
      <c r="A289" s="72">
        <v>17</v>
      </c>
      <c r="B289" s="81">
        <v>44644</v>
      </c>
      <c r="C289" s="82">
        <f t="shared" ref="C289" si="578">C288+D289</f>
        <v>638794.99999999988</v>
      </c>
      <c r="D289" s="82">
        <f>'Mar - 2022'!K19</f>
        <v>-5200</v>
      </c>
      <c r="F289" s="83">
        <f t="shared" ref="F289" si="579">SUM(B289)</f>
        <v>44644</v>
      </c>
      <c r="G289" s="84">
        <f t="shared" ref="G289" si="580">SUM(D289)</f>
        <v>-5200</v>
      </c>
    </row>
    <row r="290" spans="1:11">
      <c r="A290" s="72">
        <v>18</v>
      </c>
      <c r="B290" s="81">
        <v>44645</v>
      </c>
      <c r="C290" s="82">
        <f t="shared" ref="C290" si="581">C289+D290</f>
        <v>647294.99999999988</v>
      </c>
      <c r="D290" s="82">
        <f>'Mar - 2022'!K20</f>
        <v>8500</v>
      </c>
      <c r="F290" s="83">
        <f t="shared" ref="F290" si="582">SUM(B290)</f>
        <v>44645</v>
      </c>
      <c r="G290" s="84">
        <f t="shared" ref="G290" si="583">SUM(D290)</f>
        <v>8500</v>
      </c>
    </row>
    <row r="291" spans="1:11">
      <c r="A291" s="72">
        <v>19</v>
      </c>
      <c r="B291" s="81">
        <v>44648</v>
      </c>
      <c r="C291" s="82">
        <f t="shared" ref="C291" si="584">C290+D291</f>
        <v>666675</v>
      </c>
      <c r="D291" s="82">
        <f>'Mar - 2022'!K21</f>
        <v>19380.000000000087</v>
      </c>
      <c r="F291" s="83">
        <f t="shared" ref="F291" si="585">SUM(B291)</f>
        <v>44648</v>
      </c>
      <c r="G291" s="84">
        <f t="shared" ref="G291" si="586">SUM(D291)</f>
        <v>19380.000000000087</v>
      </c>
    </row>
    <row r="292" spans="1:11">
      <c r="A292" s="72">
        <v>20</v>
      </c>
      <c r="B292" s="81">
        <v>44649</v>
      </c>
      <c r="C292" s="82">
        <f t="shared" ref="C292" si="587">C291+D292</f>
        <v>663274.99999999988</v>
      </c>
      <c r="D292" s="82">
        <f>'Mar - 2022'!K22</f>
        <v>-3400.0000000000909</v>
      </c>
      <c r="F292" s="83">
        <f t="shared" ref="F292" si="588">SUM(B292)</f>
        <v>44649</v>
      </c>
      <c r="G292" s="84">
        <f t="shared" ref="G292" si="589">SUM(D292)</f>
        <v>-3400.0000000000909</v>
      </c>
    </row>
    <row r="293" spans="1:11">
      <c r="A293" s="72">
        <v>21</v>
      </c>
      <c r="B293" s="81">
        <v>44650</v>
      </c>
      <c r="C293" s="82">
        <f t="shared" ref="C293" si="590">C292+D293</f>
        <v>674374.99999999988</v>
      </c>
      <c r="D293" s="82">
        <f>'Mar - 2022'!K23</f>
        <v>11100</v>
      </c>
      <c r="F293" s="83">
        <f t="shared" ref="F293" si="591">SUM(B293)</f>
        <v>44650</v>
      </c>
      <c r="G293" s="84">
        <f t="shared" ref="G293" si="592">SUM(D293)</f>
        <v>11100</v>
      </c>
    </row>
    <row r="294" spans="1:11">
      <c r="A294" s="72">
        <v>22</v>
      </c>
      <c r="B294" s="81">
        <v>44651</v>
      </c>
      <c r="C294" s="82">
        <f t="shared" ref="C294" si="593">C293+D294</f>
        <v>681974.99999999988</v>
      </c>
      <c r="D294" s="82">
        <f>'Mar - 2022'!K24</f>
        <v>7600</v>
      </c>
      <c r="F294" s="83">
        <f t="shared" ref="F294" si="594">SUM(B294)</f>
        <v>44651</v>
      </c>
      <c r="G294" s="84">
        <f t="shared" ref="G294" si="595">SUM(D294)</f>
        <v>7600</v>
      </c>
    </row>
    <row r="298" spans="1:11">
      <c r="B298" s="101">
        <v>44652</v>
      </c>
      <c r="C298" s="102"/>
      <c r="D298" s="102"/>
      <c r="E298" s="102"/>
      <c r="F298" s="102"/>
      <c r="G298" s="102"/>
      <c r="H298" s="103"/>
      <c r="I298" s="80" t="s">
        <v>265</v>
      </c>
      <c r="J298" s="80">
        <v>15</v>
      </c>
      <c r="K298" s="80"/>
    </row>
    <row r="299" spans="1:11">
      <c r="B299" s="80" t="s">
        <v>2</v>
      </c>
      <c r="C299" s="80" t="s">
        <v>36</v>
      </c>
      <c r="D299" s="80" t="s">
        <v>37</v>
      </c>
      <c r="I299" s="78" t="s">
        <v>31</v>
      </c>
      <c r="J299" s="80">
        <v>6</v>
      </c>
      <c r="K299" s="79">
        <f>J299/J298</f>
        <v>0.4</v>
      </c>
    </row>
    <row r="300" spans="1:11">
      <c r="B300" s="80"/>
      <c r="C300" s="80">
        <v>600000</v>
      </c>
      <c r="D300" s="80"/>
      <c r="I300" s="78" t="s">
        <v>33</v>
      </c>
      <c r="J300" s="80">
        <v>9</v>
      </c>
      <c r="K300" s="79">
        <f>J300/J298</f>
        <v>0.6</v>
      </c>
    </row>
    <row r="301" spans="1:11">
      <c r="A301" s="72">
        <v>1</v>
      </c>
      <c r="B301" s="81">
        <v>44652</v>
      </c>
      <c r="C301" s="82">
        <f t="shared" ref="C301" si="596">C300+D301</f>
        <v>596250</v>
      </c>
      <c r="D301" s="82">
        <f>'Apr - 2022'!K3</f>
        <v>-3750</v>
      </c>
      <c r="F301" s="83">
        <f t="shared" ref="F301" si="597">SUM(B301)</f>
        <v>44652</v>
      </c>
      <c r="G301" s="84">
        <f t="shared" ref="G301" si="598">SUM(D301)</f>
        <v>-3750</v>
      </c>
    </row>
    <row r="302" spans="1:11">
      <c r="A302" s="72">
        <v>2</v>
      </c>
      <c r="B302" s="81">
        <v>44655</v>
      </c>
      <c r="C302" s="82">
        <f t="shared" ref="C302" si="599">C301+D302</f>
        <v>583075</v>
      </c>
      <c r="D302" s="82">
        <f>'Apr - 2022'!K4</f>
        <v>-13175</v>
      </c>
      <c r="F302" s="83">
        <f t="shared" ref="F302" si="600">SUM(B302)</f>
        <v>44655</v>
      </c>
      <c r="G302" s="84">
        <f t="shared" ref="G302" si="601">SUM(D302)</f>
        <v>-13175</v>
      </c>
    </row>
    <row r="303" spans="1:11">
      <c r="A303" s="72">
        <v>3</v>
      </c>
      <c r="B303" s="81">
        <v>44656</v>
      </c>
      <c r="C303" s="82">
        <f t="shared" ref="C303" si="602">C302+D303</f>
        <v>582275.04999999993</v>
      </c>
      <c r="D303" s="82">
        <f>'Apr - 2022'!K5</f>
        <v>-799.95000000003029</v>
      </c>
      <c r="F303" s="83">
        <f t="shared" ref="F303" si="603">SUM(B303)</f>
        <v>44656</v>
      </c>
      <c r="G303" s="84">
        <f t="shared" ref="G303" si="604">SUM(D303)</f>
        <v>-799.95000000003029</v>
      </c>
    </row>
    <row r="304" spans="1:11">
      <c r="A304" s="72">
        <v>4</v>
      </c>
      <c r="B304" s="81">
        <v>44658</v>
      </c>
      <c r="C304" s="82">
        <f t="shared" ref="C304" si="605">C303+D304</f>
        <v>617075.04999999993</v>
      </c>
      <c r="D304" s="82">
        <f>'Apr - 2022'!K6</f>
        <v>34800</v>
      </c>
      <c r="F304" s="83">
        <f t="shared" ref="F304" si="606">SUM(B304)</f>
        <v>44658</v>
      </c>
      <c r="G304" s="84">
        <f t="shared" ref="G304" si="607">SUM(D304)</f>
        <v>34800</v>
      </c>
    </row>
    <row r="305" spans="1:11">
      <c r="A305" s="72">
        <v>5</v>
      </c>
      <c r="B305" s="81">
        <v>44659</v>
      </c>
      <c r="C305" s="82">
        <f t="shared" ref="C305" si="608">C304+D305</f>
        <v>610325.04999999993</v>
      </c>
      <c r="D305" s="82">
        <f>'Apr - 2022'!K7</f>
        <v>-6750</v>
      </c>
      <c r="F305" s="83">
        <f t="shared" ref="F305" si="609">SUM(B305)</f>
        <v>44659</v>
      </c>
      <c r="G305" s="84">
        <f t="shared" ref="G305" si="610">SUM(D305)</f>
        <v>-6750</v>
      </c>
    </row>
    <row r="306" spans="1:11">
      <c r="A306" s="72">
        <v>6</v>
      </c>
      <c r="B306" s="81">
        <v>44662</v>
      </c>
      <c r="C306" s="82">
        <f t="shared" ref="C306" si="611">C305+D306</f>
        <v>595970.04999999981</v>
      </c>
      <c r="D306" s="82">
        <f>'Apr - 2022'!K8</f>
        <v>-14355.000000000075</v>
      </c>
      <c r="F306" s="83">
        <f t="shared" ref="F306" si="612">SUM(B306)</f>
        <v>44662</v>
      </c>
      <c r="G306" s="84">
        <f t="shared" ref="G306" si="613">SUM(D306)</f>
        <v>-14355.000000000075</v>
      </c>
    </row>
    <row r="307" spans="1:11">
      <c r="A307" s="72">
        <v>7</v>
      </c>
      <c r="B307" s="81">
        <v>44663</v>
      </c>
      <c r="C307" s="82">
        <f t="shared" ref="C307" si="614">C306+D307</f>
        <v>594370.04999999981</v>
      </c>
      <c r="D307" s="82">
        <f>'Apr - 2022'!K9</f>
        <v>-1600.0000000000227</v>
      </c>
      <c r="F307" s="83">
        <f t="shared" ref="F307" si="615">SUM(B307)</f>
        <v>44663</v>
      </c>
      <c r="G307" s="84">
        <f t="shared" ref="G307" si="616">SUM(D307)</f>
        <v>-1600.0000000000227</v>
      </c>
    </row>
    <row r="308" spans="1:11">
      <c r="A308" s="72">
        <v>8</v>
      </c>
      <c r="B308" s="81">
        <v>44669</v>
      </c>
      <c r="C308" s="82">
        <f t="shared" ref="C308" si="617">C307+D308</f>
        <v>608770.04999999981</v>
      </c>
      <c r="D308" s="82">
        <f>'Apr - 2022'!K10</f>
        <v>14400.000000000035</v>
      </c>
      <c r="F308" s="83">
        <f t="shared" ref="F308" si="618">SUM(B308)</f>
        <v>44669</v>
      </c>
      <c r="G308" s="84">
        <f t="shared" ref="G308" si="619">SUM(D308)</f>
        <v>14400.000000000035</v>
      </c>
    </row>
    <row r="309" spans="1:11">
      <c r="A309" s="72">
        <v>9</v>
      </c>
      <c r="B309" s="81">
        <v>44670</v>
      </c>
      <c r="C309" s="82">
        <f t="shared" ref="C309" si="620">C308+D309</f>
        <v>597565.04999999993</v>
      </c>
      <c r="D309" s="82">
        <f>'Apr - 2022'!K11</f>
        <v>-11204.999999999938</v>
      </c>
      <c r="F309" s="83">
        <f t="shared" ref="F309" si="621">SUM(B309)</f>
        <v>44670</v>
      </c>
      <c r="G309" s="84">
        <f t="shared" ref="G309" si="622">SUM(D309)</f>
        <v>-11204.999999999938</v>
      </c>
    </row>
    <row r="310" spans="1:11">
      <c r="A310" s="72">
        <v>10</v>
      </c>
      <c r="B310" s="81">
        <v>44671</v>
      </c>
      <c r="C310" s="82">
        <f t="shared" ref="C310" si="623">C309+D310</f>
        <v>599565.04999999993</v>
      </c>
      <c r="D310" s="82">
        <f>'Apr - 2022'!K12</f>
        <v>2000</v>
      </c>
      <c r="F310" s="83">
        <f t="shared" ref="F310" si="624">SUM(B310)</f>
        <v>44671</v>
      </c>
      <c r="G310" s="84">
        <f t="shared" ref="G310" si="625">SUM(D310)</f>
        <v>2000</v>
      </c>
    </row>
    <row r="311" spans="1:11">
      <c r="A311" s="72">
        <v>11</v>
      </c>
      <c r="B311" s="81">
        <v>44672</v>
      </c>
      <c r="C311" s="82">
        <f t="shared" ref="C311" si="626">C310+D311</f>
        <v>595315.04999999993</v>
      </c>
      <c r="D311" s="82">
        <f>'Apr - 2022'!K13</f>
        <v>-4249.9999999999718</v>
      </c>
      <c r="F311" s="83">
        <f t="shared" ref="F311" si="627">SUM(B311)</f>
        <v>44672</v>
      </c>
      <c r="G311" s="84">
        <f t="shared" ref="G311" si="628">SUM(D311)</f>
        <v>-4249.9999999999718</v>
      </c>
    </row>
    <row r="312" spans="1:11">
      <c r="A312" s="72">
        <v>12</v>
      </c>
      <c r="B312" s="81">
        <v>44673</v>
      </c>
      <c r="C312" s="82">
        <f t="shared" ref="C312" si="629">C311+D312</f>
        <v>619315.04999999993</v>
      </c>
      <c r="D312" s="82">
        <f>'Apr - 2022'!K14</f>
        <v>24000</v>
      </c>
      <c r="F312" s="83">
        <f t="shared" ref="F312" si="630">SUM(B312)</f>
        <v>44673</v>
      </c>
      <c r="G312" s="84">
        <f t="shared" ref="G312" si="631">SUM(D312)</f>
        <v>24000</v>
      </c>
    </row>
    <row r="313" spans="1:11">
      <c r="A313" s="72">
        <v>13</v>
      </c>
      <c r="B313" s="81">
        <v>44677</v>
      </c>
      <c r="C313" s="82">
        <f t="shared" ref="C313" si="632">C312+D313</f>
        <v>607255.04999999993</v>
      </c>
      <c r="D313" s="82">
        <f>'Apr - 2022'!K15</f>
        <v>-12059.999999999945</v>
      </c>
      <c r="F313" s="83">
        <f t="shared" ref="F313" si="633">SUM(B313)</f>
        <v>44677</v>
      </c>
      <c r="G313" s="84">
        <f t="shared" ref="G313" si="634">SUM(D313)</f>
        <v>-12059.999999999945</v>
      </c>
    </row>
    <row r="314" spans="1:11">
      <c r="A314" s="72">
        <v>14</v>
      </c>
      <c r="B314" s="81">
        <v>44678</v>
      </c>
      <c r="C314" s="82">
        <f t="shared" ref="C314" si="635">C313+D314</f>
        <v>611755.04999999993</v>
      </c>
      <c r="D314" s="82">
        <f>'Apr - 2022'!K16</f>
        <v>4500.0000000000282</v>
      </c>
      <c r="F314" s="83">
        <f t="shared" ref="F314" si="636">SUM(B314)</f>
        <v>44678</v>
      </c>
      <c r="G314" s="84">
        <f t="shared" ref="G314" si="637">SUM(D314)</f>
        <v>4500.0000000000282</v>
      </c>
    </row>
    <row r="315" spans="1:11">
      <c r="A315" s="72">
        <v>15</v>
      </c>
      <c r="B315" s="81">
        <v>44680</v>
      </c>
      <c r="C315" s="82">
        <f t="shared" ref="C315" si="638">C314+D315</f>
        <v>623355.04999999993</v>
      </c>
      <c r="D315" s="82">
        <f>'Apr - 2022'!K17</f>
        <v>11600</v>
      </c>
      <c r="F315" s="83">
        <f t="shared" ref="F315" si="639">SUM(B315)</f>
        <v>44680</v>
      </c>
      <c r="G315" s="84">
        <f t="shared" ref="G315" si="640">SUM(D315)</f>
        <v>11600</v>
      </c>
    </row>
    <row r="319" spans="1:11">
      <c r="B319" s="101">
        <v>44682</v>
      </c>
      <c r="C319" s="102"/>
      <c r="D319" s="102"/>
      <c r="E319" s="102"/>
      <c r="F319" s="102"/>
      <c r="G319" s="102"/>
      <c r="H319" s="103"/>
      <c r="I319" s="80" t="s">
        <v>265</v>
      </c>
      <c r="J319" s="80">
        <v>17</v>
      </c>
      <c r="K319" s="80"/>
    </row>
    <row r="320" spans="1:11">
      <c r="B320" s="80" t="s">
        <v>2</v>
      </c>
      <c r="C320" s="80" t="s">
        <v>36</v>
      </c>
      <c r="D320" s="80" t="s">
        <v>37</v>
      </c>
      <c r="I320" s="78" t="s">
        <v>31</v>
      </c>
      <c r="J320" s="80">
        <v>7</v>
      </c>
      <c r="K320" s="79">
        <f>J320/J319</f>
        <v>0.41176470588235292</v>
      </c>
    </row>
    <row r="321" spans="1:11">
      <c r="B321" s="80"/>
      <c r="C321" s="80">
        <v>600000</v>
      </c>
      <c r="D321" s="80"/>
      <c r="I321" s="78" t="s">
        <v>33</v>
      </c>
      <c r="J321" s="80">
        <v>10</v>
      </c>
      <c r="K321" s="79">
        <f>J321/J319</f>
        <v>0.58823529411764708</v>
      </c>
    </row>
    <row r="322" spans="1:11">
      <c r="A322" s="72">
        <v>1</v>
      </c>
      <c r="B322" s="81">
        <v>44683</v>
      </c>
      <c r="C322" s="82">
        <f t="shared" ref="C322" si="641">C321+D322</f>
        <v>615000</v>
      </c>
      <c r="D322" s="82">
        <f>'May - 2022'!K3</f>
        <v>15000</v>
      </c>
      <c r="F322" s="83">
        <f t="shared" ref="F322" si="642">SUM(B322)</f>
        <v>44683</v>
      </c>
      <c r="G322" s="84">
        <f t="shared" ref="G322" si="643">SUM(D322)</f>
        <v>15000</v>
      </c>
    </row>
    <row r="323" spans="1:11">
      <c r="A323" s="72">
        <v>2</v>
      </c>
      <c r="B323" s="81">
        <v>44685</v>
      </c>
      <c r="C323" s="82">
        <f t="shared" ref="C323" si="644">C322+D323</f>
        <v>601670</v>
      </c>
      <c r="D323" s="82">
        <f>'May - 2022'!K4</f>
        <v>-13330.000000000035</v>
      </c>
      <c r="F323" s="83">
        <f t="shared" ref="F323" si="645">SUM(B323)</f>
        <v>44685</v>
      </c>
      <c r="G323" s="84">
        <f t="shared" ref="G323" si="646">SUM(D323)</f>
        <v>-13330.000000000035</v>
      </c>
    </row>
    <row r="324" spans="1:11">
      <c r="A324" s="72">
        <v>3</v>
      </c>
      <c r="B324" s="81">
        <v>44686</v>
      </c>
      <c r="C324" s="82">
        <f t="shared" ref="C324" si="647">C323+D324</f>
        <v>613570</v>
      </c>
      <c r="D324" s="82">
        <f>'May - 2022'!K5</f>
        <v>11900</v>
      </c>
      <c r="F324" s="83">
        <f t="shared" ref="F324" si="648">SUM(B324)</f>
        <v>44686</v>
      </c>
      <c r="G324" s="84">
        <f t="shared" ref="G324" si="649">SUM(D324)</f>
        <v>11900</v>
      </c>
    </row>
    <row r="325" spans="1:11">
      <c r="A325" s="72">
        <v>4</v>
      </c>
      <c r="B325" s="81">
        <v>44687</v>
      </c>
      <c r="C325" s="82">
        <f t="shared" ref="C325" si="650">C324+D325</f>
        <v>628970.00000000012</v>
      </c>
      <c r="D325" s="82">
        <f>'May - 2022'!K6</f>
        <v>15400.000000000091</v>
      </c>
      <c r="F325" s="83">
        <f t="shared" ref="F325" si="651">SUM(B325)</f>
        <v>44687</v>
      </c>
      <c r="G325" s="84">
        <f t="shared" ref="G325" si="652">SUM(D325)</f>
        <v>15400.000000000091</v>
      </c>
    </row>
    <row r="326" spans="1:11">
      <c r="A326" s="72">
        <v>5</v>
      </c>
      <c r="B326" s="81">
        <v>44690</v>
      </c>
      <c r="C326" s="82">
        <f t="shared" ref="C326" si="653">C325+D326</f>
        <v>634836.30000000005</v>
      </c>
      <c r="D326" s="82">
        <f>'May - 2022'!K7</f>
        <v>5866.2999999999693</v>
      </c>
      <c r="F326" s="83">
        <f t="shared" ref="F326" si="654">SUM(B326)</f>
        <v>44690</v>
      </c>
      <c r="G326" s="84">
        <f t="shared" ref="G326" si="655">SUM(D326)</f>
        <v>5866.2999999999693</v>
      </c>
    </row>
    <row r="327" spans="1:11">
      <c r="A327" s="72">
        <v>6</v>
      </c>
      <c r="B327" s="81">
        <v>44691</v>
      </c>
      <c r="C327" s="82">
        <f t="shared" ref="C327" si="656">C326+D327</f>
        <v>628138.79999999993</v>
      </c>
      <c r="D327" s="82">
        <f>'May - 2022'!K8</f>
        <v>-6697.5000000000646</v>
      </c>
      <c r="F327" s="83">
        <f t="shared" ref="F327" si="657">SUM(B327)</f>
        <v>44691</v>
      </c>
      <c r="G327" s="84">
        <f t="shared" ref="G327" si="658">SUM(D327)</f>
        <v>-6697.5000000000646</v>
      </c>
    </row>
    <row r="328" spans="1:11">
      <c r="A328" s="72">
        <v>7</v>
      </c>
      <c r="B328" s="81">
        <v>44693</v>
      </c>
      <c r="C328" s="82">
        <f t="shared" ref="C328" si="659">C327+D328</f>
        <v>612138.79999999993</v>
      </c>
      <c r="D328" s="82">
        <f>'May - 2022'!K9</f>
        <v>-16000</v>
      </c>
      <c r="F328" s="83">
        <f t="shared" ref="F328" si="660">SUM(B328)</f>
        <v>44693</v>
      </c>
      <c r="G328" s="84">
        <f t="shared" ref="G328" si="661">SUM(D328)</f>
        <v>-16000</v>
      </c>
    </row>
    <row r="329" spans="1:11">
      <c r="A329" s="72">
        <v>8</v>
      </c>
      <c r="B329" s="81">
        <v>44694</v>
      </c>
      <c r="C329" s="82">
        <f t="shared" ref="C329" si="662">C328+D329</f>
        <v>616813.80000000005</v>
      </c>
      <c r="D329" s="82">
        <f>'May - 2022'!K10</f>
        <v>4675.0000000001255</v>
      </c>
      <c r="F329" s="83">
        <f t="shared" ref="F329" si="663">SUM(B329)</f>
        <v>44694</v>
      </c>
      <c r="G329" s="84">
        <f t="shared" ref="G329" si="664">SUM(D329)</f>
        <v>4675.0000000001255</v>
      </c>
    </row>
    <row r="330" spans="1:11">
      <c r="A330" s="72">
        <v>9</v>
      </c>
      <c r="B330" s="81">
        <v>44697</v>
      </c>
      <c r="C330" s="82">
        <f t="shared" ref="C330" si="665">C329+D330</f>
        <v>602413.80000000005</v>
      </c>
      <c r="D330" s="82">
        <f>'May - 2022'!K11</f>
        <v>-14400</v>
      </c>
      <c r="F330" s="83">
        <f t="shared" ref="F330" si="666">SUM(B330)</f>
        <v>44697</v>
      </c>
      <c r="G330" s="84">
        <f t="shared" ref="G330" si="667">SUM(D330)</f>
        <v>-14400</v>
      </c>
    </row>
    <row r="331" spans="1:11">
      <c r="A331" s="72">
        <v>10</v>
      </c>
      <c r="B331" s="81">
        <v>44698</v>
      </c>
      <c r="C331" s="82">
        <f t="shared" ref="C331" si="668">C330+D331</f>
        <v>615063.80000000016</v>
      </c>
      <c r="D331" s="82">
        <f>'May - 2022'!K12</f>
        <v>12650.000000000062</v>
      </c>
      <c r="F331" s="83">
        <f t="shared" ref="F331" si="669">SUM(B331)</f>
        <v>44698</v>
      </c>
      <c r="G331" s="84">
        <f t="shared" ref="G331" si="670">SUM(D331)</f>
        <v>12650.000000000062</v>
      </c>
    </row>
    <row r="332" spans="1:11">
      <c r="A332" s="72">
        <v>11</v>
      </c>
      <c r="B332" s="81">
        <v>44699</v>
      </c>
      <c r="C332" s="82">
        <f t="shared" ref="C332" si="671">C331+D332</f>
        <v>603513.80000000016</v>
      </c>
      <c r="D332" s="82">
        <f>'May - 2022'!K13</f>
        <v>-11549.999999999984</v>
      </c>
      <c r="F332" s="83">
        <f t="shared" ref="F332" si="672">SUM(B332)</f>
        <v>44699</v>
      </c>
      <c r="G332" s="84">
        <f t="shared" ref="G332" si="673">SUM(D332)</f>
        <v>-11549.999999999984</v>
      </c>
    </row>
    <row r="333" spans="1:11">
      <c r="A333" s="72">
        <v>12</v>
      </c>
      <c r="B333" s="81">
        <v>44700</v>
      </c>
      <c r="C333" s="82">
        <f t="shared" ref="C333" si="674">C332+D333</f>
        <v>589913.80000000016</v>
      </c>
      <c r="D333" s="82">
        <f>'May - 2022'!K14</f>
        <v>-13600</v>
      </c>
      <c r="F333" s="83">
        <f t="shared" ref="F333" si="675">SUM(B333)</f>
        <v>44700</v>
      </c>
      <c r="G333" s="84">
        <f t="shared" ref="G333" si="676">SUM(D333)</f>
        <v>-13600</v>
      </c>
    </row>
    <row r="334" spans="1:11">
      <c r="A334" s="72">
        <v>13</v>
      </c>
      <c r="B334" s="81">
        <v>44704</v>
      </c>
      <c r="C334" s="82">
        <f t="shared" ref="C334" si="677">C333+D334</f>
        <v>582488.80000000016</v>
      </c>
      <c r="D334" s="82">
        <f>'May - 2022'!K15</f>
        <v>-7424.9999999999618</v>
      </c>
      <c r="F334" s="83">
        <f t="shared" ref="F334" si="678">SUM(B334)</f>
        <v>44704</v>
      </c>
      <c r="G334" s="84">
        <f t="shared" ref="G334" si="679">SUM(D334)</f>
        <v>-7424.9999999999618</v>
      </c>
    </row>
    <row r="335" spans="1:11">
      <c r="A335" s="72">
        <v>14</v>
      </c>
      <c r="B335" s="81">
        <v>44705</v>
      </c>
      <c r="C335" s="82">
        <f t="shared" ref="C335" si="680">C334+D335</f>
        <v>571708.80000000016</v>
      </c>
      <c r="D335" s="82">
        <f>'May - 2022'!K16</f>
        <v>-10779.999999999949</v>
      </c>
      <c r="F335" s="83">
        <f t="shared" ref="F335" si="681">SUM(B335)</f>
        <v>44705</v>
      </c>
      <c r="G335" s="84">
        <f t="shared" ref="G335" si="682">SUM(D335)</f>
        <v>-10779.999999999949</v>
      </c>
    </row>
    <row r="336" spans="1:11">
      <c r="A336" s="72">
        <v>15</v>
      </c>
      <c r="B336" s="81">
        <v>44707</v>
      </c>
      <c r="C336" s="82">
        <f t="shared" ref="C336" si="683">C335+D336</f>
        <v>585458.80000000016</v>
      </c>
      <c r="D336" s="82">
        <f>'May - 2022'!K17</f>
        <v>13750</v>
      </c>
      <c r="F336" s="83">
        <f t="shared" ref="F336" si="684">SUM(B336)</f>
        <v>44707</v>
      </c>
      <c r="G336" s="84">
        <f t="shared" ref="G336" si="685">SUM(D336)</f>
        <v>13750</v>
      </c>
    </row>
    <row r="337" spans="1:11">
      <c r="A337" s="72">
        <v>16</v>
      </c>
      <c r="B337" s="81">
        <v>44708</v>
      </c>
      <c r="C337" s="82">
        <f t="shared" ref="C337" si="686">C336+D337</f>
        <v>576583.80000000016</v>
      </c>
      <c r="D337" s="82">
        <f>'May - 2022'!K18</f>
        <v>-8875.0000000000291</v>
      </c>
      <c r="F337" s="83">
        <f t="shared" ref="F337" si="687">SUM(B337)</f>
        <v>44708</v>
      </c>
      <c r="G337" s="84">
        <f t="shared" ref="G337" si="688">SUM(D337)</f>
        <v>-8875.0000000000291</v>
      </c>
    </row>
    <row r="338" spans="1:11">
      <c r="A338" s="72">
        <v>17</v>
      </c>
      <c r="B338" s="81">
        <v>44712</v>
      </c>
      <c r="C338" s="82">
        <f t="shared" ref="C338" si="689">C337+D338</f>
        <v>564883.80000000016</v>
      </c>
      <c r="D338" s="82">
        <f>'May - 2022'!K19</f>
        <v>-11700.000000000045</v>
      </c>
      <c r="F338" s="83">
        <f t="shared" ref="F338" si="690">SUM(B338)</f>
        <v>44712</v>
      </c>
      <c r="G338" s="84">
        <f t="shared" ref="G338" si="691">SUM(D338)</f>
        <v>-11700.000000000045</v>
      </c>
    </row>
    <row r="342" spans="1:11">
      <c r="B342" s="101">
        <v>44713</v>
      </c>
      <c r="C342" s="102"/>
      <c r="D342" s="102"/>
      <c r="E342" s="102"/>
      <c r="F342" s="102"/>
      <c r="G342" s="102"/>
      <c r="H342" s="103"/>
      <c r="I342" s="80" t="s">
        <v>265</v>
      </c>
      <c r="J342" s="80">
        <v>22</v>
      </c>
      <c r="K342" s="80"/>
    </row>
    <row r="343" spans="1:11">
      <c r="B343" s="80" t="s">
        <v>2</v>
      </c>
      <c r="C343" s="80" t="s">
        <v>36</v>
      </c>
      <c r="D343" s="80" t="s">
        <v>37</v>
      </c>
      <c r="I343" s="78" t="s">
        <v>31</v>
      </c>
      <c r="J343" s="80">
        <v>7</v>
      </c>
      <c r="K343" s="79">
        <f>J343/J342</f>
        <v>0.31818181818181818</v>
      </c>
    </row>
    <row r="344" spans="1:11">
      <c r="B344" s="80"/>
      <c r="C344" s="80">
        <v>600000</v>
      </c>
      <c r="D344" s="80"/>
      <c r="I344" s="78" t="s">
        <v>33</v>
      </c>
      <c r="J344" s="80">
        <v>15</v>
      </c>
      <c r="K344" s="79">
        <f>J344/J342</f>
        <v>0.68181818181818177</v>
      </c>
    </row>
    <row r="345" spans="1:11">
      <c r="A345" s="72">
        <v>1</v>
      </c>
      <c r="B345" s="81">
        <v>44713</v>
      </c>
      <c r="C345" s="82">
        <f t="shared" ref="C345" si="692">C344+D345</f>
        <v>611020</v>
      </c>
      <c r="D345" s="82">
        <f>'June - 2022'!K3</f>
        <v>11020.000000000022</v>
      </c>
      <c r="F345" s="83">
        <f t="shared" ref="F345" si="693">SUM(B345)</f>
        <v>44713</v>
      </c>
      <c r="G345" s="84">
        <f t="shared" ref="G345" si="694">SUM(D345)</f>
        <v>11020.000000000022</v>
      </c>
    </row>
    <row r="346" spans="1:11">
      <c r="A346" s="72">
        <v>2</v>
      </c>
      <c r="B346" s="81">
        <v>44714</v>
      </c>
      <c r="C346" s="82">
        <f t="shared" ref="C346" si="695">C345+D346</f>
        <v>608820</v>
      </c>
      <c r="D346" s="82">
        <f>'June - 2022'!K4</f>
        <v>-2200</v>
      </c>
      <c r="F346" s="83">
        <f t="shared" ref="F346" si="696">SUM(B346)</f>
        <v>44714</v>
      </c>
      <c r="G346" s="84">
        <f t="shared" ref="G346" si="697">SUM(D346)</f>
        <v>-2200</v>
      </c>
    </row>
    <row r="347" spans="1:11">
      <c r="A347" s="72">
        <v>3</v>
      </c>
      <c r="B347" s="81">
        <v>44714</v>
      </c>
      <c r="C347" s="82">
        <f t="shared" ref="C347" si="698">C346+D347</f>
        <v>622570</v>
      </c>
      <c r="D347" s="82">
        <f>'June - 2022'!K5</f>
        <v>13750</v>
      </c>
      <c r="F347" s="83">
        <f t="shared" ref="F347" si="699">SUM(B347)</f>
        <v>44714</v>
      </c>
      <c r="G347" s="84">
        <f t="shared" ref="G347" si="700">SUM(D347)</f>
        <v>13750</v>
      </c>
    </row>
    <row r="348" spans="1:11">
      <c r="A348" s="72">
        <v>4</v>
      </c>
      <c r="B348" s="81">
        <v>44715</v>
      </c>
      <c r="C348" s="82">
        <f t="shared" ref="C348" si="701">C347+D348</f>
        <v>617289.99999999988</v>
      </c>
      <c r="D348" s="82">
        <f>'June - 2022'!K6</f>
        <v>-5280.0000000001091</v>
      </c>
      <c r="F348" s="83">
        <f t="shared" ref="F348" si="702">SUM(B348)</f>
        <v>44715</v>
      </c>
      <c r="G348" s="84">
        <f t="shared" ref="G348" si="703">SUM(D348)</f>
        <v>-5280.0000000001091</v>
      </c>
    </row>
    <row r="349" spans="1:11">
      <c r="A349" s="72">
        <v>5</v>
      </c>
      <c r="B349" s="81">
        <v>44718</v>
      </c>
      <c r="C349" s="82">
        <f t="shared" ref="C349" si="704">C348+D349</f>
        <v>601039.99999999988</v>
      </c>
      <c r="D349" s="82">
        <f>'June - 2022'!K7</f>
        <v>-16250</v>
      </c>
      <c r="F349" s="83">
        <f t="shared" ref="F349" si="705">SUM(B349)</f>
        <v>44718</v>
      </c>
      <c r="G349" s="84">
        <f t="shared" ref="G349" si="706">SUM(D349)</f>
        <v>-16250</v>
      </c>
    </row>
    <row r="350" spans="1:11">
      <c r="A350" s="72">
        <v>6</v>
      </c>
      <c r="B350" s="81">
        <v>44719</v>
      </c>
      <c r="C350" s="82">
        <f t="shared" ref="C350" si="707">C349+D350</f>
        <v>595639.99999999988</v>
      </c>
      <c r="D350" s="82">
        <f>'June - 2022'!K8</f>
        <v>-5400</v>
      </c>
      <c r="F350" s="83">
        <f t="shared" ref="F350" si="708">SUM(B350)</f>
        <v>44719</v>
      </c>
      <c r="G350" s="84">
        <f t="shared" ref="G350" si="709">SUM(D350)</f>
        <v>-5400</v>
      </c>
    </row>
    <row r="351" spans="1:11">
      <c r="A351" s="72">
        <v>7</v>
      </c>
      <c r="B351" s="81">
        <v>44720</v>
      </c>
      <c r="C351" s="82">
        <f t="shared" ref="C351" si="710">C350+D351</f>
        <v>615589.99999999988</v>
      </c>
      <c r="D351" s="82">
        <f>'June - 2022'!K9</f>
        <v>19950</v>
      </c>
      <c r="F351" s="83">
        <f t="shared" ref="F351" si="711">SUM(B351)</f>
        <v>44720</v>
      </c>
      <c r="G351" s="84">
        <f t="shared" ref="G351" si="712">SUM(D351)</f>
        <v>19950</v>
      </c>
    </row>
    <row r="352" spans="1:11">
      <c r="A352" s="72">
        <v>8</v>
      </c>
      <c r="B352" s="81">
        <v>44721</v>
      </c>
      <c r="C352" s="82">
        <f t="shared" ref="C352" si="713">C351+D352</f>
        <v>607339.99999999988</v>
      </c>
      <c r="D352" s="82">
        <f>'June - 2022'!K10</f>
        <v>-8250</v>
      </c>
      <c r="F352" s="83">
        <f t="shared" ref="F352" si="714">SUM(B352)</f>
        <v>44721</v>
      </c>
      <c r="G352" s="84">
        <f t="shared" ref="G352" si="715">SUM(D352)</f>
        <v>-8250</v>
      </c>
    </row>
    <row r="353" spans="1:7">
      <c r="A353" s="72">
        <v>9</v>
      </c>
      <c r="B353" s="81">
        <v>44722</v>
      </c>
      <c r="C353" s="82">
        <f t="shared" ref="C353" si="716">C352+D353</f>
        <v>591545</v>
      </c>
      <c r="D353" s="82">
        <f>'June - 2022'!K11</f>
        <v>-15794.999999999933</v>
      </c>
      <c r="F353" s="83">
        <f t="shared" ref="F353" si="717">SUM(B353)</f>
        <v>44722</v>
      </c>
      <c r="G353" s="84">
        <f t="shared" ref="G353" si="718">SUM(D353)</f>
        <v>-15794.999999999933</v>
      </c>
    </row>
    <row r="354" spans="1:7">
      <c r="A354" s="72">
        <v>10</v>
      </c>
      <c r="B354" s="81">
        <v>44725</v>
      </c>
      <c r="C354" s="82">
        <f t="shared" ref="C354" si="719">C353+D354</f>
        <v>591285.00000000012</v>
      </c>
      <c r="D354" s="82">
        <f>'June - 2022'!K12</f>
        <v>-259.99999999991132</v>
      </c>
      <c r="F354" s="83">
        <f t="shared" ref="F354" si="720">SUM(B354)</f>
        <v>44725</v>
      </c>
      <c r="G354" s="84">
        <f t="shared" ref="G354" si="721">SUM(D354)</f>
        <v>-259.99999999991132</v>
      </c>
    </row>
    <row r="355" spans="1:7">
      <c r="A355" s="72">
        <v>11</v>
      </c>
      <c r="B355" s="81">
        <v>44726</v>
      </c>
      <c r="C355" s="82">
        <f t="shared" ref="C355" si="722">C354+D355</f>
        <v>588585.00000000012</v>
      </c>
      <c r="D355" s="82">
        <f>'June - 2022'!K13</f>
        <v>-2700.0000000000173</v>
      </c>
      <c r="F355" s="83">
        <f t="shared" ref="F355" si="723">SUM(B355)</f>
        <v>44726</v>
      </c>
      <c r="G355" s="84">
        <f t="shared" ref="G355" si="724">SUM(D355)</f>
        <v>-2700.0000000000173</v>
      </c>
    </row>
    <row r="356" spans="1:7">
      <c r="A356" s="72">
        <v>12</v>
      </c>
      <c r="B356" s="81">
        <v>44727</v>
      </c>
      <c r="C356" s="82">
        <f t="shared" ref="C356" si="725">C355+D356</f>
        <v>587235.00000000012</v>
      </c>
      <c r="D356" s="82">
        <f>'June - 2022'!K14</f>
        <v>-1350</v>
      </c>
      <c r="F356" s="83">
        <f t="shared" ref="F356" si="726">SUM(B356)</f>
        <v>44727</v>
      </c>
      <c r="G356" s="84">
        <f t="shared" ref="G356" si="727">SUM(D356)</f>
        <v>-1350</v>
      </c>
    </row>
    <row r="357" spans="1:7">
      <c r="A357" s="72">
        <v>13</v>
      </c>
      <c r="B357" s="81">
        <v>44728</v>
      </c>
      <c r="C357" s="82">
        <f t="shared" ref="C357" si="728">C356+D357</f>
        <v>576675.00000000012</v>
      </c>
      <c r="D357" s="82">
        <f>'June - 2022'!K15</f>
        <v>-10560.000000000036</v>
      </c>
      <c r="F357" s="83">
        <f t="shared" ref="F357" si="729">SUM(B357)</f>
        <v>44728</v>
      </c>
      <c r="G357" s="84">
        <f t="shared" ref="G357" si="730">SUM(D357)</f>
        <v>-10560.000000000036</v>
      </c>
    </row>
    <row r="358" spans="1:7">
      <c r="A358" s="72">
        <v>14</v>
      </c>
      <c r="B358" s="81">
        <v>44729</v>
      </c>
      <c r="C358" s="82">
        <f t="shared" ref="C358" si="731">C357+D358</f>
        <v>571085.00000000023</v>
      </c>
      <c r="D358" s="82">
        <f>'June - 2022'!K16</f>
        <v>-5589.9999999999409</v>
      </c>
      <c r="F358" s="83">
        <f t="shared" ref="F358" si="732">SUM(B358)</f>
        <v>44729</v>
      </c>
      <c r="G358" s="84">
        <f t="shared" ref="G358" si="733">SUM(D358)</f>
        <v>-5589.9999999999409</v>
      </c>
    </row>
    <row r="359" spans="1:7">
      <c r="A359" s="72">
        <v>15</v>
      </c>
      <c r="B359" s="81">
        <v>44732</v>
      </c>
      <c r="C359" s="82">
        <f t="shared" ref="C359" si="734">C358+D359</f>
        <v>587335.00000000023</v>
      </c>
      <c r="D359" s="82">
        <f>'June - 2022'!K17</f>
        <v>16250</v>
      </c>
      <c r="F359" s="83">
        <f t="shared" ref="F359" si="735">SUM(B359)</f>
        <v>44732</v>
      </c>
      <c r="G359" s="84">
        <f t="shared" ref="G359" si="736">SUM(D359)</f>
        <v>16250</v>
      </c>
    </row>
    <row r="360" spans="1:7">
      <c r="A360" s="72">
        <v>16</v>
      </c>
      <c r="B360" s="81">
        <v>44734</v>
      </c>
      <c r="C360" s="82">
        <f t="shared" ref="C360" si="737">C359+D360</f>
        <v>586260.00000000023</v>
      </c>
      <c r="D360" s="82">
        <f>'June - 2022'!K18</f>
        <v>-1075</v>
      </c>
      <c r="F360" s="83">
        <f t="shared" ref="F360" si="738">SUM(B360)</f>
        <v>44734</v>
      </c>
      <c r="G360" s="84">
        <f t="shared" ref="G360" si="739">SUM(D360)</f>
        <v>-1075</v>
      </c>
    </row>
    <row r="361" spans="1:7">
      <c r="A361" s="72">
        <v>17</v>
      </c>
      <c r="B361" s="81">
        <v>44735</v>
      </c>
      <c r="C361" s="82">
        <f t="shared" ref="C361" si="740">C360+D361</f>
        <v>606660.00000000023</v>
      </c>
      <c r="D361" s="82">
        <f>'June - 2022'!K19</f>
        <v>20400</v>
      </c>
      <c r="F361" s="83">
        <f t="shared" ref="F361" si="741">SUM(B361)</f>
        <v>44735</v>
      </c>
      <c r="G361" s="84">
        <f t="shared" ref="G361" si="742">SUM(D361)</f>
        <v>20400</v>
      </c>
    </row>
    <row r="362" spans="1:7">
      <c r="A362" s="72">
        <v>18</v>
      </c>
      <c r="B362" s="81">
        <v>44736</v>
      </c>
      <c r="C362" s="82">
        <f t="shared" ref="C362" si="743">C361+D362</f>
        <v>606660.00000000023</v>
      </c>
      <c r="D362" s="82">
        <f>'June - 2022'!K20</f>
        <v>0</v>
      </c>
      <c r="F362" s="83">
        <f t="shared" ref="F362" si="744">SUM(B362)</f>
        <v>44736</v>
      </c>
      <c r="G362" s="84">
        <f t="shared" ref="G362" si="745">SUM(D362)</f>
        <v>0</v>
      </c>
    </row>
    <row r="363" spans="1:7">
      <c r="A363" s="72">
        <v>19</v>
      </c>
      <c r="B363" s="81">
        <v>44739</v>
      </c>
      <c r="C363" s="82">
        <f t="shared" ref="C363" si="746">C362+D363</f>
        <v>600390.00000000035</v>
      </c>
      <c r="D363" s="82">
        <f>'June - 2022'!K21</f>
        <v>-6269.9999999999136</v>
      </c>
      <c r="F363" s="83">
        <f t="shared" ref="F363" si="747">SUM(B363)</f>
        <v>44739</v>
      </c>
      <c r="G363" s="84">
        <f t="shared" ref="G363" si="748">SUM(D363)</f>
        <v>-6269.9999999999136</v>
      </c>
    </row>
    <row r="364" spans="1:7">
      <c r="A364" s="72">
        <v>20</v>
      </c>
      <c r="B364" s="81">
        <v>44740</v>
      </c>
      <c r="C364" s="82">
        <f t="shared" ref="C364" si="749">C363+D364</f>
        <v>595470.00000000035</v>
      </c>
      <c r="D364" s="82">
        <f>'June - 2022'!K22</f>
        <v>-4919.9999999999818</v>
      </c>
      <c r="F364" s="83">
        <f t="shared" ref="F364" si="750">SUM(B364)</f>
        <v>44740</v>
      </c>
      <c r="G364" s="84">
        <f t="shared" ref="G364" si="751">SUM(D364)</f>
        <v>-4919.9999999999818</v>
      </c>
    </row>
    <row r="365" spans="1:7">
      <c r="A365" s="72">
        <v>21</v>
      </c>
      <c r="B365" s="81">
        <v>44741</v>
      </c>
      <c r="C365" s="82">
        <f t="shared" ref="C365" si="752">C364+D365</f>
        <v>594315.00000000035</v>
      </c>
      <c r="D365" s="82">
        <f>'June - 2022'!K23</f>
        <v>-1155.0000000000437</v>
      </c>
      <c r="F365" s="83">
        <f t="shared" ref="F365" si="753">SUM(B365)</f>
        <v>44741</v>
      </c>
      <c r="G365" s="84">
        <f t="shared" ref="G365" si="754">SUM(D365)</f>
        <v>-1155.0000000000437</v>
      </c>
    </row>
    <row r="366" spans="1:7">
      <c r="A366" s="72">
        <v>22</v>
      </c>
      <c r="B366" s="81">
        <v>44742</v>
      </c>
      <c r="C366" s="82">
        <f t="shared" ref="C366" si="755">C365+D366</f>
        <v>605115.00000000035</v>
      </c>
      <c r="D366" s="82">
        <f>'June - 2022'!K24</f>
        <v>10800</v>
      </c>
      <c r="F366" s="83">
        <f t="shared" ref="F366" si="756">SUM(B366)</f>
        <v>44742</v>
      </c>
      <c r="G366" s="84">
        <f t="shared" ref="G366" si="757">SUM(D366)</f>
        <v>10800</v>
      </c>
    </row>
    <row r="367" spans="1:7">
      <c r="C367" s="88"/>
    </row>
    <row r="370" spans="1:11">
      <c r="B370" s="101">
        <v>44743</v>
      </c>
      <c r="C370" s="102"/>
      <c r="D370" s="102"/>
      <c r="E370" s="102"/>
      <c r="F370" s="102"/>
      <c r="G370" s="102"/>
      <c r="H370" s="103"/>
      <c r="I370" s="80" t="s">
        <v>265</v>
      </c>
      <c r="J370" s="80">
        <v>21</v>
      </c>
      <c r="K370" s="80"/>
    </row>
    <row r="371" spans="1:11">
      <c r="B371" s="80" t="s">
        <v>2</v>
      </c>
      <c r="C371" s="80" t="s">
        <v>36</v>
      </c>
      <c r="D371" s="80" t="s">
        <v>37</v>
      </c>
      <c r="I371" s="78" t="s">
        <v>31</v>
      </c>
      <c r="J371" s="80">
        <v>8</v>
      </c>
      <c r="K371" s="79">
        <f>J371/J370</f>
        <v>0.38095238095238093</v>
      </c>
    </row>
    <row r="372" spans="1:11">
      <c r="B372" s="80"/>
      <c r="C372" s="80">
        <v>600000</v>
      </c>
      <c r="D372" s="80"/>
      <c r="I372" s="78" t="s">
        <v>33</v>
      </c>
      <c r="J372" s="80">
        <v>13</v>
      </c>
      <c r="K372" s="79">
        <f>J372/J370</f>
        <v>0.61904761904761907</v>
      </c>
    </row>
    <row r="373" spans="1:11">
      <c r="A373" s="72">
        <v>1</v>
      </c>
      <c r="B373" s="81">
        <v>44743</v>
      </c>
      <c r="C373" s="82">
        <f t="shared" ref="C373" si="758">C372+D373</f>
        <v>586125.00000000012</v>
      </c>
      <c r="D373" s="82">
        <f>'July - 2022'!K3</f>
        <v>-13874.999999999887</v>
      </c>
      <c r="F373" s="83">
        <f t="shared" ref="F373" si="759">SUM(B373)</f>
        <v>44743</v>
      </c>
      <c r="G373" s="84">
        <f t="shared" ref="G373" si="760">SUM(D373)</f>
        <v>-13874.999999999887</v>
      </c>
    </row>
    <row r="374" spans="1:11">
      <c r="A374" s="72">
        <v>2</v>
      </c>
      <c r="B374" s="81">
        <v>44747</v>
      </c>
      <c r="C374" s="82">
        <f t="shared" ref="C374" si="761">C373+D374</f>
        <v>579825.00000000012</v>
      </c>
      <c r="D374" s="82">
        <f>'July - 2022'!K4</f>
        <v>-6299.9999999999545</v>
      </c>
      <c r="F374" s="83">
        <f t="shared" ref="F374" si="762">SUM(B374)</f>
        <v>44747</v>
      </c>
      <c r="G374" s="84">
        <f t="shared" ref="G374" si="763">SUM(D374)</f>
        <v>-6299.9999999999545</v>
      </c>
    </row>
    <row r="375" spans="1:11">
      <c r="A375" s="72">
        <v>3</v>
      </c>
      <c r="B375" s="81">
        <v>44748</v>
      </c>
      <c r="C375" s="82">
        <f t="shared" ref="C375" si="764">C374+D375</f>
        <v>576985.00000000012</v>
      </c>
      <c r="D375" s="82">
        <f>'July - 2022'!K5</f>
        <v>-2839.9999999999636</v>
      </c>
      <c r="F375" s="83">
        <f t="shared" ref="F375" si="765">SUM(B375)</f>
        <v>44748</v>
      </c>
      <c r="G375" s="84">
        <f t="shared" ref="G375" si="766">SUM(D375)</f>
        <v>-2839.9999999999636</v>
      </c>
    </row>
    <row r="376" spans="1:11">
      <c r="A376" s="72">
        <v>4</v>
      </c>
      <c r="B376" s="81">
        <v>44749</v>
      </c>
      <c r="C376" s="82">
        <f t="shared" ref="C376" si="767">C375+D376</f>
        <v>585385.00000000012</v>
      </c>
      <c r="D376" s="82">
        <f>'July - 2022'!K6</f>
        <v>8400.0000000000346</v>
      </c>
      <c r="F376" s="83">
        <f t="shared" ref="F376" si="768">SUM(B376)</f>
        <v>44749</v>
      </c>
      <c r="G376" s="84">
        <f t="shared" ref="G376" si="769">SUM(D376)</f>
        <v>8400.0000000000346</v>
      </c>
    </row>
    <row r="377" spans="1:11">
      <c r="A377" s="72">
        <v>5</v>
      </c>
      <c r="B377" s="81">
        <v>44750</v>
      </c>
      <c r="C377" s="82">
        <f t="shared" ref="C377" si="770">C376+D377</f>
        <v>573585.00000000012</v>
      </c>
      <c r="D377" s="82">
        <f>'July - 2022'!K7</f>
        <v>-11799.999999999955</v>
      </c>
      <c r="F377" s="83">
        <f t="shared" ref="F377" si="771">SUM(B377)</f>
        <v>44750</v>
      </c>
      <c r="G377" s="84">
        <f t="shared" ref="G377" si="772">SUM(D377)</f>
        <v>-11799.999999999955</v>
      </c>
    </row>
    <row r="378" spans="1:11">
      <c r="A378" s="72">
        <v>6</v>
      </c>
      <c r="B378" s="81">
        <v>44753</v>
      </c>
      <c r="C378" s="82">
        <f t="shared" ref="C378" si="773">C377+D378</f>
        <v>585585.00000000012</v>
      </c>
      <c r="D378" s="82">
        <f>'July - 2022'!K8</f>
        <v>12000</v>
      </c>
      <c r="F378" s="83">
        <f t="shared" ref="F378" si="774">SUM(B378)</f>
        <v>44753</v>
      </c>
      <c r="G378" s="84">
        <f t="shared" ref="G378" si="775">SUM(D378)</f>
        <v>12000</v>
      </c>
    </row>
    <row r="379" spans="1:11">
      <c r="A379" s="72">
        <v>7</v>
      </c>
      <c r="B379" s="81">
        <v>44754</v>
      </c>
      <c r="C379" s="82">
        <f t="shared" ref="C379" si="776">C378+D379</f>
        <v>578685.00000000012</v>
      </c>
      <c r="D379" s="82">
        <f>'July - 2022'!K9</f>
        <v>-6900</v>
      </c>
      <c r="F379" s="83">
        <f t="shared" ref="F379" si="777">SUM(B379)</f>
        <v>44754</v>
      </c>
      <c r="G379" s="84">
        <f t="shared" ref="G379" si="778">SUM(D379)</f>
        <v>-6900</v>
      </c>
    </row>
    <row r="380" spans="1:11">
      <c r="A380" s="72">
        <v>8</v>
      </c>
      <c r="B380" s="81">
        <v>44755</v>
      </c>
      <c r="C380" s="82">
        <f t="shared" ref="C380" si="779">C379+D380</f>
        <v>571885.00000000012</v>
      </c>
      <c r="D380" s="82">
        <f>'July - 2022'!K10</f>
        <v>-6799.9999999999545</v>
      </c>
      <c r="F380" s="83">
        <f t="shared" ref="F380" si="780">SUM(B380)</f>
        <v>44755</v>
      </c>
      <c r="G380" s="84">
        <f t="shared" ref="G380" si="781">SUM(D380)</f>
        <v>-6799.9999999999545</v>
      </c>
    </row>
    <row r="381" spans="1:11">
      <c r="A381" s="72">
        <v>9</v>
      </c>
      <c r="B381" s="81">
        <v>44756</v>
      </c>
      <c r="C381" s="82">
        <f t="shared" ref="C381" si="782">C380+D381</f>
        <v>574875</v>
      </c>
      <c r="D381" s="82">
        <f>'July - 2022'!K11</f>
        <v>2989.9999999999409</v>
      </c>
      <c r="F381" s="83">
        <f t="shared" ref="F381" si="783">SUM(B381)</f>
        <v>44756</v>
      </c>
      <c r="G381" s="84">
        <f t="shared" ref="G381" si="784">SUM(D381)</f>
        <v>2989.9999999999409</v>
      </c>
    </row>
    <row r="382" spans="1:11">
      <c r="A382" s="72">
        <v>10</v>
      </c>
      <c r="B382" s="81">
        <v>44756</v>
      </c>
      <c r="C382" s="82">
        <f t="shared" ref="C382" si="785">C381+D382</f>
        <v>585974.99999999988</v>
      </c>
      <c r="D382" s="82">
        <f>'July - 2022'!K12</f>
        <v>11099.999999999909</v>
      </c>
      <c r="F382" s="83">
        <f t="shared" ref="F382" si="786">SUM(B382)</f>
        <v>44756</v>
      </c>
      <c r="G382" s="84">
        <f t="shared" ref="G382" si="787">SUM(D382)</f>
        <v>11099.999999999909</v>
      </c>
    </row>
    <row r="383" spans="1:11">
      <c r="A383" s="72">
        <v>11</v>
      </c>
      <c r="B383" s="81">
        <v>44757</v>
      </c>
      <c r="C383" s="82">
        <f t="shared" ref="C383" si="788">C382+D383</f>
        <v>583414.99999999988</v>
      </c>
      <c r="D383" s="82">
        <f>'July - 2022'!K13</f>
        <v>-2559.9999999999454</v>
      </c>
      <c r="F383" s="83">
        <f t="shared" ref="F383" si="789">SUM(B383)</f>
        <v>44757</v>
      </c>
      <c r="G383" s="84">
        <f t="shared" ref="G383" si="790">SUM(D383)</f>
        <v>-2559.9999999999454</v>
      </c>
    </row>
    <row r="384" spans="1:11">
      <c r="A384" s="72">
        <v>12</v>
      </c>
      <c r="B384" s="81">
        <v>44760</v>
      </c>
      <c r="C384" s="82">
        <f t="shared" ref="C384" si="791">C383+D384</f>
        <v>587914.99999999988</v>
      </c>
      <c r="D384" s="82">
        <f>'July - 2022'!K14</f>
        <v>4500</v>
      </c>
      <c r="F384" s="83">
        <f t="shared" ref="F384" si="792">SUM(B384)</f>
        <v>44760</v>
      </c>
      <c r="G384" s="84">
        <f t="shared" ref="G384" si="793">SUM(D384)</f>
        <v>4500</v>
      </c>
    </row>
    <row r="385" spans="1:11">
      <c r="A385" s="72">
        <v>13</v>
      </c>
      <c r="B385" s="81">
        <v>44761</v>
      </c>
      <c r="C385" s="82">
        <f t="shared" ref="C385" si="794">C384+D385</f>
        <v>579995</v>
      </c>
      <c r="D385" s="82">
        <f>'July - 2022'!K15</f>
        <v>-7919.9999999999254</v>
      </c>
      <c r="F385" s="83">
        <f t="shared" ref="F385" si="795">SUM(B385)</f>
        <v>44761</v>
      </c>
      <c r="G385" s="84">
        <f t="shared" ref="G385" si="796">SUM(D385)</f>
        <v>-7919.9999999999254</v>
      </c>
    </row>
    <row r="386" spans="1:11">
      <c r="A386" s="72">
        <v>14</v>
      </c>
      <c r="B386" s="81">
        <v>44762</v>
      </c>
      <c r="C386" s="82">
        <f t="shared" ref="C386" si="797">C385+D386</f>
        <v>575195</v>
      </c>
      <c r="D386" s="82">
        <f>'July - 2022'!K16</f>
        <v>-4800</v>
      </c>
      <c r="F386" s="83">
        <f t="shared" ref="F386" si="798">SUM(B386)</f>
        <v>44762</v>
      </c>
      <c r="G386" s="84">
        <f t="shared" ref="G386" si="799">SUM(D386)</f>
        <v>-4800</v>
      </c>
    </row>
    <row r="387" spans="1:11">
      <c r="A387" s="72">
        <v>15</v>
      </c>
      <c r="B387" s="81">
        <v>44763</v>
      </c>
      <c r="C387" s="82">
        <f t="shared" ref="C387" si="800">C386+D387</f>
        <v>588320</v>
      </c>
      <c r="D387" s="82">
        <f>'July - 2022'!K17</f>
        <v>13125</v>
      </c>
      <c r="F387" s="83">
        <f t="shared" ref="F387" si="801">SUM(B387)</f>
        <v>44763</v>
      </c>
      <c r="G387" s="84">
        <f t="shared" ref="G387" si="802">SUM(D387)</f>
        <v>13125</v>
      </c>
    </row>
    <row r="388" spans="1:11">
      <c r="A388" s="72">
        <v>16</v>
      </c>
      <c r="B388" s="81">
        <v>44764</v>
      </c>
      <c r="C388" s="82">
        <f t="shared" ref="C388" si="803">C387+D388</f>
        <v>581195</v>
      </c>
      <c r="D388" s="82">
        <f>'July - 2022'!K18</f>
        <v>-7124.9999999999854</v>
      </c>
      <c r="F388" s="83">
        <f t="shared" ref="F388" si="804">SUM(B388)</f>
        <v>44764</v>
      </c>
      <c r="G388" s="84">
        <f t="shared" ref="G388" si="805">SUM(D388)</f>
        <v>-7124.9999999999854</v>
      </c>
    </row>
    <row r="389" spans="1:11">
      <c r="A389" s="72">
        <v>17</v>
      </c>
      <c r="B389" s="81">
        <v>44767</v>
      </c>
      <c r="C389" s="82">
        <f t="shared" ref="C389" si="806">C388+D389</f>
        <v>576515</v>
      </c>
      <c r="D389" s="82">
        <f>'July - 2022'!K19</f>
        <v>-4680.0000000000409</v>
      </c>
      <c r="F389" s="83">
        <f t="shared" ref="F389" si="807">SUM(B389)</f>
        <v>44767</v>
      </c>
      <c r="G389" s="84">
        <f t="shared" ref="G389" si="808">SUM(D389)</f>
        <v>-4680.0000000000409</v>
      </c>
    </row>
    <row r="390" spans="1:11">
      <c r="A390" s="72">
        <v>18</v>
      </c>
      <c r="B390" s="81">
        <v>44768</v>
      </c>
      <c r="C390" s="82">
        <f t="shared" ref="C390" si="809">C389+D390</f>
        <v>568515</v>
      </c>
      <c r="D390" s="82">
        <f>'July - 2022'!K20</f>
        <v>-8000</v>
      </c>
      <c r="F390" s="83">
        <f t="shared" ref="F390" si="810">SUM(B390)</f>
        <v>44768</v>
      </c>
      <c r="G390" s="84">
        <f t="shared" ref="G390" si="811">SUM(D390)</f>
        <v>-8000</v>
      </c>
    </row>
    <row r="391" spans="1:11">
      <c r="A391" s="72">
        <v>19</v>
      </c>
      <c r="B391" s="81">
        <v>44769</v>
      </c>
      <c r="C391" s="82">
        <f t="shared" ref="C391" si="812">C390+D391</f>
        <v>561934.99999999988</v>
      </c>
      <c r="D391" s="82">
        <f>'July - 2022'!K21</f>
        <v>-6580.0000000000637</v>
      </c>
      <c r="F391" s="83">
        <f t="shared" ref="F391" si="813">SUM(B391)</f>
        <v>44769</v>
      </c>
      <c r="G391" s="84">
        <f t="shared" ref="G391" si="814">SUM(D391)</f>
        <v>-6580.0000000000637</v>
      </c>
    </row>
    <row r="392" spans="1:11">
      <c r="A392" s="72">
        <v>20</v>
      </c>
      <c r="B392" s="81">
        <v>44770</v>
      </c>
      <c r="C392" s="82">
        <f t="shared" ref="C392" si="815">C391+D392</f>
        <v>577434.99999999988</v>
      </c>
      <c r="D392" s="82">
        <f>'July - 2022'!K22</f>
        <v>15500</v>
      </c>
      <c r="F392" s="83">
        <f t="shared" ref="F392" si="816">SUM(B392)</f>
        <v>44770</v>
      </c>
      <c r="G392" s="84">
        <f t="shared" ref="G392" si="817">SUM(D392)</f>
        <v>15500</v>
      </c>
    </row>
    <row r="393" spans="1:11">
      <c r="A393" s="72">
        <v>21</v>
      </c>
      <c r="B393" s="81">
        <v>44771</v>
      </c>
      <c r="C393" s="82">
        <f t="shared" ref="C393" si="818">C392+D393</f>
        <v>605574.99999999988</v>
      </c>
      <c r="D393" s="82">
        <f>'July - 2022'!K23</f>
        <v>28139.999999999953</v>
      </c>
      <c r="F393" s="83">
        <f t="shared" ref="F393" si="819">SUM(B393)</f>
        <v>44771</v>
      </c>
      <c r="G393" s="84">
        <f t="shared" ref="G393" si="820">SUM(D393)</f>
        <v>28139.999999999953</v>
      </c>
    </row>
    <row r="397" spans="1:11">
      <c r="B397" s="101">
        <v>44774</v>
      </c>
      <c r="C397" s="102"/>
      <c r="D397" s="102"/>
      <c r="E397" s="102"/>
      <c r="F397" s="102"/>
      <c r="G397" s="102"/>
      <c r="H397" s="103"/>
      <c r="I397" s="80" t="s">
        <v>265</v>
      </c>
      <c r="J397" s="80">
        <v>20</v>
      </c>
      <c r="K397" s="80"/>
    </row>
    <row r="398" spans="1:11">
      <c r="B398" s="80" t="s">
        <v>2</v>
      </c>
      <c r="C398" s="80" t="s">
        <v>36</v>
      </c>
      <c r="D398" s="80" t="s">
        <v>37</v>
      </c>
      <c r="I398" s="78" t="s">
        <v>31</v>
      </c>
      <c r="J398" s="80">
        <v>11</v>
      </c>
      <c r="K398" s="79">
        <f>J398/J397</f>
        <v>0.55000000000000004</v>
      </c>
    </row>
    <row r="399" spans="1:11">
      <c r="B399" s="80"/>
      <c r="C399" s="80">
        <v>600000</v>
      </c>
      <c r="D399" s="80"/>
      <c r="I399" s="78" t="s">
        <v>33</v>
      </c>
      <c r="J399" s="80">
        <v>9</v>
      </c>
      <c r="K399" s="79">
        <f>J399/J397</f>
        <v>0.45</v>
      </c>
    </row>
    <row r="400" spans="1:11">
      <c r="A400" s="72">
        <v>1</v>
      </c>
      <c r="B400" s="81">
        <v>44774</v>
      </c>
      <c r="C400" s="82">
        <f t="shared" ref="C400" si="821">C399+D400</f>
        <v>583912</v>
      </c>
      <c r="D400" s="82">
        <f>'Aug - 2022'!K3</f>
        <v>-16088</v>
      </c>
      <c r="F400" s="83">
        <f t="shared" ref="F400" si="822">SUM(B400)</f>
        <v>44774</v>
      </c>
      <c r="G400" s="84">
        <f t="shared" ref="G400" si="823">SUM(D400)</f>
        <v>-16088</v>
      </c>
    </row>
    <row r="401" spans="1:7">
      <c r="A401" s="72">
        <v>2</v>
      </c>
      <c r="B401" s="81">
        <v>44775</v>
      </c>
      <c r="C401" s="82">
        <f t="shared" ref="C401:C402" si="824">C400+D401</f>
        <v>579524.5</v>
      </c>
      <c r="D401" s="82">
        <f>'Aug - 2022'!K4</f>
        <v>-4387.5000000000382</v>
      </c>
      <c r="F401" s="83">
        <f t="shared" ref="F401:F402" si="825">SUM(B401)</f>
        <v>44775</v>
      </c>
      <c r="G401" s="84">
        <f t="shared" ref="G401:G402" si="826">SUM(D401)</f>
        <v>-4387.5000000000382</v>
      </c>
    </row>
    <row r="402" spans="1:7">
      <c r="A402" s="72">
        <v>3</v>
      </c>
      <c r="B402" s="81">
        <v>44775</v>
      </c>
      <c r="C402" s="82">
        <f t="shared" si="824"/>
        <v>574844.49999999977</v>
      </c>
      <c r="D402" s="82">
        <f>'Aug - 2022'!K5</f>
        <v>-4680.0000000001774</v>
      </c>
      <c r="F402" s="83">
        <f t="shared" si="825"/>
        <v>44775</v>
      </c>
      <c r="G402" s="84">
        <f t="shared" si="826"/>
        <v>-4680.0000000001774</v>
      </c>
    </row>
    <row r="403" spans="1:7">
      <c r="A403" s="72">
        <v>4</v>
      </c>
      <c r="B403" s="81">
        <v>44776</v>
      </c>
      <c r="C403" s="82">
        <f t="shared" ref="C403" si="827">C402+D403</f>
        <v>591324.49999999965</v>
      </c>
      <c r="D403" s="82">
        <f>'Aug - 2022'!K6</f>
        <v>16479.999999999927</v>
      </c>
      <c r="F403" s="83">
        <f t="shared" ref="F403" si="828">SUM(B403)</f>
        <v>44776</v>
      </c>
      <c r="G403" s="84">
        <f t="shared" ref="G403" si="829">SUM(D403)</f>
        <v>16479.999999999927</v>
      </c>
    </row>
    <row r="404" spans="1:7">
      <c r="A404" s="72">
        <v>5</v>
      </c>
      <c r="B404" s="81">
        <v>44777</v>
      </c>
      <c r="C404" s="82">
        <f t="shared" ref="C404" si="830">C403+D404</f>
        <v>589324.49999999965</v>
      </c>
      <c r="D404" s="82">
        <f>'Aug - 2022'!K7</f>
        <v>-2000</v>
      </c>
      <c r="F404" s="83">
        <f t="shared" ref="F404" si="831">SUM(B404)</f>
        <v>44777</v>
      </c>
      <c r="G404" s="84">
        <f t="shared" ref="G404" si="832">SUM(D404)</f>
        <v>-2000</v>
      </c>
    </row>
    <row r="405" spans="1:7">
      <c r="A405" s="72">
        <v>6</v>
      </c>
      <c r="B405" s="81">
        <v>44778</v>
      </c>
      <c r="C405" s="82">
        <f t="shared" ref="C405" si="833">C404+D405</f>
        <v>601384.49999999965</v>
      </c>
      <c r="D405" s="82">
        <f>'Aug - 2022'!K8</f>
        <v>12059.999999999982</v>
      </c>
      <c r="F405" s="83">
        <f t="shared" ref="F405" si="834">SUM(B405)</f>
        <v>44778</v>
      </c>
      <c r="G405" s="84">
        <f t="shared" ref="G405" si="835">SUM(D405)</f>
        <v>12059.999999999982</v>
      </c>
    </row>
    <row r="406" spans="1:7">
      <c r="A406" s="72">
        <v>7</v>
      </c>
      <c r="B406" s="81">
        <v>44781</v>
      </c>
      <c r="C406" s="82">
        <f t="shared" ref="C406" si="836">C405+D406</f>
        <v>614884.49999999965</v>
      </c>
      <c r="D406" s="82">
        <f>'Aug - 2022'!K9</f>
        <v>13500</v>
      </c>
      <c r="F406" s="83">
        <f t="shared" ref="F406" si="837">SUM(B406)</f>
        <v>44781</v>
      </c>
      <c r="G406" s="84">
        <f t="shared" ref="G406" si="838">SUM(D406)</f>
        <v>13500</v>
      </c>
    </row>
    <row r="407" spans="1:7">
      <c r="A407" s="72">
        <v>8</v>
      </c>
      <c r="B407" s="81">
        <v>44783</v>
      </c>
      <c r="C407" s="82">
        <f t="shared" ref="C407" si="839">C406+D407</f>
        <v>642659.49999999977</v>
      </c>
      <c r="D407" s="82">
        <f>'Aug - 2022'!K10</f>
        <v>27775.000000000062</v>
      </c>
      <c r="F407" s="83">
        <f t="shared" ref="F407" si="840">SUM(B407)</f>
        <v>44783</v>
      </c>
      <c r="G407" s="84">
        <f t="shared" ref="G407" si="841">SUM(D407)</f>
        <v>27775.000000000062</v>
      </c>
    </row>
    <row r="408" spans="1:7">
      <c r="A408" s="72">
        <v>9</v>
      </c>
      <c r="B408" s="81">
        <v>44784</v>
      </c>
      <c r="C408" s="82">
        <f t="shared" ref="C408" si="842">C407+D408</f>
        <v>632604.49999999977</v>
      </c>
      <c r="D408" s="82">
        <f>'Aug - 2022'!K11</f>
        <v>-10055</v>
      </c>
      <c r="F408" s="83">
        <f t="shared" ref="F408" si="843">SUM(B408)</f>
        <v>44784</v>
      </c>
      <c r="G408" s="84">
        <f t="shared" ref="G408" si="844">SUM(D408)</f>
        <v>-10055</v>
      </c>
    </row>
    <row r="409" spans="1:7">
      <c r="A409" s="72">
        <v>10</v>
      </c>
      <c r="B409" s="81">
        <v>44785</v>
      </c>
      <c r="C409" s="82">
        <f t="shared" ref="C409" si="845">C408+D409</f>
        <v>640524.49999999977</v>
      </c>
      <c r="D409" s="82">
        <f>'Aug - 2022'!K12</f>
        <v>7919.9999999999591</v>
      </c>
      <c r="F409" s="83">
        <f t="shared" ref="F409" si="846">SUM(B409)</f>
        <v>44785</v>
      </c>
      <c r="G409" s="84">
        <f t="shared" ref="G409" si="847">SUM(D409)</f>
        <v>7919.9999999999591</v>
      </c>
    </row>
    <row r="410" spans="1:7">
      <c r="A410" s="72">
        <v>11</v>
      </c>
      <c r="B410" s="81">
        <v>44789</v>
      </c>
      <c r="C410" s="82">
        <f t="shared" ref="C410" si="848">C409+D410</f>
        <v>654631.99999999977</v>
      </c>
      <c r="D410" s="82">
        <f>'Aug - 2022'!K13</f>
        <v>14107.499999999967</v>
      </c>
      <c r="F410" s="83">
        <f t="shared" ref="F410" si="849">SUM(B410)</f>
        <v>44789</v>
      </c>
      <c r="G410" s="84">
        <f t="shared" ref="G410" si="850">SUM(D410)</f>
        <v>14107.499999999967</v>
      </c>
    </row>
    <row r="411" spans="1:7">
      <c r="A411" s="72">
        <v>12</v>
      </c>
      <c r="B411" s="81">
        <v>44790</v>
      </c>
      <c r="C411" s="82">
        <f t="shared" ref="C411" si="851">C410+D411</f>
        <v>659491.99999999977</v>
      </c>
      <c r="D411" s="82">
        <f>'Aug - 2022'!K14</f>
        <v>4860.0000000000309</v>
      </c>
      <c r="F411" s="83">
        <f t="shared" ref="F411" si="852">SUM(B411)</f>
        <v>44790</v>
      </c>
      <c r="G411" s="84">
        <f t="shared" ref="G411" si="853">SUM(D411)</f>
        <v>4860.0000000000309</v>
      </c>
    </row>
    <row r="412" spans="1:7">
      <c r="A412" s="72">
        <v>13</v>
      </c>
      <c r="B412" s="81">
        <v>44791</v>
      </c>
      <c r="C412" s="82">
        <f t="shared" ref="C412" si="854">C411+D412</f>
        <v>659066.99999999977</v>
      </c>
      <c r="D412" s="82">
        <f>'Aug - 2022'!K15</f>
        <v>-425</v>
      </c>
      <c r="F412" s="83">
        <f t="shared" ref="F412" si="855">SUM(B412)</f>
        <v>44791</v>
      </c>
      <c r="G412" s="84">
        <f t="shared" ref="G412" si="856">SUM(D412)</f>
        <v>-425</v>
      </c>
    </row>
    <row r="413" spans="1:7">
      <c r="A413" s="72">
        <v>14</v>
      </c>
      <c r="B413" s="81">
        <v>44795</v>
      </c>
      <c r="C413" s="82">
        <f t="shared" ref="C413" si="857">C412+D413</f>
        <v>677591.99999999977</v>
      </c>
      <c r="D413" s="82">
        <f>'Aug - 2022'!K16</f>
        <v>18525</v>
      </c>
      <c r="F413" s="83">
        <f t="shared" ref="F413" si="858">SUM(B413)</f>
        <v>44795</v>
      </c>
      <c r="G413" s="84">
        <f t="shared" ref="G413" si="859">SUM(D413)</f>
        <v>18525</v>
      </c>
    </row>
    <row r="414" spans="1:7">
      <c r="A414" s="72">
        <v>15</v>
      </c>
      <c r="B414" s="81">
        <v>44796</v>
      </c>
      <c r="C414" s="82">
        <f t="shared" ref="C414" si="860">C413+D414</f>
        <v>676191.99999999977</v>
      </c>
      <c r="D414" s="82">
        <f>'Aug - 2022'!K17</f>
        <v>-1400</v>
      </c>
      <c r="F414" s="83">
        <f t="shared" ref="F414" si="861">SUM(B414)</f>
        <v>44796</v>
      </c>
      <c r="G414" s="84">
        <f t="shared" ref="G414" si="862">SUM(D414)</f>
        <v>-1400</v>
      </c>
    </row>
    <row r="415" spans="1:7">
      <c r="A415" s="72">
        <v>16</v>
      </c>
      <c r="B415" s="81">
        <v>44797</v>
      </c>
      <c r="C415" s="82">
        <f t="shared" ref="C415" si="863">C414+D415</f>
        <v>680191.99999999977</v>
      </c>
      <c r="D415" s="82">
        <f>'Aug - 2022'!K18</f>
        <v>4000.0000000000568</v>
      </c>
      <c r="F415" s="83">
        <f t="shared" ref="F415" si="864">SUM(B415)</f>
        <v>44797</v>
      </c>
      <c r="G415" s="84">
        <f t="shared" ref="G415" si="865">SUM(D415)</f>
        <v>4000.0000000000568</v>
      </c>
    </row>
    <row r="416" spans="1:7">
      <c r="A416" s="72">
        <v>17</v>
      </c>
      <c r="B416" s="81">
        <v>44798</v>
      </c>
      <c r="C416" s="82">
        <f t="shared" ref="C416" si="866">C415+D416</f>
        <v>668641.99999999977</v>
      </c>
      <c r="D416" s="82">
        <f>'Aug - 2022'!K19</f>
        <v>-11550</v>
      </c>
      <c r="F416" s="83">
        <f t="shared" ref="F416" si="867">SUM(B416)</f>
        <v>44798</v>
      </c>
      <c r="G416" s="84">
        <f t="shared" ref="G416" si="868">SUM(D416)</f>
        <v>-11550</v>
      </c>
    </row>
    <row r="417" spans="1:11">
      <c r="A417" s="72">
        <v>18</v>
      </c>
      <c r="B417" s="81">
        <v>44799</v>
      </c>
      <c r="C417" s="82">
        <f t="shared" ref="C417" si="869">C416+D417</f>
        <v>642901.19999999984</v>
      </c>
      <c r="D417" s="82">
        <f>'Aug - 2022'!K20</f>
        <v>-25740.799999999908</v>
      </c>
      <c r="F417" s="83">
        <f t="shared" ref="F417" si="870">SUM(B417)</f>
        <v>44799</v>
      </c>
      <c r="G417" s="84">
        <f t="shared" ref="G417" si="871">SUM(D417)</f>
        <v>-25740.799999999908</v>
      </c>
    </row>
    <row r="418" spans="1:11">
      <c r="A418" s="72">
        <v>19</v>
      </c>
      <c r="B418" s="81">
        <v>44802</v>
      </c>
      <c r="C418" s="82">
        <f t="shared" ref="C418" si="872">C417+D418</f>
        <v>652326.19999999984</v>
      </c>
      <c r="D418" s="82">
        <f>'Aug - 2022'!K21</f>
        <v>9425</v>
      </c>
      <c r="F418" s="83">
        <f t="shared" ref="F418" si="873">SUM(B418)</f>
        <v>44802</v>
      </c>
      <c r="G418" s="84">
        <f t="shared" ref="G418" si="874">SUM(D418)</f>
        <v>9425</v>
      </c>
    </row>
    <row r="419" spans="1:11">
      <c r="A419" s="72">
        <v>20</v>
      </c>
      <c r="B419" s="81">
        <v>44803</v>
      </c>
      <c r="C419" s="82">
        <f t="shared" ref="C419" si="875">C418+D419</f>
        <v>679826.19999999984</v>
      </c>
      <c r="D419" s="82">
        <f>'Aug - 2022'!K22</f>
        <v>27500</v>
      </c>
      <c r="F419" s="83">
        <f t="shared" ref="F419" si="876">SUM(B419)</f>
        <v>44803</v>
      </c>
      <c r="G419" s="84">
        <f t="shared" ref="G419" si="877">SUM(D419)</f>
        <v>27500</v>
      </c>
    </row>
    <row r="423" spans="1:11">
      <c r="B423" s="101">
        <v>44805</v>
      </c>
      <c r="C423" s="102"/>
      <c r="D423" s="102"/>
      <c r="E423" s="102"/>
      <c r="F423" s="102"/>
      <c r="G423" s="102"/>
      <c r="H423" s="103"/>
      <c r="I423" s="80" t="s">
        <v>265</v>
      </c>
      <c r="J423" s="80">
        <v>25</v>
      </c>
      <c r="K423" s="80"/>
    </row>
    <row r="424" spans="1:11">
      <c r="B424" s="80" t="s">
        <v>2</v>
      </c>
      <c r="C424" s="80" t="s">
        <v>36</v>
      </c>
      <c r="D424" s="80" t="s">
        <v>37</v>
      </c>
      <c r="I424" s="78" t="s">
        <v>31</v>
      </c>
      <c r="J424" s="80">
        <v>11</v>
      </c>
      <c r="K424" s="79">
        <f>J424/J423</f>
        <v>0.44</v>
      </c>
    </row>
    <row r="425" spans="1:11">
      <c r="B425" s="80"/>
      <c r="C425" s="80">
        <v>600000</v>
      </c>
      <c r="D425" s="80"/>
      <c r="I425" s="78" t="s">
        <v>33</v>
      </c>
      <c r="J425" s="80">
        <v>14</v>
      </c>
      <c r="K425" s="79">
        <f>J425/J423</f>
        <v>0.56000000000000005</v>
      </c>
    </row>
    <row r="426" spans="1:11">
      <c r="A426" s="72">
        <v>1</v>
      </c>
      <c r="B426" s="81">
        <v>44805</v>
      </c>
      <c r="C426" s="82">
        <f t="shared" ref="C426" si="878">C425+D426</f>
        <v>598750</v>
      </c>
      <c r="D426" s="82">
        <f>'Sep - 2022'!K3</f>
        <v>-1250</v>
      </c>
      <c r="F426" s="83">
        <f t="shared" ref="F426" si="879">SUM(B426)</f>
        <v>44805</v>
      </c>
      <c r="G426" s="84">
        <f t="shared" ref="G426" si="880">SUM(D426)</f>
        <v>-1250</v>
      </c>
    </row>
    <row r="427" spans="1:11">
      <c r="A427" s="72">
        <v>2</v>
      </c>
      <c r="B427" s="81">
        <v>44805</v>
      </c>
      <c r="C427" s="82">
        <f t="shared" ref="C427" si="881">C426+D427</f>
        <v>596349.99999999988</v>
      </c>
      <c r="D427" s="82">
        <f>'Sep - 2022'!K4</f>
        <v>-2400.0000000000909</v>
      </c>
      <c r="F427" s="83">
        <f t="shared" ref="F427" si="882">SUM(B427)</f>
        <v>44805</v>
      </c>
      <c r="G427" s="84">
        <f t="shared" ref="G427" si="883">SUM(D427)</f>
        <v>-2400.0000000000909</v>
      </c>
    </row>
    <row r="428" spans="1:11">
      <c r="A428" s="72">
        <v>3</v>
      </c>
      <c r="B428" s="81">
        <v>44806</v>
      </c>
      <c r="C428" s="82">
        <f t="shared" ref="C428" si="884">C427+D428</f>
        <v>585070</v>
      </c>
      <c r="D428" s="82">
        <f>'Sep - 2022'!K5</f>
        <v>-11279.999999999927</v>
      </c>
      <c r="F428" s="83">
        <f t="shared" ref="F428" si="885">SUM(B428)</f>
        <v>44806</v>
      </c>
      <c r="G428" s="84">
        <f t="shared" ref="G428" si="886">SUM(D428)</f>
        <v>-11279.999999999927</v>
      </c>
    </row>
    <row r="429" spans="1:11">
      <c r="A429" s="72">
        <v>4</v>
      </c>
      <c r="B429" s="81">
        <v>44809</v>
      </c>
      <c r="C429" s="82">
        <f t="shared" ref="C429" si="887">C428+D429</f>
        <v>607191</v>
      </c>
      <c r="D429" s="82">
        <f>'Sep - 2022'!K6</f>
        <v>22121</v>
      </c>
      <c r="F429" s="83">
        <f t="shared" ref="F429" si="888">SUM(B429)</f>
        <v>44809</v>
      </c>
      <c r="G429" s="84">
        <f t="shared" ref="G429" si="889">SUM(D429)</f>
        <v>22121</v>
      </c>
    </row>
    <row r="430" spans="1:11">
      <c r="A430" s="72">
        <v>5</v>
      </c>
      <c r="B430" s="81">
        <v>44810</v>
      </c>
      <c r="C430" s="82">
        <f t="shared" ref="C430" si="890">C429+D430</f>
        <v>606880.99999999988</v>
      </c>
      <c r="D430" s="82">
        <f>'Sep - 2022'!K7</f>
        <v>-310.00000000007049</v>
      </c>
      <c r="F430" s="83">
        <f t="shared" ref="F430" si="891">SUM(B430)</f>
        <v>44810</v>
      </c>
      <c r="G430" s="84">
        <f t="shared" ref="G430" si="892">SUM(D430)</f>
        <v>-310.00000000007049</v>
      </c>
    </row>
    <row r="431" spans="1:11">
      <c r="A431" s="72">
        <v>6</v>
      </c>
      <c r="B431" s="81">
        <v>44810</v>
      </c>
      <c r="C431" s="82">
        <f t="shared" ref="C431" si="893">C430+D431</f>
        <v>603460.99999999977</v>
      </c>
      <c r="D431" s="82">
        <f>'Sep - 2022'!K8</f>
        <v>-3420.0000000001296</v>
      </c>
      <c r="F431" s="83">
        <f t="shared" ref="F431" si="894">SUM(B431)</f>
        <v>44810</v>
      </c>
      <c r="G431" s="84">
        <f t="shared" ref="G431" si="895">SUM(D431)</f>
        <v>-3420.0000000001296</v>
      </c>
    </row>
    <row r="432" spans="1:11">
      <c r="A432" s="72">
        <v>7</v>
      </c>
      <c r="B432" s="81">
        <v>44811</v>
      </c>
      <c r="C432" s="82">
        <f t="shared" ref="C432" si="896">C431+D432</f>
        <v>618280.99999999988</v>
      </c>
      <c r="D432" s="82">
        <f>'Sep - 2022'!K9</f>
        <v>14820.000000000118</v>
      </c>
      <c r="F432" s="83">
        <f t="shared" ref="F432" si="897">SUM(B432)</f>
        <v>44811</v>
      </c>
      <c r="G432" s="84">
        <f t="shared" ref="G432" si="898">SUM(D432)</f>
        <v>14820.000000000118</v>
      </c>
    </row>
    <row r="433" spans="1:7">
      <c r="A433" s="72">
        <v>8</v>
      </c>
      <c r="B433" s="81">
        <v>44812</v>
      </c>
      <c r="C433" s="82">
        <f t="shared" ref="C433" si="899">C432+D433</f>
        <v>627030.99999999988</v>
      </c>
      <c r="D433" s="82">
        <f>'Sep - 2022'!K10</f>
        <v>8750</v>
      </c>
      <c r="F433" s="83">
        <f t="shared" ref="F433" si="900">SUM(B433)</f>
        <v>44812</v>
      </c>
      <c r="G433" s="84">
        <f t="shared" ref="G433" si="901">SUM(D433)</f>
        <v>8750</v>
      </c>
    </row>
    <row r="434" spans="1:7">
      <c r="A434" s="72">
        <v>9</v>
      </c>
      <c r="B434" s="81">
        <v>44813</v>
      </c>
      <c r="C434" s="82">
        <f t="shared" ref="C434" si="902">C433+D434</f>
        <v>624780.99999999988</v>
      </c>
      <c r="D434" s="82">
        <f>'Sep - 2022'!K11</f>
        <v>-2250</v>
      </c>
      <c r="F434" s="83">
        <f t="shared" ref="F434" si="903">SUM(B434)</f>
        <v>44813</v>
      </c>
      <c r="G434" s="84">
        <f t="shared" ref="G434" si="904">SUM(D434)</f>
        <v>-2250</v>
      </c>
    </row>
    <row r="435" spans="1:7">
      <c r="A435" s="72">
        <v>10</v>
      </c>
      <c r="B435" s="81">
        <v>44816</v>
      </c>
      <c r="C435" s="82">
        <f t="shared" ref="C435" si="905">C434+D435</f>
        <v>617355.99999999988</v>
      </c>
      <c r="D435" s="82">
        <f>'Sep - 2022'!K12</f>
        <v>-7425</v>
      </c>
      <c r="F435" s="83">
        <f t="shared" ref="F435" si="906">SUM(B435)</f>
        <v>44816</v>
      </c>
      <c r="G435" s="84">
        <f t="shared" ref="G435" si="907">SUM(D435)</f>
        <v>-7425</v>
      </c>
    </row>
    <row r="436" spans="1:7">
      <c r="A436" s="72">
        <v>11</v>
      </c>
      <c r="B436" s="81">
        <v>44817</v>
      </c>
      <c r="C436" s="82">
        <f t="shared" ref="C436" si="908">C435+D436</f>
        <v>604605.99999999988</v>
      </c>
      <c r="D436" s="82">
        <f>'Sep - 2022'!K13</f>
        <v>-12750</v>
      </c>
      <c r="F436" s="83">
        <f t="shared" ref="F436" si="909">SUM(B436)</f>
        <v>44817</v>
      </c>
      <c r="G436" s="84">
        <f t="shared" ref="G436" si="910">SUM(D436)</f>
        <v>-12750</v>
      </c>
    </row>
    <row r="437" spans="1:7">
      <c r="A437" s="72">
        <v>12</v>
      </c>
      <c r="B437" s="81">
        <v>44818</v>
      </c>
      <c r="C437" s="82">
        <f t="shared" ref="C437" si="911">C436+D437</f>
        <v>626835.99999999977</v>
      </c>
      <c r="D437" s="82">
        <f>'Sep - 2022'!K14</f>
        <v>22229.999999999869</v>
      </c>
      <c r="F437" s="83">
        <f t="shared" ref="F437" si="912">SUM(B437)</f>
        <v>44818</v>
      </c>
      <c r="G437" s="84">
        <f t="shared" ref="G437" si="913">SUM(D437)</f>
        <v>22229.999999999869</v>
      </c>
    </row>
    <row r="438" spans="1:7">
      <c r="A438" s="72">
        <v>13</v>
      </c>
      <c r="B438" s="81">
        <v>44819</v>
      </c>
      <c r="C438" s="82">
        <f t="shared" ref="C438" si="914">C437+D438</f>
        <v>618715.99999999977</v>
      </c>
      <c r="D438" s="82">
        <f>'Sep - 2022'!K15</f>
        <v>-8120.0000000000327</v>
      </c>
      <c r="F438" s="83">
        <f t="shared" ref="F438" si="915">SUM(B438)</f>
        <v>44819</v>
      </c>
      <c r="G438" s="84">
        <f t="shared" ref="G438" si="916">SUM(D438)</f>
        <v>-8120.0000000000327</v>
      </c>
    </row>
    <row r="439" spans="1:7">
      <c r="A439" s="72">
        <v>14</v>
      </c>
      <c r="B439" s="81">
        <v>44820</v>
      </c>
      <c r="C439" s="82">
        <f t="shared" ref="C439" si="917">C438+D439</f>
        <v>620015.99999999977</v>
      </c>
      <c r="D439" s="82">
        <f>'Sep - 2022'!K16</f>
        <v>1300.0000000000114</v>
      </c>
      <c r="F439" s="83">
        <f t="shared" ref="F439" si="918">SUM(B439)</f>
        <v>44820</v>
      </c>
      <c r="G439" s="84">
        <f t="shared" ref="G439" si="919">SUM(D439)</f>
        <v>1300.0000000000114</v>
      </c>
    </row>
    <row r="440" spans="1:7">
      <c r="A440" s="72">
        <v>15</v>
      </c>
      <c r="B440" s="81">
        <v>44823</v>
      </c>
      <c r="C440" s="82">
        <f t="shared" ref="C440" si="920">C439+D440</f>
        <v>614915.99999999977</v>
      </c>
      <c r="D440" s="82">
        <f>'Sep - 2022'!K17</f>
        <v>-5099.9999999999518</v>
      </c>
      <c r="F440" s="83">
        <f t="shared" ref="F440" si="921">SUM(B440)</f>
        <v>44823</v>
      </c>
      <c r="G440" s="84">
        <f t="shared" ref="G440" si="922">SUM(D440)</f>
        <v>-5099.9999999999518</v>
      </c>
    </row>
    <row r="441" spans="1:7">
      <c r="A441" s="72">
        <v>16</v>
      </c>
      <c r="B441" s="81">
        <v>44824</v>
      </c>
      <c r="C441" s="82">
        <f t="shared" ref="C441" si="923">C440+D441</f>
        <v>604165.99999999977</v>
      </c>
      <c r="D441" s="82">
        <f>'Sep - 2022'!K18</f>
        <v>-10750.000000000029</v>
      </c>
      <c r="F441" s="83">
        <f t="shared" ref="F441" si="924">SUM(B441)</f>
        <v>44824</v>
      </c>
      <c r="G441" s="84">
        <f t="shared" ref="G441" si="925">SUM(D441)</f>
        <v>-10750.000000000029</v>
      </c>
    </row>
    <row r="442" spans="1:7">
      <c r="A442" s="72">
        <v>17</v>
      </c>
      <c r="B442" s="81">
        <v>44825</v>
      </c>
      <c r="C442" s="82">
        <f t="shared" ref="C442" si="926">C441+D442</f>
        <v>630085.99999999988</v>
      </c>
      <c r="D442" s="82">
        <f>'Sep - 2022'!K19</f>
        <v>25920.000000000073</v>
      </c>
      <c r="F442" s="83">
        <f t="shared" ref="F442" si="927">SUM(B442)</f>
        <v>44825</v>
      </c>
      <c r="G442" s="84">
        <f t="shared" ref="G442" si="928">SUM(D442)</f>
        <v>25920.000000000073</v>
      </c>
    </row>
    <row r="443" spans="1:7">
      <c r="A443" s="72">
        <v>18</v>
      </c>
      <c r="B443" s="81">
        <v>44826</v>
      </c>
      <c r="C443" s="82">
        <f t="shared" ref="C443" si="929">C442+D443</f>
        <v>625485.99999999988</v>
      </c>
      <c r="D443" s="82">
        <f>'Sep - 2022'!K20</f>
        <v>-4600</v>
      </c>
      <c r="F443" s="83">
        <f t="shared" ref="F443" si="930">SUM(B443)</f>
        <v>44826</v>
      </c>
      <c r="G443" s="84">
        <f t="shared" ref="G443" si="931">SUM(D443)</f>
        <v>-4600</v>
      </c>
    </row>
    <row r="444" spans="1:7">
      <c r="A444" s="72">
        <v>19</v>
      </c>
      <c r="B444" s="81">
        <v>44827</v>
      </c>
      <c r="C444" s="82">
        <f t="shared" ref="C444" si="932">C443+D444</f>
        <v>650485.99999999988</v>
      </c>
      <c r="D444" s="82">
        <f>'Sep - 2022'!K21</f>
        <v>25000</v>
      </c>
      <c r="F444" s="83">
        <f t="shared" ref="F444" si="933">SUM(B444)</f>
        <v>44827</v>
      </c>
      <c r="G444" s="84">
        <f t="shared" ref="G444" si="934">SUM(D444)</f>
        <v>25000</v>
      </c>
    </row>
    <row r="445" spans="1:7">
      <c r="A445" s="72">
        <v>20</v>
      </c>
      <c r="B445" s="81">
        <v>44830</v>
      </c>
      <c r="C445" s="82">
        <f t="shared" ref="C445" si="935">C444+D445</f>
        <v>662785.99999999988</v>
      </c>
      <c r="D445" s="82">
        <f>'Sep - 2022'!K22</f>
        <v>12300</v>
      </c>
      <c r="F445" s="83">
        <f t="shared" ref="F445" si="936">SUM(B445)</f>
        <v>44830</v>
      </c>
      <c r="G445" s="84">
        <f t="shared" ref="G445" si="937">SUM(D445)</f>
        <v>12300</v>
      </c>
    </row>
    <row r="446" spans="1:7">
      <c r="A446" s="72">
        <v>21</v>
      </c>
      <c r="B446" s="81">
        <v>44831</v>
      </c>
      <c r="C446" s="82">
        <f t="shared" ref="C446:C447" si="938">C445+D446</f>
        <v>656560.99999999977</v>
      </c>
      <c r="D446" s="82">
        <f>'Sep - 2022'!K23</f>
        <v>-6225.0000000001364</v>
      </c>
      <c r="F446" s="83">
        <f t="shared" ref="F446:F447" si="939">SUM(B446)</f>
        <v>44831</v>
      </c>
      <c r="G446" s="84">
        <f t="shared" ref="G446:G447" si="940">SUM(D446)</f>
        <v>-6225.0000000001364</v>
      </c>
    </row>
    <row r="447" spans="1:7">
      <c r="A447" s="72">
        <v>22</v>
      </c>
      <c r="B447" s="81">
        <v>44831</v>
      </c>
      <c r="C447" s="82">
        <f t="shared" si="938"/>
        <v>663060.99999999977</v>
      </c>
      <c r="D447" s="82">
        <f>'Sep - 2022'!K24</f>
        <v>6500</v>
      </c>
      <c r="F447" s="83">
        <f t="shared" si="939"/>
        <v>44831</v>
      </c>
      <c r="G447" s="84">
        <f t="shared" si="940"/>
        <v>6500</v>
      </c>
    </row>
    <row r="448" spans="1:7">
      <c r="A448" s="72">
        <v>23</v>
      </c>
      <c r="B448" s="81">
        <v>44832</v>
      </c>
      <c r="C448" s="82">
        <f t="shared" ref="C448" si="941">C447+D448</f>
        <v>644835.99999999977</v>
      </c>
      <c r="D448" s="82">
        <f>'Sep - 2022'!K25</f>
        <v>-18225</v>
      </c>
      <c r="F448" s="83">
        <f t="shared" ref="F448" si="942">SUM(B448)</f>
        <v>44832</v>
      </c>
      <c r="G448" s="84">
        <f t="shared" ref="G448" si="943">SUM(D448)</f>
        <v>-18225</v>
      </c>
    </row>
    <row r="449" spans="1:11">
      <c r="A449" s="72">
        <v>24</v>
      </c>
      <c r="B449" s="81">
        <v>44833</v>
      </c>
      <c r="C449" s="82">
        <f t="shared" ref="C449" si="944">C448+D449</f>
        <v>650085.99999999977</v>
      </c>
      <c r="D449" s="82">
        <f>'Sep - 2022'!K26</f>
        <v>5250</v>
      </c>
      <c r="F449" s="83">
        <f t="shared" ref="F449" si="945">SUM(B449)</f>
        <v>44833</v>
      </c>
      <c r="G449" s="84">
        <f t="shared" ref="G449" si="946">SUM(D449)</f>
        <v>5250</v>
      </c>
    </row>
    <row r="450" spans="1:11">
      <c r="A450" s="72">
        <v>25</v>
      </c>
      <c r="B450" s="81">
        <v>44834</v>
      </c>
      <c r="C450" s="82">
        <f t="shared" ref="C450" si="947">C449+D450</f>
        <v>671402.59999999963</v>
      </c>
      <c r="D450" s="82">
        <f>'Sep - 2022'!K27</f>
        <v>21316.599999999817</v>
      </c>
      <c r="F450" s="83">
        <f t="shared" ref="F450" si="948">SUM(B450)</f>
        <v>44834</v>
      </c>
      <c r="G450" s="84">
        <f t="shared" ref="G450" si="949">SUM(D450)</f>
        <v>21316.599999999817</v>
      </c>
    </row>
    <row r="454" spans="1:11">
      <c r="B454" s="101">
        <v>44835</v>
      </c>
      <c r="C454" s="102"/>
      <c r="D454" s="102"/>
      <c r="E454" s="102"/>
      <c r="F454" s="102"/>
      <c r="G454" s="102"/>
      <c r="H454" s="103"/>
      <c r="I454" s="80" t="s">
        <v>265</v>
      </c>
      <c r="J454" s="80">
        <v>19</v>
      </c>
      <c r="K454" s="80"/>
    </row>
    <row r="455" spans="1:11">
      <c r="B455" s="80" t="s">
        <v>2</v>
      </c>
      <c r="C455" s="80" t="s">
        <v>36</v>
      </c>
      <c r="D455" s="80" t="s">
        <v>37</v>
      </c>
      <c r="I455" s="78" t="s">
        <v>31</v>
      </c>
      <c r="J455" s="80">
        <v>8</v>
      </c>
      <c r="K455" s="79">
        <f>J455/J454</f>
        <v>0.42105263157894735</v>
      </c>
    </row>
    <row r="456" spans="1:11">
      <c r="B456" s="80"/>
      <c r="C456" s="80">
        <v>600000</v>
      </c>
      <c r="D456" s="80"/>
      <c r="I456" s="78" t="s">
        <v>33</v>
      </c>
      <c r="J456" s="80">
        <v>11</v>
      </c>
      <c r="K456" s="79">
        <f>J456/J454</f>
        <v>0.57894736842105265</v>
      </c>
    </row>
    <row r="457" spans="1:11">
      <c r="A457" s="72">
        <v>1</v>
      </c>
      <c r="B457" s="81">
        <v>44837</v>
      </c>
      <c r="C457" s="82">
        <f t="shared" ref="C457" si="950">C456+D457</f>
        <v>590100</v>
      </c>
      <c r="D457" s="82">
        <f>'Oct - 2022'!$K$3</f>
        <v>-9900</v>
      </c>
      <c r="F457" s="83">
        <f t="shared" ref="F457" si="951">SUM(B457)</f>
        <v>44837</v>
      </c>
      <c r="G457" s="84">
        <f t="shared" ref="G457" si="952">SUM(D457)</f>
        <v>-9900</v>
      </c>
    </row>
    <row r="458" spans="1:11">
      <c r="A458" s="72">
        <v>2</v>
      </c>
      <c r="B458" s="81">
        <v>44838</v>
      </c>
      <c r="C458" s="82">
        <f t="shared" ref="C458" si="953">C457+D458</f>
        <v>588945</v>
      </c>
      <c r="D458" s="82">
        <f>'Oct - 2022'!K4</f>
        <v>-1154.9999999999727</v>
      </c>
      <c r="F458" s="83">
        <f t="shared" ref="F458" si="954">SUM(B458)</f>
        <v>44838</v>
      </c>
      <c r="G458" s="84">
        <f t="shared" ref="G458" si="955">SUM(D458)</f>
        <v>-1154.9999999999727</v>
      </c>
    </row>
    <row r="459" spans="1:11">
      <c r="A459" s="72">
        <v>3</v>
      </c>
      <c r="B459" s="81">
        <v>44838</v>
      </c>
      <c r="C459" s="82">
        <f t="shared" ref="C459" si="956">C458+D459</f>
        <v>602070</v>
      </c>
      <c r="D459" s="82">
        <f>'Oct - 2022'!K5</f>
        <v>13125</v>
      </c>
      <c r="F459" s="83">
        <f t="shared" ref="F459" si="957">SUM(B459)</f>
        <v>44838</v>
      </c>
      <c r="G459" s="84">
        <f t="shared" ref="G459" si="958">SUM(D459)</f>
        <v>13125</v>
      </c>
    </row>
    <row r="460" spans="1:11">
      <c r="A460" s="72">
        <v>4</v>
      </c>
      <c r="B460" s="81">
        <v>44840</v>
      </c>
      <c r="C460" s="82">
        <f t="shared" ref="C460" si="959">C459+D460</f>
        <v>582929.99999999988</v>
      </c>
      <c r="D460" s="82">
        <f>'Oct - 2022'!K6</f>
        <v>-19140.000000000065</v>
      </c>
      <c r="F460" s="83">
        <f t="shared" ref="F460" si="960">SUM(B460)</f>
        <v>44840</v>
      </c>
      <c r="G460" s="84">
        <f t="shared" ref="G460" si="961">SUM(D460)</f>
        <v>-19140.000000000065</v>
      </c>
    </row>
    <row r="461" spans="1:11">
      <c r="A461" s="72">
        <v>5</v>
      </c>
      <c r="B461" s="81">
        <v>44841</v>
      </c>
      <c r="C461" s="82">
        <f t="shared" ref="C461" si="962">C460+D461</f>
        <v>587429.99999999988</v>
      </c>
      <c r="D461" s="82">
        <f>'Oct - 2022'!K7</f>
        <v>4500</v>
      </c>
      <c r="F461" s="83">
        <f t="shared" ref="F461" si="963">SUM(B461)</f>
        <v>44841</v>
      </c>
      <c r="G461" s="84">
        <f t="shared" ref="G461" si="964">SUM(D461)</f>
        <v>4500</v>
      </c>
    </row>
    <row r="462" spans="1:11">
      <c r="A462" s="72">
        <v>6</v>
      </c>
      <c r="B462" s="81">
        <v>44844</v>
      </c>
      <c r="C462" s="82">
        <f t="shared" ref="C462" si="965">C461+D462</f>
        <v>604529.99999999988</v>
      </c>
      <c r="D462" s="82">
        <f>'Oct - 2022'!K8</f>
        <v>17100</v>
      </c>
      <c r="F462" s="83">
        <f t="shared" ref="F462" si="966">SUM(B462)</f>
        <v>44844</v>
      </c>
      <c r="G462" s="84">
        <f t="shared" ref="G462" si="967">SUM(D462)</f>
        <v>17100</v>
      </c>
    </row>
    <row r="463" spans="1:11">
      <c r="A463" s="72">
        <v>7</v>
      </c>
      <c r="B463" s="81">
        <v>44845</v>
      </c>
      <c r="C463" s="82">
        <f t="shared" ref="C463" si="968">C462+D463</f>
        <v>599684.99999999988</v>
      </c>
      <c r="D463" s="82">
        <f>'Oct - 2022'!K9</f>
        <v>-4844.9999999999673</v>
      </c>
      <c r="F463" s="83">
        <f t="shared" ref="F463" si="969">SUM(B463)</f>
        <v>44845</v>
      </c>
      <c r="G463" s="84">
        <f t="shared" ref="G463" si="970">SUM(D463)</f>
        <v>-4844.9999999999673</v>
      </c>
    </row>
    <row r="464" spans="1:11">
      <c r="A464" s="72">
        <v>8</v>
      </c>
      <c r="B464" s="81">
        <v>44846</v>
      </c>
      <c r="C464" s="82">
        <f t="shared" ref="C464" si="971">C463+D464</f>
        <v>589559.99999999988</v>
      </c>
      <c r="D464" s="82">
        <f>'Oct - 2022'!K10</f>
        <v>-10125</v>
      </c>
      <c r="F464" s="83">
        <f t="shared" ref="F464" si="972">SUM(B464)</f>
        <v>44846</v>
      </c>
      <c r="G464" s="84">
        <f t="shared" ref="G464" si="973">SUM(D464)</f>
        <v>-10125</v>
      </c>
    </row>
    <row r="465" spans="1:11">
      <c r="A465" s="72">
        <v>9</v>
      </c>
      <c r="B465" s="81">
        <v>44847</v>
      </c>
      <c r="C465" s="82">
        <f t="shared" ref="C465" si="974">C464+D465</f>
        <v>598799.99999999988</v>
      </c>
      <c r="D465" s="82">
        <f>'Oct - 2022'!K11</f>
        <v>9240.0000000000327</v>
      </c>
      <c r="F465" s="83">
        <f t="shared" ref="F465" si="975">SUM(B465)</f>
        <v>44847</v>
      </c>
      <c r="G465" s="84">
        <f t="shared" ref="G465" si="976">SUM(D465)</f>
        <v>9240.0000000000327</v>
      </c>
    </row>
    <row r="466" spans="1:11">
      <c r="A466" s="72">
        <v>10</v>
      </c>
      <c r="B466" s="81">
        <v>44848</v>
      </c>
      <c r="C466" s="82">
        <f t="shared" ref="C466" si="977">C465+D466</f>
        <v>589299.99999999988</v>
      </c>
      <c r="D466" s="82">
        <f>'Oct - 2022'!K12</f>
        <v>-9500.0000000000291</v>
      </c>
      <c r="F466" s="83">
        <f t="shared" ref="F466" si="978">SUM(B466)</f>
        <v>44848</v>
      </c>
      <c r="G466" s="84">
        <f t="shared" ref="G466" si="979">SUM(D466)</f>
        <v>-9500.0000000000291</v>
      </c>
    </row>
    <row r="467" spans="1:11">
      <c r="A467" s="72">
        <v>11</v>
      </c>
      <c r="B467" s="81">
        <v>44851</v>
      </c>
      <c r="C467" s="82">
        <f t="shared" ref="C467" si="980">C466+D467</f>
        <v>582999.99999999988</v>
      </c>
      <c r="D467" s="82">
        <f>'Oct - 2022'!K13</f>
        <v>-6300</v>
      </c>
      <c r="F467" s="83">
        <f t="shared" ref="F467" si="981">SUM(B467)</f>
        <v>44851</v>
      </c>
      <c r="G467" s="84">
        <f t="shared" ref="G467" si="982">SUM(D467)</f>
        <v>-6300</v>
      </c>
    </row>
    <row r="468" spans="1:11">
      <c r="A468" s="72">
        <v>12</v>
      </c>
      <c r="B468" s="81">
        <v>44852</v>
      </c>
      <c r="C468" s="82">
        <f t="shared" ref="C468" si="983">C467+D468</f>
        <v>616599.99999999988</v>
      </c>
      <c r="D468" s="82">
        <f>'Oct - 2022'!K14</f>
        <v>33600</v>
      </c>
      <c r="F468" s="83">
        <f t="shared" ref="F468" si="984">SUM(B468)</f>
        <v>44852</v>
      </c>
      <c r="G468" s="84">
        <f t="shared" ref="G468" si="985">SUM(D468)</f>
        <v>33600</v>
      </c>
    </row>
    <row r="469" spans="1:11">
      <c r="A469" s="72">
        <v>13</v>
      </c>
      <c r="B469" s="81">
        <v>44853</v>
      </c>
      <c r="C469" s="82">
        <f t="shared" ref="C469" si="986">C468+D469</f>
        <v>635904.99999999977</v>
      </c>
      <c r="D469" s="82">
        <f>'Oct - 2022'!K15</f>
        <v>19304.999999999938</v>
      </c>
      <c r="F469" s="83">
        <f t="shared" ref="F469" si="987">SUM(B469)</f>
        <v>44853</v>
      </c>
      <c r="G469" s="84">
        <f t="shared" ref="G469" si="988">SUM(D469)</f>
        <v>19304.999999999938</v>
      </c>
    </row>
    <row r="470" spans="1:11">
      <c r="A470" s="72">
        <v>14</v>
      </c>
      <c r="B470" s="81">
        <v>44854</v>
      </c>
      <c r="C470" s="82">
        <f t="shared" ref="C470" si="989">C469+D470</f>
        <v>628104.99999999965</v>
      </c>
      <c r="D470" s="82">
        <f>'Oct - 2022'!K16</f>
        <v>-7800.0000000000682</v>
      </c>
      <c r="F470" s="83">
        <f t="shared" ref="F470" si="990">SUM(B470)</f>
        <v>44854</v>
      </c>
      <c r="G470" s="84">
        <f t="shared" ref="G470" si="991">SUM(D470)</f>
        <v>-7800.0000000000682</v>
      </c>
    </row>
    <row r="471" spans="1:11">
      <c r="A471" s="72">
        <v>15</v>
      </c>
      <c r="B471" s="81">
        <v>44859</v>
      </c>
      <c r="C471" s="82">
        <f t="shared" ref="C471" si="992">C470+D471</f>
        <v>638904.99999999965</v>
      </c>
      <c r="D471" s="82">
        <f>'Oct - 2022'!K17</f>
        <v>10800</v>
      </c>
      <c r="F471" s="83">
        <f t="shared" ref="F471" si="993">SUM(B471)</f>
        <v>44859</v>
      </c>
      <c r="G471" s="84">
        <f t="shared" ref="G471" si="994">SUM(D471)</f>
        <v>10800</v>
      </c>
    </row>
    <row r="472" spans="1:11">
      <c r="A472" s="72">
        <v>16</v>
      </c>
      <c r="B472" s="81">
        <v>44861</v>
      </c>
      <c r="C472" s="82">
        <f t="shared" ref="C472" si="995">C471+D472</f>
        <v>626417.49999999965</v>
      </c>
      <c r="D472" s="82">
        <f>'Oct - 2022'!K18</f>
        <v>-12487.499999999962</v>
      </c>
      <c r="F472" s="83">
        <f t="shared" ref="F472" si="996">SUM(B472)</f>
        <v>44861</v>
      </c>
      <c r="G472" s="84">
        <f t="shared" ref="G472" si="997">SUM(D472)</f>
        <v>-12487.499999999962</v>
      </c>
    </row>
    <row r="473" spans="1:11">
      <c r="A473" s="72">
        <v>17</v>
      </c>
      <c r="B473" s="81">
        <v>44862</v>
      </c>
      <c r="C473" s="82">
        <f t="shared" ref="C473" si="998">C472+D473</f>
        <v>652817.49999999965</v>
      </c>
      <c r="D473" s="82">
        <f>'Oct - 2022'!K19</f>
        <v>26400</v>
      </c>
      <c r="F473" s="83">
        <f t="shared" ref="F473" si="999">SUM(B473)</f>
        <v>44862</v>
      </c>
      <c r="G473" s="84">
        <f t="shared" ref="G473" si="1000">SUM(D473)</f>
        <v>26400</v>
      </c>
    </row>
    <row r="474" spans="1:11">
      <c r="A474" s="72">
        <v>18</v>
      </c>
      <c r="B474" s="81">
        <v>44865</v>
      </c>
      <c r="C474" s="82">
        <f t="shared" ref="C474:C475" si="1001">C473+D474</f>
        <v>649317.49999999965</v>
      </c>
      <c r="D474" s="82">
        <f>'Oct - 2022'!K20</f>
        <v>-3500</v>
      </c>
      <c r="F474" s="83">
        <f t="shared" ref="F474:F475" si="1002">SUM(B474)</f>
        <v>44865</v>
      </c>
      <c r="G474" s="84">
        <f t="shared" ref="G474:G475" si="1003">SUM(D474)</f>
        <v>-3500</v>
      </c>
    </row>
    <row r="475" spans="1:11">
      <c r="A475" s="72">
        <v>19</v>
      </c>
      <c r="B475" s="81">
        <v>44865</v>
      </c>
      <c r="C475" s="82">
        <f t="shared" si="1001"/>
        <v>648067.49999999965</v>
      </c>
      <c r="D475" s="82">
        <f>'Oct - 2022'!K21</f>
        <v>-1250</v>
      </c>
      <c r="F475" s="83">
        <f t="shared" si="1002"/>
        <v>44865</v>
      </c>
      <c r="G475" s="84">
        <f t="shared" si="1003"/>
        <v>-1250</v>
      </c>
    </row>
    <row r="479" spans="1:11">
      <c r="B479" s="101">
        <v>44866</v>
      </c>
      <c r="C479" s="102"/>
      <c r="D479" s="102"/>
      <c r="E479" s="102"/>
      <c r="F479" s="102"/>
      <c r="G479" s="102"/>
      <c r="H479" s="103"/>
      <c r="I479" s="80" t="s">
        <v>265</v>
      </c>
      <c r="J479" s="80">
        <v>23</v>
      </c>
      <c r="K479" s="80"/>
    </row>
    <row r="480" spans="1:11">
      <c r="B480" s="80" t="s">
        <v>2</v>
      </c>
      <c r="C480" s="80" t="s">
        <v>36</v>
      </c>
      <c r="D480" s="80" t="s">
        <v>37</v>
      </c>
      <c r="I480" s="78" t="s">
        <v>31</v>
      </c>
      <c r="J480" s="80">
        <v>10</v>
      </c>
      <c r="K480" s="79">
        <f>J480/J479</f>
        <v>0.43478260869565216</v>
      </c>
    </row>
    <row r="481" spans="1:11">
      <c r="B481" s="80"/>
      <c r="C481" s="80">
        <v>600000</v>
      </c>
      <c r="D481" s="80"/>
      <c r="I481" s="78" t="s">
        <v>33</v>
      </c>
      <c r="J481" s="80">
        <v>13</v>
      </c>
      <c r="K481" s="79">
        <f>J481/J479</f>
        <v>0.56521739130434778</v>
      </c>
    </row>
    <row r="482" spans="1:11">
      <c r="A482" s="72">
        <v>1</v>
      </c>
      <c r="B482" s="81">
        <v>44866</v>
      </c>
      <c r="C482" s="82">
        <f t="shared" ref="C482" si="1004">C481+D482</f>
        <v>593925</v>
      </c>
      <c r="D482" s="82">
        <f>'Nov - 2022'!K3</f>
        <v>-6075.0000000000382</v>
      </c>
      <c r="F482" s="83">
        <f t="shared" ref="F482" si="1005">SUM(B482)</f>
        <v>44866</v>
      </c>
      <c r="G482" s="84">
        <f t="shared" ref="G482" si="1006">SUM(D482)</f>
        <v>-6075.0000000000382</v>
      </c>
    </row>
    <row r="483" spans="1:11">
      <c r="A483" s="72">
        <v>2</v>
      </c>
      <c r="B483" s="81">
        <v>44867</v>
      </c>
      <c r="C483" s="82">
        <f t="shared" ref="C483" si="1007">C482+D483</f>
        <v>583862.5</v>
      </c>
      <c r="D483" s="82">
        <f>'Nov - 2022'!K4</f>
        <v>-10062.5</v>
      </c>
      <c r="F483" s="83">
        <f t="shared" ref="F483" si="1008">SUM(B483)</f>
        <v>44867</v>
      </c>
      <c r="G483" s="84">
        <f t="shared" ref="G483" si="1009">SUM(D483)</f>
        <v>-10062.5</v>
      </c>
    </row>
    <row r="484" spans="1:11">
      <c r="A484" s="72">
        <v>3</v>
      </c>
      <c r="B484" s="81">
        <v>44868</v>
      </c>
      <c r="C484" s="82">
        <f t="shared" ref="C484" si="1010">C483+D484</f>
        <v>586237.49999999988</v>
      </c>
      <c r="D484" s="82">
        <f>'Nov - 2022'!K5</f>
        <v>2374.9999999998295</v>
      </c>
      <c r="F484" s="83">
        <f t="shared" ref="F484" si="1011">SUM(B484)</f>
        <v>44868</v>
      </c>
      <c r="G484" s="84">
        <f t="shared" ref="G484" si="1012">SUM(D484)</f>
        <v>2374.9999999998295</v>
      </c>
    </row>
    <row r="485" spans="1:11">
      <c r="A485" s="72">
        <v>4</v>
      </c>
      <c r="B485" s="81">
        <v>44869</v>
      </c>
      <c r="C485" s="82">
        <f t="shared" ref="C485" si="1013">C484+D485</f>
        <v>595417.49999999977</v>
      </c>
      <c r="D485" s="82">
        <f>'Nov - 2022'!K6</f>
        <v>9179.9999999999382</v>
      </c>
      <c r="F485" s="83">
        <f t="shared" ref="F485" si="1014">SUM(B485)</f>
        <v>44869</v>
      </c>
      <c r="G485" s="84">
        <f t="shared" ref="G485" si="1015">SUM(D485)</f>
        <v>9179.9999999999382</v>
      </c>
    </row>
    <row r="486" spans="1:11">
      <c r="A486" s="72">
        <v>5</v>
      </c>
      <c r="B486" s="81">
        <v>44872</v>
      </c>
      <c r="C486" s="82">
        <f t="shared" ref="C486" si="1016">C485+D486</f>
        <v>601867.49999999977</v>
      </c>
      <c r="D486" s="82">
        <f>'Nov - 2022'!K7</f>
        <v>6450</v>
      </c>
      <c r="F486" s="83">
        <f t="shared" ref="F486" si="1017">SUM(B486)</f>
        <v>44872</v>
      </c>
      <c r="G486" s="84">
        <f t="shared" ref="G486" si="1018">SUM(D486)</f>
        <v>6450</v>
      </c>
    </row>
    <row r="487" spans="1:11">
      <c r="A487" s="72">
        <v>6</v>
      </c>
      <c r="B487" s="81">
        <v>44874</v>
      </c>
      <c r="C487" s="82">
        <f t="shared" ref="C487" si="1019">C486+D487</f>
        <v>589867.49999999977</v>
      </c>
      <c r="D487" s="82">
        <f>'Nov - 2022'!K8</f>
        <v>-12000.000000000029</v>
      </c>
      <c r="F487" s="83">
        <f t="shared" ref="F487" si="1020">SUM(B487)</f>
        <v>44874</v>
      </c>
      <c r="G487" s="84">
        <f t="shared" ref="G487" si="1021">SUM(D487)</f>
        <v>-12000.000000000029</v>
      </c>
    </row>
    <row r="488" spans="1:11">
      <c r="A488" s="72">
        <v>7</v>
      </c>
      <c r="B488" s="81">
        <v>44875</v>
      </c>
      <c r="C488" s="82">
        <f t="shared" ref="C488" si="1022">C487+D488</f>
        <v>608767.49999999977</v>
      </c>
      <c r="D488" s="82">
        <f>'Nov - 2022'!K9</f>
        <v>18899.999999999982</v>
      </c>
      <c r="F488" s="83">
        <f t="shared" ref="F488" si="1023">SUM(B488)</f>
        <v>44875</v>
      </c>
      <c r="G488" s="84">
        <f t="shared" ref="G488" si="1024">SUM(D488)</f>
        <v>18899.999999999982</v>
      </c>
    </row>
    <row r="489" spans="1:11">
      <c r="A489" s="72">
        <v>8</v>
      </c>
      <c r="B489" s="81">
        <v>44879</v>
      </c>
      <c r="C489" s="82">
        <f t="shared" ref="C489" si="1025">C488+D489</f>
        <v>603729.99999999977</v>
      </c>
      <c r="D489" s="82">
        <f>'Nov - 2022'!K10</f>
        <v>-5037.5</v>
      </c>
      <c r="F489" s="83">
        <f t="shared" ref="F489" si="1026">SUM(B489)</f>
        <v>44879</v>
      </c>
      <c r="G489" s="84">
        <f t="shared" ref="G489" si="1027">SUM(D489)</f>
        <v>-5037.5</v>
      </c>
    </row>
    <row r="490" spans="1:11">
      <c r="A490" s="72">
        <v>9</v>
      </c>
      <c r="B490" s="81">
        <v>44880</v>
      </c>
      <c r="C490" s="82">
        <f t="shared" ref="C490" si="1028">C489+D490</f>
        <v>612249.99999999965</v>
      </c>
      <c r="D490" s="82">
        <f>'Nov - 2022'!K11</f>
        <v>8519.9999999998909</v>
      </c>
      <c r="F490" s="83">
        <f t="shared" ref="F490" si="1029">SUM(B490)</f>
        <v>44880</v>
      </c>
      <c r="G490" s="84">
        <f t="shared" ref="G490" si="1030">SUM(D490)</f>
        <v>8519.9999999998909</v>
      </c>
    </row>
    <row r="491" spans="1:11">
      <c r="A491" s="72">
        <v>10</v>
      </c>
      <c r="B491" s="81">
        <v>44881</v>
      </c>
      <c r="C491" s="82">
        <f t="shared" ref="C491" si="1031">C490+D491</f>
        <v>605599.99999999965</v>
      </c>
      <c r="D491" s="82">
        <f>'Nov - 2022'!K12</f>
        <v>-6650</v>
      </c>
      <c r="F491" s="83">
        <f t="shared" ref="F491" si="1032">SUM(B491)</f>
        <v>44881</v>
      </c>
      <c r="G491" s="84">
        <f t="shared" ref="G491" si="1033">SUM(D491)</f>
        <v>-6650</v>
      </c>
    </row>
    <row r="492" spans="1:11">
      <c r="A492" s="72">
        <v>11</v>
      </c>
      <c r="B492" s="81">
        <v>44882</v>
      </c>
      <c r="C492" s="82">
        <f t="shared" ref="C492" si="1034">C491+D492</f>
        <v>635689.99999999942</v>
      </c>
      <c r="D492" s="82">
        <f>'Nov - 2022'!K13</f>
        <v>30089.999999999782</v>
      </c>
      <c r="F492" s="83">
        <f t="shared" ref="F492" si="1035">SUM(B492)</f>
        <v>44882</v>
      </c>
      <c r="G492" s="84">
        <f t="shared" ref="G492" si="1036">SUM(D492)</f>
        <v>30089.999999999782</v>
      </c>
    </row>
    <row r="493" spans="1:11">
      <c r="A493" s="72">
        <v>12</v>
      </c>
      <c r="B493" s="81">
        <v>44883</v>
      </c>
      <c r="C493" s="82">
        <f t="shared" ref="C493" si="1037">C492+D493</f>
        <v>630109.99999999942</v>
      </c>
      <c r="D493" s="82">
        <f>'Nov - 2022'!K14</f>
        <v>-5579.9999999999472</v>
      </c>
      <c r="F493" s="83">
        <f t="shared" ref="F493" si="1038">SUM(B493)</f>
        <v>44883</v>
      </c>
      <c r="G493" s="84">
        <f t="shared" ref="G493" si="1039">SUM(D493)</f>
        <v>-5579.9999999999472</v>
      </c>
    </row>
    <row r="494" spans="1:11">
      <c r="A494" s="72">
        <v>13</v>
      </c>
      <c r="B494" s="81">
        <v>44886</v>
      </c>
      <c r="C494" s="82">
        <f t="shared" ref="C494" si="1040">C493+D494</f>
        <v>630109.99999999942</v>
      </c>
      <c r="D494" s="82">
        <f>'Nov - 2022'!K15</f>
        <v>0</v>
      </c>
      <c r="F494" s="83">
        <f t="shared" ref="F494" si="1041">SUM(B494)</f>
        <v>44886</v>
      </c>
      <c r="G494" s="84">
        <f t="shared" ref="G494" si="1042">SUM(D494)</f>
        <v>0</v>
      </c>
    </row>
    <row r="495" spans="1:11">
      <c r="A495" s="72">
        <v>14</v>
      </c>
      <c r="B495" s="81">
        <v>44887</v>
      </c>
      <c r="C495" s="82">
        <f t="shared" ref="C495" si="1043">C494+D495</f>
        <v>650629.9999999993</v>
      </c>
      <c r="D495" s="82">
        <f>'Nov - 2022'!K16</f>
        <v>20519.999999999891</v>
      </c>
      <c r="F495" s="83">
        <f t="shared" ref="F495" si="1044">SUM(B495)</f>
        <v>44887</v>
      </c>
      <c r="G495" s="84">
        <f t="shared" ref="G495" si="1045">SUM(D495)</f>
        <v>20519.999999999891</v>
      </c>
    </row>
    <row r="496" spans="1:11">
      <c r="A496" s="72">
        <v>15</v>
      </c>
      <c r="B496" s="81">
        <v>44888</v>
      </c>
      <c r="C496" s="82">
        <f t="shared" ref="C496" si="1046">C495+D496</f>
        <v>664254.9999999993</v>
      </c>
      <c r="D496" s="82">
        <f>'Nov - 2022'!K17</f>
        <v>13625</v>
      </c>
      <c r="F496" s="83">
        <f t="shared" ref="F496" si="1047">SUM(B496)</f>
        <v>44888</v>
      </c>
      <c r="G496" s="84">
        <f t="shared" ref="G496" si="1048">SUM(D496)</f>
        <v>13625</v>
      </c>
    </row>
    <row r="497" spans="1:11">
      <c r="A497" s="72">
        <v>16</v>
      </c>
      <c r="B497" s="81">
        <v>44889</v>
      </c>
      <c r="C497" s="82">
        <f t="shared" ref="C497:C498" si="1049">C496+D497</f>
        <v>663692.4999999993</v>
      </c>
      <c r="D497" s="82">
        <f>'Nov - 2022'!K18</f>
        <v>-562.50000000002137</v>
      </c>
      <c r="F497" s="83">
        <f t="shared" ref="F497:F498" si="1050">SUM(B497)</f>
        <v>44889</v>
      </c>
      <c r="G497" s="84">
        <f t="shared" ref="G497:G498" si="1051">SUM(D497)</f>
        <v>-562.50000000002137</v>
      </c>
    </row>
    <row r="498" spans="1:11">
      <c r="A498" s="72">
        <v>17</v>
      </c>
      <c r="B498" s="81">
        <v>44889</v>
      </c>
      <c r="C498" s="82">
        <f t="shared" si="1049"/>
        <v>674492.4999999993</v>
      </c>
      <c r="D498" s="82">
        <f>'Nov - 2022'!K19</f>
        <v>10800</v>
      </c>
      <c r="F498" s="83">
        <f t="shared" si="1050"/>
        <v>44889</v>
      </c>
      <c r="G498" s="84">
        <f t="shared" si="1051"/>
        <v>10800</v>
      </c>
    </row>
    <row r="499" spans="1:11">
      <c r="A499" s="72">
        <v>18</v>
      </c>
      <c r="B499" s="81">
        <v>44890</v>
      </c>
      <c r="C499" s="82">
        <f t="shared" ref="C499:C500" si="1052">C498+D499</f>
        <v>673052.4999999993</v>
      </c>
      <c r="D499" s="82">
        <f>'Nov - 2022'!K20</f>
        <v>-1440.0000000000546</v>
      </c>
      <c r="F499" s="83">
        <f t="shared" ref="F499:F500" si="1053">SUM(B499)</f>
        <v>44890</v>
      </c>
      <c r="G499" s="84">
        <f t="shared" ref="G499:G500" si="1054">SUM(D499)</f>
        <v>-1440.0000000000546</v>
      </c>
    </row>
    <row r="500" spans="1:11">
      <c r="A500" s="72">
        <v>19</v>
      </c>
      <c r="B500" s="81">
        <v>44890</v>
      </c>
      <c r="C500" s="82">
        <f t="shared" si="1052"/>
        <v>683352.4999999993</v>
      </c>
      <c r="D500" s="82">
        <f>'Nov - 2022'!K21</f>
        <v>10299.999999999955</v>
      </c>
      <c r="F500" s="83">
        <f t="shared" si="1053"/>
        <v>44890</v>
      </c>
      <c r="G500" s="84">
        <f t="shared" si="1054"/>
        <v>10299.999999999955</v>
      </c>
    </row>
    <row r="501" spans="1:11">
      <c r="A501" s="72">
        <v>20</v>
      </c>
      <c r="B501" s="81">
        <v>44893</v>
      </c>
      <c r="C501" s="82">
        <f t="shared" ref="C501" si="1055">C500+D501</f>
        <v>674352.4999999993</v>
      </c>
      <c r="D501" s="82">
        <f>'Nov - 2022'!K22</f>
        <v>-9000</v>
      </c>
      <c r="F501" s="83">
        <f t="shared" ref="F501" si="1056">SUM(B501)</f>
        <v>44893</v>
      </c>
      <c r="G501" s="84">
        <f t="shared" ref="G501" si="1057">SUM(D501)</f>
        <v>-9000</v>
      </c>
    </row>
    <row r="502" spans="1:11">
      <c r="A502" s="72">
        <v>21</v>
      </c>
      <c r="B502" s="81">
        <v>44894</v>
      </c>
      <c r="C502" s="82">
        <f t="shared" ref="C502:C503" si="1058">C501+D502</f>
        <v>670330.4999999993</v>
      </c>
      <c r="D502" s="82">
        <f>'Nov - 2022'!K23</f>
        <v>-4022</v>
      </c>
      <c r="F502" s="83">
        <f t="shared" ref="F502:F503" si="1059">SUM(B502)</f>
        <v>44894</v>
      </c>
      <c r="G502" s="84">
        <f t="shared" ref="G502:G503" si="1060">SUM(D502)</f>
        <v>-4022</v>
      </c>
    </row>
    <row r="503" spans="1:11">
      <c r="A503" s="72">
        <v>22</v>
      </c>
      <c r="B503" s="81">
        <v>44894</v>
      </c>
      <c r="C503" s="82">
        <f t="shared" si="1058"/>
        <v>657030.4999999993</v>
      </c>
      <c r="D503" s="82">
        <f>'Nov - 2022'!K24</f>
        <v>-13299.999999999955</v>
      </c>
      <c r="F503" s="83">
        <f t="shared" si="1059"/>
        <v>44894</v>
      </c>
      <c r="G503" s="84">
        <f t="shared" si="1060"/>
        <v>-13299.999999999955</v>
      </c>
    </row>
    <row r="504" spans="1:11">
      <c r="A504" s="72">
        <v>23</v>
      </c>
      <c r="B504" s="81">
        <v>44895</v>
      </c>
      <c r="C504" s="82">
        <f t="shared" ref="C504" si="1061">C503+D504</f>
        <v>654037.9999999993</v>
      </c>
      <c r="D504" s="82">
        <f>'Nov - 2022'!K25</f>
        <v>-2992.5000000000323</v>
      </c>
      <c r="F504" s="83">
        <f t="shared" ref="F504" si="1062">SUM(B504)</f>
        <v>44895</v>
      </c>
      <c r="G504" s="84">
        <f t="shared" ref="G504" si="1063">SUM(D504)</f>
        <v>-2992.5000000000323</v>
      </c>
    </row>
    <row r="509" spans="1:11">
      <c r="B509" s="101">
        <v>44896</v>
      </c>
      <c r="C509" s="102"/>
      <c r="D509" s="102"/>
      <c r="E509" s="102"/>
      <c r="F509" s="102"/>
      <c r="G509" s="102"/>
      <c r="H509" s="103"/>
      <c r="I509" s="80" t="s">
        <v>265</v>
      </c>
      <c r="J509" s="80">
        <v>20</v>
      </c>
      <c r="K509" s="80"/>
    </row>
    <row r="510" spans="1:11">
      <c r="B510" s="80" t="s">
        <v>2</v>
      </c>
      <c r="C510" s="80" t="s">
        <v>36</v>
      </c>
      <c r="D510" s="80" t="s">
        <v>37</v>
      </c>
      <c r="I510" s="78" t="s">
        <v>31</v>
      </c>
      <c r="J510" s="80">
        <v>9</v>
      </c>
      <c r="K510" s="79">
        <f>J510/J509</f>
        <v>0.45</v>
      </c>
    </row>
    <row r="511" spans="1:11">
      <c r="B511" s="80"/>
      <c r="C511" s="80">
        <v>600000</v>
      </c>
      <c r="D511" s="80"/>
      <c r="I511" s="78" t="s">
        <v>33</v>
      </c>
      <c r="J511" s="80">
        <v>11</v>
      </c>
      <c r="K511" s="79">
        <f>J511/J509</f>
        <v>0.55000000000000004</v>
      </c>
    </row>
    <row r="512" spans="1:11">
      <c r="A512" s="72">
        <v>1</v>
      </c>
      <c r="B512" s="81">
        <v>44896</v>
      </c>
      <c r="C512" s="82">
        <f t="shared" ref="C512" si="1064">C511+D512</f>
        <v>609075</v>
      </c>
      <c r="D512" s="82">
        <f>'Dec - 2022'!K3</f>
        <v>9075</v>
      </c>
      <c r="F512" s="83">
        <f t="shared" ref="F512" si="1065">SUM(B512)</f>
        <v>44896</v>
      </c>
      <c r="G512" s="84">
        <f t="shared" ref="G512" si="1066">SUM(D512)</f>
        <v>9075</v>
      </c>
    </row>
    <row r="513" spans="1:7">
      <c r="A513" s="72">
        <v>2</v>
      </c>
      <c r="B513" s="81">
        <v>44897</v>
      </c>
      <c r="C513" s="82">
        <f t="shared" ref="C513:C514" si="1067">C512+D513</f>
        <v>604355</v>
      </c>
      <c r="D513" s="82">
        <f>'Dec - 2022'!K4</f>
        <v>-4719.9999999999818</v>
      </c>
      <c r="F513" s="83">
        <f t="shared" ref="F513:F514" si="1068">SUM(B513)</f>
        <v>44897</v>
      </c>
      <c r="G513" s="84">
        <f t="shared" ref="G513:G514" si="1069">SUM(D513)</f>
        <v>-4719.9999999999818</v>
      </c>
    </row>
    <row r="514" spans="1:7">
      <c r="A514" s="72">
        <v>3</v>
      </c>
      <c r="B514" s="81">
        <v>44897</v>
      </c>
      <c r="C514" s="82">
        <f t="shared" si="1067"/>
        <v>605434.99999999988</v>
      </c>
      <c r="D514" s="82">
        <f>'Dec - 2022'!K5</f>
        <v>1079.9999999999386</v>
      </c>
      <c r="F514" s="83">
        <f t="shared" si="1068"/>
        <v>44897</v>
      </c>
      <c r="G514" s="84">
        <f t="shared" si="1069"/>
        <v>1079.9999999999386</v>
      </c>
    </row>
    <row r="515" spans="1:7">
      <c r="A515" s="72">
        <v>4</v>
      </c>
      <c r="B515" s="81">
        <v>44900</v>
      </c>
      <c r="C515" s="82">
        <f t="shared" ref="C515" si="1070">C514+D515</f>
        <v>600059.99999999988</v>
      </c>
      <c r="D515" s="82">
        <f>'Dec - 2022'!K6</f>
        <v>-5375</v>
      </c>
      <c r="F515" s="83">
        <f t="shared" ref="F515" si="1071">SUM(B515)</f>
        <v>44900</v>
      </c>
      <c r="G515" s="84">
        <f t="shared" ref="G515" si="1072">SUM(D515)</f>
        <v>-5375</v>
      </c>
    </row>
    <row r="516" spans="1:7">
      <c r="A516" s="72">
        <v>5</v>
      </c>
      <c r="B516" s="81">
        <v>44901</v>
      </c>
      <c r="C516" s="82">
        <f t="shared" ref="C516" si="1073">C515+D516</f>
        <v>599972.5</v>
      </c>
      <c r="D516" s="82">
        <f>'Dec - 2022'!$K$7</f>
        <v>-87.499999999920419</v>
      </c>
      <c r="F516" s="83">
        <f t="shared" ref="F516" si="1074">SUM(B516)</f>
        <v>44901</v>
      </c>
      <c r="G516" s="84">
        <f t="shared" ref="G516" si="1075">SUM(D516)</f>
        <v>-87.499999999920419</v>
      </c>
    </row>
    <row r="517" spans="1:7">
      <c r="A517" s="72">
        <v>6</v>
      </c>
      <c r="B517" s="81">
        <v>44902</v>
      </c>
      <c r="C517" s="82">
        <f t="shared" ref="C517" si="1076">C516+D517</f>
        <v>590312.5</v>
      </c>
      <c r="D517" s="82">
        <f>'Dec - 2022'!K8</f>
        <v>-9659.9999999999454</v>
      </c>
      <c r="F517" s="83">
        <f t="shared" ref="F517" si="1077">SUM(B517)</f>
        <v>44902</v>
      </c>
      <c r="G517" s="84">
        <f t="shared" ref="G517" si="1078">SUM(D517)</f>
        <v>-9659.9999999999454</v>
      </c>
    </row>
    <row r="518" spans="1:7">
      <c r="A518" s="72">
        <v>7</v>
      </c>
      <c r="B518" s="81">
        <v>44903</v>
      </c>
      <c r="C518" s="82">
        <f t="shared" ref="C518" si="1079">C517+D518</f>
        <v>580912.49999999988</v>
      </c>
      <c r="D518" s="82">
        <f>'Dec - 2022'!K9</f>
        <v>-9400.0000000000909</v>
      </c>
      <c r="F518" s="83">
        <f t="shared" ref="F518" si="1080">SUM(B518)</f>
        <v>44903</v>
      </c>
      <c r="G518" s="84">
        <f t="shared" ref="G518" si="1081">SUM(D518)</f>
        <v>-9400.0000000000909</v>
      </c>
    </row>
    <row r="519" spans="1:7">
      <c r="A519" s="72">
        <v>8</v>
      </c>
      <c r="B519" s="81">
        <v>44907</v>
      </c>
      <c r="C519" s="82">
        <f t="shared" ref="C519" si="1082">C518+D519</f>
        <v>579472.49999999977</v>
      </c>
      <c r="D519" s="82">
        <f>'Dec - 2022'!K10</f>
        <v>-1440.0000000001228</v>
      </c>
      <c r="F519" s="83">
        <f t="shared" ref="F519" si="1083">SUM(B519)</f>
        <v>44907</v>
      </c>
      <c r="G519" s="84">
        <f t="shared" ref="G519" si="1084">SUM(D519)</f>
        <v>-1440.0000000001228</v>
      </c>
    </row>
    <row r="520" spans="1:7">
      <c r="A520" s="72">
        <v>9</v>
      </c>
      <c r="B520" s="81">
        <v>44908</v>
      </c>
      <c r="C520" s="82">
        <f t="shared" ref="C520" si="1085">C519+D520</f>
        <v>595537.49999999965</v>
      </c>
      <c r="D520" s="82">
        <f>'Dec - 2022'!K11</f>
        <v>16064.999999999918</v>
      </c>
      <c r="F520" s="83">
        <f t="shared" ref="F520" si="1086">SUM(B520)</f>
        <v>44908</v>
      </c>
      <c r="G520" s="84">
        <f t="shared" ref="G520" si="1087">SUM(D520)</f>
        <v>16064.999999999918</v>
      </c>
    </row>
    <row r="521" spans="1:7">
      <c r="A521" s="72">
        <v>10</v>
      </c>
      <c r="B521" s="81">
        <v>44909</v>
      </c>
      <c r="C521" s="82">
        <f t="shared" ref="C521" si="1088">C520+D521</f>
        <v>585737.49999999965</v>
      </c>
      <c r="D521" s="82">
        <f>'Dec - 2022'!K12</f>
        <v>-9800.00000000004</v>
      </c>
      <c r="F521" s="83">
        <f t="shared" ref="F521" si="1089">SUM(B521)</f>
        <v>44909</v>
      </c>
      <c r="G521" s="84">
        <f t="shared" ref="G521" si="1090">SUM(D521)</f>
        <v>-9800.00000000004</v>
      </c>
    </row>
    <row r="522" spans="1:7">
      <c r="A522" s="72">
        <v>11</v>
      </c>
      <c r="B522" s="81">
        <v>44910</v>
      </c>
      <c r="C522" s="82">
        <f t="shared" ref="C522" si="1091">C521+D522</f>
        <v>593437.49999999965</v>
      </c>
      <c r="D522" s="82">
        <f>'Dec - 2022'!K13</f>
        <v>7700</v>
      </c>
      <c r="F522" s="83">
        <f t="shared" ref="F522" si="1092">SUM(B522)</f>
        <v>44910</v>
      </c>
      <c r="G522" s="84">
        <f t="shared" ref="G522" si="1093">SUM(D522)</f>
        <v>7700</v>
      </c>
    </row>
    <row r="523" spans="1:7">
      <c r="A523" s="72">
        <v>12</v>
      </c>
      <c r="B523" s="81">
        <v>44911</v>
      </c>
      <c r="C523" s="82">
        <f t="shared" ref="C523" si="1094">C522+D523</f>
        <v>609687.49999999965</v>
      </c>
      <c r="D523" s="82">
        <f>'Dec - 2022'!K14</f>
        <v>16250</v>
      </c>
      <c r="F523" s="83">
        <f t="shared" ref="F523" si="1095">SUM(B523)</f>
        <v>44911</v>
      </c>
      <c r="G523" s="84">
        <f t="shared" ref="G523" si="1096">SUM(D523)</f>
        <v>16250</v>
      </c>
    </row>
    <row r="524" spans="1:7">
      <c r="A524" s="72">
        <v>13</v>
      </c>
      <c r="B524" s="81">
        <v>44914</v>
      </c>
      <c r="C524" s="82">
        <f t="shared" ref="C524" si="1097">C523+D524</f>
        <v>595887.49999999965</v>
      </c>
      <c r="D524" s="82">
        <f>'Dec - 2022'!K15</f>
        <v>-13800</v>
      </c>
      <c r="F524" s="83">
        <f t="shared" ref="F524" si="1098">SUM(B524)</f>
        <v>44914</v>
      </c>
      <c r="G524" s="84">
        <f t="shared" ref="G524" si="1099">SUM(D524)</f>
        <v>-13800</v>
      </c>
    </row>
    <row r="525" spans="1:7">
      <c r="A525" s="72">
        <v>14</v>
      </c>
      <c r="B525" s="81">
        <v>44915</v>
      </c>
      <c r="C525" s="82">
        <f t="shared" ref="C525" si="1100">C524+D525</f>
        <v>587887.49999999965</v>
      </c>
      <c r="D525" s="82">
        <f>'Dec - 2022'!K16</f>
        <v>-8000</v>
      </c>
      <c r="F525" s="83">
        <f t="shared" ref="F525" si="1101">SUM(B525)</f>
        <v>44915</v>
      </c>
      <c r="G525" s="84">
        <f t="shared" ref="G525" si="1102">SUM(D525)</f>
        <v>-8000</v>
      </c>
    </row>
    <row r="526" spans="1:7">
      <c r="A526" s="72">
        <v>15</v>
      </c>
      <c r="B526" s="81">
        <v>44916</v>
      </c>
      <c r="C526" s="82">
        <f t="shared" ref="C526" si="1103">C525+D526</f>
        <v>576677.49999999965</v>
      </c>
      <c r="D526" s="82">
        <f>'Dec - 2022'!K17</f>
        <v>-11209.999999999956</v>
      </c>
      <c r="F526" s="83">
        <f t="shared" ref="F526" si="1104">SUM(B526)</f>
        <v>44916</v>
      </c>
      <c r="G526" s="84">
        <f t="shared" ref="G526" si="1105">SUM(D526)</f>
        <v>-11209.999999999956</v>
      </c>
    </row>
    <row r="527" spans="1:7">
      <c r="A527" s="72">
        <v>16</v>
      </c>
      <c r="B527" s="81">
        <v>44917</v>
      </c>
      <c r="C527" s="82">
        <f t="shared" ref="C527" si="1106">C526+D527</f>
        <v>596137.49999999977</v>
      </c>
      <c r="D527" s="82">
        <f>'Dec - 2022'!K18</f>
        <v>19460.000000000127</v>
      </c>
      <c r="F527" s="83">
        <f t="shared" ref="F527" si="1107">SUM(B527)</f>
        <v>44917</v>
      </c>
      <c r="G527" s="84">
        <f t="shared" ref="G527" si="1108">SUM(D527)</f>
        <v>19460.000000000127</v>
      </c>
    </row>
    <row r="528" spans="1:7">
      <c r="A528" s="72">
        <v>17</v>
      </c>
      <c r="B528" s="81">
        <v>44921</v>
      </c>
      <c r="C528" s="82">
        <f t="shared" ref="C528" si="1109">C527+D528</f>
        <v>607512.49999999977</v>
      </c>
      <c r="D528" s="82">
        <f>'Dec - 2022'!K19</f>
        <v>11375</v>
      </c>
      <c r="F528" s="83">
        <f t="shared" ref="F528" si="1110">SUM(B528)</f>
        <v>44921</v>
      </c>
      <c r="G528" s="84">
        <f t="shared" ref="G528" si="1111">SUM(D528)</f>
        <v>11375</v>
      </c>
    </row>
    <row r="529" spans="1:11">
      <c r="A529" s="72">
        <v>18</v>
      </c>
      <c r="B529" s="81">
        <v>44922</v>
      </c>
      <c r="C529" s="82">
        <f t="shared" ref="C529" si="1112">C528+D529</f>
        <v>590012.49999999977</v>
      </c>
      <c r="D529" s="82">
        <f>'Dec - 2022'!K20</f>
        <v>-17500</v>
      </c>
      <c r="F529" s="83">
        <f t="shared" ref="F529" si="1113">SUM(B529)</f>
        <v>44922</v>
      </c>
      <c r="G529" s="84">
        <f t="shared" ref="G529" si="1114">SUM(D529)</f>
        <v>-17500</v>
      </c>
    </row>
    <row r="530" spans="1:11">
      <c r="A530" s="72">
        <v>19</v>
      </c>
      <c r="B530" s="81">
        <v>44924</v>
      </c>
      <c r="C530" s="82">
        <f t="shared" ref="C530" si="1115">C529+D530</f>
        <v>605402.49999999988</v>
      </c>
      <c r="D530" s="82">
        <f>'Dec - 2022'!K21</f>
        <v>15390.000000000124</v>
      </c>
      <c r="F530" s="83">
        <f t="shared" ref="F530" si="1116">SUM(B530)</f>
        <v>44924</v>
      </c>
      <c r="G530" s="84">
        <f t="shared" ref="G530" si="1117">SUM(D530)</f>
        <v>15390.000000000124</v>
      </c>
    </row>
    <row r="531" spans="1:11">
      <c r="A531" s="72">
        <v>20</v>
      </c>
      <c r="B531" s="81">
        <v>44925</v>
      </c>
      <c r="C531" s="82">
        <f t="shared" ref="C531" si="1118">C530+D531</f>
        <v>619982.49999999977</v>
      </c>
      <c r="D531" s="82">
        <f>'Dec - 2022'!K22</f>
        <v>14579.999999999938</v>
      </c>
      <c r="F531" s="83">
        <f t="shared" ref="F531" si="1119">SUM(B531)</f>
        <v>44925</v>
      </c>
      <c r="G531" s="84">
        <f t="shared" ref="G531" si="1120">SUM(D531)</f>
        <v>14579.999999999938</v>
      </c>
    </row>
    <row r="535" spans="1:11">
      <c r="B535" s="101">
        <v>44927</v>
      </c>
      <c r="C535" s="102"/>
      <c r="D535" s="102"/>
      <c r="E535" s="102"/>
      <c r="F535" s="102"/>
      <c r="G535" s="102"/>
      <c r="H535" s="103"/>
      <c r="I535" s="80" t="s">
        <v>265</v>
      </c>
      <c r="J535" s="80">
        <v>20</v>
      </c>
      <c r="K535" s="80"/>
    </row>
    <row r="536" spans="1:11">
      <c r="B536" s="80" t="s">
        <v>2</v>
      </c>
      <c r="C536" s="80" t="s">
        <v>36</v>
      </c>
      <c r="D536" s="80" t="s">
        <v>37</v>
      </c>
      <c r="I536" s="78" t="s">
        <v>31</v>
      </c>
      <c r="J536" s="80">
        <v>7</v>
      </c>
      <c r="K536" s="79">
        <f>J536/J535</f>
        <v>0.35</v>
      </c>
    </row>
    <row r="537" spans="1:11">
      <c r="B537" s="80"/>
      <c r="C537" s="80">
        <v>400000</v>
      </c>
      <c r="D537" s="80"/>
      <c r="I537" s="78" t="s">
        <v>33</v>
      </c>
      <c r="J537" s="80">
        <v>13</v>
      </c>
      <c r="K537" s="79">
        <f>J537/J535</f>
        <v>0.65</v>
      </c>
    </row>
    <row r="538" spans="1:11">
      <c r="A538" s="72">
        <v>1</v>
      </c>
      <c r="B538" s="81">
        <v>44928</v>
      </c>
      <c r="C538" s="82">
        <f t="shared" ref="C538" si="1121">C537+D538</f>
        <v>417360.00000000006</v>
      </c>
      <c r="D538" s="82">
        <f>'Jan - 2023'!K3</f>
        <v>17360.000000000069</v>
      </c>
      <c r="F538" s="83">
        <f t="shared" ref="F538" si="1122">SUM(B538)</f>
        <v>44928</v>
      </c>
      <c r="G538" s="84">
        <f t="shared" ref="G538" si="1123">SUM(D538)</f>
        <v>17360.000000000069</v>
      </c>
    </row>
    <row r="539" spans="1:11">
      <c r="A539" s="72">
        <v>2</v>
      </c>
      <c r="B539" s="81">
        <v>44929</v>
      </c>
      <c r="C539" s="82">
        <f t="shared" ref="C539" si="1124">C538+D539</f>
        <v>414360.00000000006</v>
      </c>
      <c r="D539" s="82">
        <f>'Jan - 2023'!K4</f>
        <v>-3000</v>
      </c>
      <c r="F539" s="83">
        <f t="shared" ref="F539" si="1125">SUM(B539)</f>
        <v>44929</v>
      </c>
      <c r="G539" s="84">
        <f t="shared" ref="G539" si="1126">SUM(D539)</f>
        <v>-3000</v>
      </c>
    </row>
    <row r="540" spans="1:11">
      <c r="A540" s="72">
        <v>3</v>
      </c>
      <c r="B540" s="81">
        <v>44930</v>
      </c>
      <c r="C540" s="82">
        <f t="shared" ref="C540" si="1127">C539+D540</f>
        <v>411255.00000000012</v>
      </c>
      <c r="D540" s="82">
        <f>'Jan - 2023'!K5</f>
        <v>-3104.9999999999386</v>
      </c>
      <c r="F540" s="83">
        <f t="shared" ref="F540" si="1128">SUM(B540)</f>
        <v>44930</v>
      </c>
      <c r="G540" s="84">
        <f t="shared" ref="G540" si="1129">SUM(D540)</f>
        <v>-3104.9999999999386</v>
      </c>
    </row>
    <row r="541" spans="1:11">
      <c r="A541" s="72">
        <v>4</v>
      </c>
      <c r="B541" s="81">
        <v>44931</v>
      </c>
      <c r="C541" s="82">
        <f t="shared" ref="C541" si="1130">C540+D541</f>
        <v>409505.00000000012</v>
      </c>
      <c r="D541" s="82">
        <f>'Jan - 2023'!K6</f>
        <v>-1750</v>
      </c>
      <c r="F541" s="83">
        <f t="shared" ref="F541" si="1131">SUM(B541)</f>
        <v>44931</v>
      </c>
      <c r="G541" s="84">
        <f t="shared" ref="G541" si="1132">SUM(D541)</f>
        <v>-1750</v>
      </c>
    </row>
    <row r="542" spans="1:11">
      <c r="A542" s="72">
        <v>5</v>
      </c>
      <c r="B542" s="81">
        <v>44932</v>
      </c>
      <c r="C542" s="82">
        <f t="shared" ref="C542" si="1133">C541+D542</f>
        <v>392765.00000000029</v>
      </c>
      <c r="D542" s="82">
        <f>'Jan - 2023'!K7</f>
        <v>-16739.999999999814</v>
      </c>
      <c r="F542" s="83">
        <f t="shared" ref="F542" si="1134">SUM(B542)</f>
        <v>44932</v>
      </c>
      <c r="G542" s="84">
        <f t="shared" ref="G542" si="1135">SUM(D542)</f>
        <v>-16739.999999999814</v>
      </c>
    </row>
    <row r="543" spans="1:11">
      <c r="A543" s="72">
        <v>6</v>
      </c>
      <c r="B543" s="81">
        <v>44935</v>
      </c>
      <c r="C543" s="82">
        <f t="shared" ref="C543" si="1136">C542+D543</f>
        <v>394490.00000000041</v>
      </c>
      <c r="D543" s="82">
        <f>'Jan - 2023'!K8</f>
        <v>1725.0000000001364</v>
      </c>
      <c r="F543" s="83">
        <f t="shared" ref="F543" si="1137">SUM(B543)</f>
        <v>44935</v>
      </c>
      <c r="G543" s="84">
        <f t="shared" ref="G543" si="1138">SUM(D543)</f>
        <v>1725.0000000001364</v>
      </c>
    </row>
    <row r="544" spans="1:11">
      <c r="A544" s="72">
        <v>7</v>
      </c>
      <c r="B544" s="81">
        <v>44936</v>
      </c>
      <c r="C544" s="82">
        <f t="shared" ref="C544:C545" si="1139">C543+D544</f>
        <v>392795.00000000041</v>
      </c>
      <c r="D544" s="82">
        <f>'Jan - 2023'!K9</f>
        <v>-1695.0000000000273</v>
      </c>
      <c r="F544" s="83">
        <f t="shared" ref="F544:F545" si="1140">SUM(B544)</f>
        <v>44936</v>
      </c>
      <c r="G544" s="84">
        <f t="shared" ref="G544:G545" si="1141">SUM(D544)</f>
        <v>-1695.0000000000273</v>
      </c>
    </row>
    <row r="545" spans="1:7">
      <c r="A545" s="72">
        <v>8</v>
      </c>
      <c r="B545" s="81">
        <v>44936</v>
      </c>
      <c r="C545" s="82">
        <f t="shared" si="1139"/>
        <v>388745.00000000047</v>
      </c>
      <c r="D545" s="82">
        <f>'Jan - 2023'!K10</f>
        <v>-4049.9999999999618</v>
      </c>
      <c r="F545" s="83">
        <f t="shared" si="1140"/>
        <v>44936</v>
      </c>
      <c r="G545" s="84">
        <f t="shared" si="1141"/>
        <v>-4049.9999999999618</v>
      </c>
    </row>
    <row r="546" spans="1:7">
      <c r="A546" s="72">
        <v>9</v>
      </c>
      <c r="B546" s="81">
        <v>44937</v>
      </c>
      <c r="C546" s="82">
        <f t="shared" ref="C546" si="1142">C545+D546</f>
        <v>384695.00000000047</v>
      </c>
      <c r="D546" s="82">
        <f>'Jan - 2023'!K11</f>
        <v>-4050.0000000000255</v>
      </c>
      <c r="F546" s="83">
        <f t="shared" ref="F546" si="1143">SUM(B546)</f>
        <v>44937</v>
      </c>
      <c r="G546" s="84">
        <f t="shared" ref="G546" si="1144">SUM(D546)</f>
        <v>-4050.0000000000255</v>
      </c>
    </row>
    <row r="547" spans="1:7">
      <c r="A547" s="72">
        <v>10</v>
      </c>
      <c r="B547" s="81">
        <v>44938</v>
      </c>
      <c r="C547" s="82">
        <f t="shared" ref="C547" si="1145">C546+D547</f>
        <v>394670.00000000058</v>
      </c>
      <c r="D547" s="82">
        <f>'Jan - 2023'!K12</f>
        <v>9975.0000000001364</v>
      </c>
      <c r="F547" s="83">
        <f t="shared" ref="F547" si="1146">SUM(B547)</f>
        <v>44938</v>
      </c>
      <c r="G547" s="84">
        <f t="shared" ref="G547" si="1147">SUM(D547)</f>
        <v>9975.0000000001364</v>
      </c>
    </row>
    <row r="548" spans="1:7">
      <c r="A548" s="72">
        <v>11</v>
      </c>
      <c r="B548" s="81">
        <v>44939</v>
      </c>
      <c r="C548" s="82">
        <f t="shared" ref="C548" si="1148">C547+D548</f>
        <v>406920.00000000064</v>
      </c>
      <c r="D548" s="82">
        <f>'Jan - 2023'!K13</f>
        <v>12250.000000000085</v>
      </c>
      <c r="F548" s="83">
        <f t="shared" ref="F548" si="1149">SUM(B548)</f>
        <v>44939</v>
      </c>
      <c r="G548" s="84">
        <f t="shared" ref="G548" si="1150">SUM(D548)</f>
        <v>12250.000000000085</v>
      </c>
    </row>
    <row r="549" spans="1:7">
      <c r="A549" s="72">
        <v>12</v>
      </c>
      <c r="B549" s="81">
        <v>44942</v>
      </c>
      <c r="C549" s="82">
        <f t="shared" ref="C549" si="1151">C548+D549</f>
        <v>422760.0000000007</v>
      </c>
      <c r="D549" s="82">
        <f>'Jan - 2023'!K14</f>
        <v>15840.000000000055</v>
      </c>
      <c r="F549" s="83">
        <f t="shared" ref="F549" si="1152">SUM(B549)</f>
        <v>44942</v>
      </c>
      <c r="G549" s="84">
        <f t="shared" ref="G549" si="1153">SUM(D549)</f>
        <v>15840.000000000055</v>
      </c>
    </row>
    <row r="550" spans="1:7">
      <c r="A550" s="72">
        <v>13</v>
      </c>
      <c r="B550" s="81">
        <v>44943</v>
      </c>
      <c r="C550" s="82">
        <f t="shared" ref="C550:C551" si="1154">C549+D550</f>
        <v>421950.00000000076</v>
      </c>
      <c r="D550" s="82">
        <f>'Jan - 2023'!K15</f>
        <v>-809.99999999994543</v>
      </c>
      <c r="F550" s="83">
        <f t="shared" ref="F550:F551" si="1155">SUM(B550)</f>
        <v>44943</v>
      </c>
      <c r="G550" s="84">
        <f t="shared" ref="G550:G551" si="1156">SUM(D550)</f>
        <v>-809.99999999994543</v>
      </c>
    </row>
    <row r="551" spans="1:7">
      <c r="A551" s="72">
        <v>14</v>
      </c>
      <c r="B551" s="81">
        <v>44943</v>
      </c>
      <c r="C551" s="82">
        <f t="shared" si="1154"/>
        <v>419550.00000000076</v>
      </c>
      <c r="D551" s="82">
        <f>'Jan - 2023'!K16</f>
        <v>-2400</v>
      </c>
      <c r="F551" s="83">
        <f t="shared" si="1155"/>
        <v>44943</v>
      </c>
      <c r="G551" s="84">
        <f t="shared" si="1156"/>
        <v>-2400</v>
      </c>
    </row>
    <row r="552" spans="1:7">
      <c r="A552" s="72">
        <v>15</v>
      </c>
      <c r="B552" s="81">
        <v>44944</v>
      </c>
      <c r="C552" s="82">
        <f t="shared" ref="C552" si="1157">C551+D552</f>
        <v>409950.00000000087</v>
      </c>
      <c r="D552" s="82">
        <f>'Jan - 2023'!K17</f>
        <v>-9599.9999999999091</v>
      </c>
      <c r="F552" s="83">
        <f t="shared" ref="F552" si="1158">SUM(B552)</f>
        <v>44944</v>
      </c>
      <c r="G552" s="84">
        <f t="shared" ref="G552" si="1159">SUM(D552)</f>
        <v>-9599.9999999999091</v>
      </c>
    </row>
    <row r="553" spans="1:7">
      <c r="A553" s="72">
        <v>16</v>
      </c>
      <c r="B553" s="81">
        <v>44945</v>
      </c>
      <c r="C553" s="82">
        <f t="shared" ref="C553:C554" si="1160">C552+D553</f>
        <v>407640.00000000081</v>
      </c>
      <c r="D553" s="82">
        <f>'Jan - 2023'!K18</f>
        <v>-2310.0000000000873</v>
      </c>
      <c r="F553" s="83">
        <f t="shared" ref="F553:F554" si="1161">SUM(B553)</f>
        <v>44945</v>
      </c>
      <c r="G553" s="84">
        <f t="shared" ref="G553:G554" si="1162">SUM(D553)</f>
        <v>-2310.0000000000873</v>
      </c>
    </row>
    <row r="554" spans="1:7">
      <c r="A554" s="72">
        <v>17</v>
      </c>
      <c r="B554" s="81">
        <v>44945</v>
      </c>
      <c r="C554" s="82">
        <f t="shared" si="1160"/>
        <v>429240.0000000007</v>
      </c>
      <c r="D554" s="82">
        <f>'Jan - 2023'!K19</f>
        <v>21599.999999999909</v>
      </c>
      <c r="F554" s="83">
        <f t="shared" si="1161"/>
        <v>44945</v>
      </c>
      <c r="G554" s="84">
        <f t="shared" si="1162"/>
        <v>21599.999999999909</v>
      </c>
    </row>
    <row r="555" spans="1:7">
      <c r="A555" s="72">
        <v>18</v>
      </c>
      <c r="B555" s="81">
        <v>44946</v>
      </c>
      <c r="C555" s="82">
        <f t="shared" ref="C555" si="1163">C554+D555</f>
        <v>427810.00000000052</v>
      </c>
      <c r="D555" s="82">
        <f>'Jan - 2023'!K20</f>
        <v>-1430.0000000002001</v>
      </c>
      <c r="F555" s="83">
        <f t="shared" ref="F555" si="1164">SUM(B555)</f>
        <v>44946</v>
      </c>
      <c r="G555" s="84">
        <f t="shared" ref="G555" si="1165">SUM(D555)</f>
        <v>-1430.0000000002001</v>
      </c>
    </row>
    <row r="556" spans="1:7">
      <c r="A556" s="72">
        <v>19</v>
      </c>
      <c r="B556" s="81">
        <v>44949</v>
      </c>
      <c r="C556" s="82">
        <f t="shared" ref="C556" si="1166">C555+D556</f>
        <v>420660.00000000052</v>
      </c>
      <c r="D556" s="82">
        <f>'Jan - 2023'!K21</f>
        <v>-7149.9999999999773</v>
      </c>
      <c r="F556" s="83">
        <f t="shared" ref="F556" si="1167">SUM(B556)</f>
        <v>44949</v>
      </c>
      <c r="G556" s="84">
        <f t="shared" ref="G556" si="1168">SUM(D556)</f>
        <v>-7149.9999999999773</v>
      </c>
    </row>
    <row r="557" spans="1:7">
      <c r="A557" s="72">
        <v>20</v>
      </c>
      <c r="B557" s="81">
        <v>44950</v>
      </c>
      <c r="C557" s="82">
        <f t="shared" ref="C557" si="1169">C556+D557</f>
        <v>421230.00000000047</v>
      </c>
      <c r="D557" s="82">
        <f>'Jan - 2023'!K22</f>
        <v>569.9999999999676</v>
      </c>
      <c r="F557" s="83">
        <f t="shared" ref="F557" si="1170">SUM(B557)</f>
        <v>44950</v>
      </c>
      <c r="G557" s="84">
        <f t="shared" ref="G557" si="1171">SUM(D557)</f>
        <v>569.9999999999676</v>
      </c>
    </row>
    <row r="561" spans="1:11">
      <c r="B561" s="101">
        <v>44958</v>
      </c>
      <c r="C561" s="102"/>
      <c r="D561" s="102"/>
      <c r="E561" s="102"/>
      <c r="F561" s="102"/>
      <c r="G561" s="102"/>
      <c r="H561" s="103"/>
      <c r="I561" s="80" t="s">
        <v>265</v>
      </c>
      <c r="J561" s="80">
        <v>21</v>
      </c>
      <c r="K561" s="80"/>
    </row>
    <row r="562" spans="1:11">
      <c r="B562" s="80" t="s">
        <v>2</v>
      </c>
      <c r="C562" s="80" t="s">
        <v>36</v>
      </c>
      <c r="D562" s="80" t="s">
        <v>37</v>
      </c>
      <c r="I562" s="78" t="s">
        <v>31</v>
      </c>
      <c r="J562" s="80">
        <v>11</v>
      </c>
      <c r="K562" s="79">
        <f>J562/J561</f>
        <v>0.52380952380952384</v>
      </c>
    </row>
    <row r="563" spans="1:11">
      <c r="B563" s="80"/>
      <c r="C563" s="80">
        <v>400000</v>
      </c>
      <c r="D563" s="80"/>
      <c r="I563" s="78" t="s">
        <v>33</v>
      </c>
      <c r="J563" s="80">
        <v>10</v>
      </c>
      <c r="K563" s="79">
        <f>J563/J561</f>
        <v>0.47619047619047616</v>
      </c>
    </row>
    <row r="564" spans="1:11">
      <c r="A564" s="72">
        <v>1</v>
      </c>
      <c r="B564" s="81">
        <v>44960</v>
      </c>
      <c r="C564" s="82">
        <f t="shared" ref="C564" si="1172">C563+D564</f>
        <v>401079.99999999994</v>
      </c>
      <c r="D564" s="82">
        <f>'Feb - 2023'!$K$3</f>
        <v>1079.9999999999386</v>
      </c>
      <c r="F564" s="83">
        <f t="shared" ref="F564" si="1173">SUM(B564)</f>
        <v>44960</v>
      </c>
      <c r="G564" s="84">
        <f t="shared" ref="G564" si="1174">SUM(D564)</f>
        <v>1079.9999999999386</v>
      </c>
    </row>
    <row r="565" spans="1:11">
      <c r="A565" s="72">
        <v>2</v>
      </c>
      <c r="B565" s="81">
        <v>44960</v>
      </c>
      <c r="C565" s="82">
        <f t="shared" ref="C565" si="1175">C564+D565</f>
        <v>386580.00000000006</v>
      </c>
      <c r="D565" s="82">
        <f>'Feb - 2023'!K4</f>
        <v>-14499.999999999887</v>
      </c>
      <c r="F565" s="83">
        <f t="shared" ref="F565" si="1176">SUM(B565)</f>
        <v>44960</v>
      </c>
      <c r="G565" s="84">
        <f t="shared" ref="G565" si="1177">SUM(D565)</f>
        <v>-14499.999999999887</v>
      </c>
    </row>
    <row r="566" spans="1:11">
      <c r="A566" s="72">
        <v>3</v>
      </c>
      <c r="B566" s="81">
        <v>44963</v>
      </c>
      <c r="C566" s="82">
        <f t="shared" ref="C566" si="1178">C565+D566</f>
        <v>388080.00000000006</v>
      </c>
      <c r="D566" s="82">
        <f>'Feb - 2023'!K5</f>
        <v>1500</v>
      </c>
      <c r="F566" s="83">
        <f t="shared" ref="F566" si="1179">SUM(B566)</f>
        <v>44963</v>
      </c>
      <c r="G566" s="84">
        <f t="shared" ref="G566" si="1180">SUM(D566)</f>
        <v>1500</v>
      </c>
    </row>
    <row r="567" spans="1:11">
      <c r="A567" s="72">
        <v>4</v>
      </c>
      <c r="B567" s="81">
        <v>44964</v>
      </c>
      <c r="C567" s="82">
        <f t="shared" ref="C567" si="1181">C566+D567</f>
        <v>396080.00000000006</v>
      </c>
      <c r="D567" s="82">
        <f>'Feb - 2023'!K6</f>
        <v>8000</v>
      </c>
      <c r="F567" s="83">
        <f t="shared" ref="F567" si="1182">SUM(B567)</f>
        <v>44964</v>
      </c>
      <c r="G567" s="84">
        <f t="shared" ref="G567" si="1183">SUM(D567)</f>
        <v>8000</v>
      </c>
    </row>
    <row r="568" spans="1:11">
      <c r="A568" s="72">
        <v>5</v>
      </c>
      <c r="B568" s="81">
        <v>44965</v>
      </c>
      <c r="C568" s="82">
        <f t="shared" ref="C568:C569" si="1184">C567+D568</f>
        <v>390480.00000000006</v>
      </c>
      <c r="D568" s="82">
        <f>'Feb - 2023'!K7</f>
        <v>-5600.0000000000227</v>
      </c>
      <c r="F568" s="83">
        <f t="shared" ref="F568:F569" si="1185">SUM(B568)</f>
        <v>44965</v>
      </c>
      <c r="G568" s="84">
        <f t="shared" ref="G568:G569" si="1186">SUM(D568)</f>
        <v>-5600.0000000000227</v>
      </c>
    </row>
    <row r="569" spans="1:11">
      <c r="A569" s="72">
        <v>6</v>
      </c>
      <c r="B569" s="81">
        <v>44965</v>
      </c>
      <c r="C569" s="82">
        <f t="shared" si="1184"/>
        <v>398079.99999999994</v>
      </c>
      <c r="D569" s="82">
        <f>'Feb - 2023'!K8</f>
        <v>7599.9999999999091</v>
      </c>
      <c r="F569" s="83">
        <f t="shared" si="1185"/>
        <v>44965</v>
      </c>
      <c r="G569" s="84">
        <f t="shared" si="1186"/>
        <v>7599.9999999999091</v>
      </c>
    </row>
    <row r="570" spans="1:11">
      <c r="A570" s="72">
        <v>7</v>
      </c>
      <c r="B570" s="81">
        <v>44966</v>
      </c>
      <c r="C570" s="82">
        <f t="shared" ref="C570" si="1187">C569+D570</f>
        <v>388319.99999999988</v>
      </c>
      <c r="D570" s="82">
        <f>'Feb - 2023'!K9</f>
        <v>-9760.0000000000364</v>
      </c>
      <c r="F570" s="83">
        <f t="shared" ref="F570" si="1188">SUM(B570)</f>
        <v>44966</v>
      </c>
      <c r="G570" s="84">
        <f t="shared" ref="G570" si="1189">SUM(D570)</f>
        <v>-9760.0000000000364</v>
      </c>
    </row>
    <row r="571" spans="1:11">
      <c r="A571" s="72">
        <v>8</v>
      </c>
      <c r="B571" s="81">
        <v>44967</v>
      </c>
      <c r="C571" s="82">
        <f t="shared" ref="C571" si="1190">C570+D571</f>
        <v>387179.99999999988</v>
      </c>
      <c r="D571" s="82">
        <f>'Feb - 2023'!K10</f>
        <v>-1140.0000000000161</v>
      </c>
      <c r="F571" s="83">
        <f t="shared" ref="F571" si="1191">SUM(B571)</f>
        <v>44967</v>
      </c>
      <c r="G571" s="84">
        <f t="shared" ref="G571" si="1192">SUM(D571)</f>
        <v>-1140.0000000000161</v>
      </c>
    </row>
    <row r="572" spans="1:11">
      <c r="A572" s="72">
        <v>9</v>
      </c>
      <c r="B572" s="81">
        <v>44967</v>
      </c>
      <c r="C572" s="82">
        <f t="shared" ref="C572" si="1193">C571+D572</f>
        <v>376267.50000000012</v>
      </c>
      <c r="D572" s="82">
        <f>'Feb - 2023'!K11</f>
        <v>-10912.499999999796</v>
      </c>
      <c r="F572" s="83">
        <f t="shared" ref="F572" si="1194">SUM(B572)</f>
        <v>44967</v>
      </c>
      <c r="G572" s="84">
        <f t="shared" ref="G572" si="1195">SUM(D572)</f>
        <v>-10912.499999999796</v>
      </c>
    </row>
    <row r="573" spans="1:11">
      <c r="A573" s="72">
        <v>10</v>
      </c>
      <c r="B573" s="81">
        <v>44970</v>
      </c>
      <c r="C573" s="82">
        <f t="shared" ref="C573" si="1196">C572+D573</f>
        <v>361417.50000000012</v>
      </c>
      <c r="D573" s="82">
        <f>'Feb - 2023'!K12</f>
        <v>-14850</v>
      </c>
      <c r="F573" s="83">
        <f t="shared" ref="F573" si="1197">SUM(B573)</f>
        <v>44970</v>
      </c>
      <c r="G573" s="84">
        <f t="shared" ref="G573" si="1198">SUM(D573)</f>
        <v>-14850</v>
      </c>
    </row>
    <row r="574" spans="1:11">
      <c r="A574" s="72">
        <v>11</v>
      </c>
      <c r="B574" s="81">
        <v>44971</v>
      </c>
      <c r="C574" s="82">
        <f t="shared" ref="C574" si="1199">C573+D574</f>
        <v>375717.50000000012</v>
      </c>
      <c r="D574" s="82">
        <f>'Feb - 2023'!K13</f>
        <v>14300</v>
      </c>
      <c r="F574" s="83">
        <f t="shared" ref="F574" si="1200">SUM(B574)</f>
        <v>44971</v>
      </c>
      <c r="G574" s="84">
        <f t="shared" ref="G574" si="1201">SUM(D574)</f>
        <v>14300</v>
      </c>
    </row>
    <row r="575" spans="1:11">
      <c r="A575" s="72">
        <v>12</v>
      </c>
      <c r="B575" s="81">
        <v>44972</v>
      </c>
      <c r="C575" s="82">
        <f t="shared" ref="C575" si="1202">C574+D575</f>
        <v>384117.50000000012</v>
      </c>
      <c r="D575" s="82">
        <f>'Feb - 2023'!K14</f>
        <v>8400</v>
      </c>
      <c r="F575" s="83">
        <f t="shared" ref="F575" si="1203">SUM(B575)</f>
        <v>44972</v>
      </c>
      <c r="G575" s="84">
        <f t="shared" ref="G575" si="1204">SUM(D575)</f>
        <v>8400</v>
      </c>
    </row>
    <row r="576" spans="1:11">
      <c r="A576" s="72">
        <v>13</v>
      </c>
      <c r="B576" s="81">
        <v>44973</v>
      </c>
      <c r="C576" s="82">
        <f t="shared" ref="C576" si="1205">C575+D576</f>
        <v>395367.50000000012</v>
      </c>
      <c r="D576" s="82">
        <f>'Feb - 2023'!K15</f>
        <v>11250</v>
      </c>
      <c r="F576" s="83">
        <f t="shared" ref="F576" si="1206">SUM(B576)</f>
        <v>44973</v>
      </c>
      <c r="G576" s="84">
        <f t="shared" ref="G576" si="1207">SUM(D576)</f>
        <v>11250</v>
      </c>
    </row>
    <row r="577" spans="1:11">
      <c r="A577" s="72">
        <v>14</v>
      </c>
      <c r="B577" s="81">
        <v>44974</v>
      </c>
      <c r="C577" s="82">
        <f t="shared" ref="C577" si="1208">C576+D577</f>
        <v>392427.50000000006</v>
      </c>
      <c r="D577" s="82">
        <f>'Feb - 2023'!K16</f>
        <v>-2940.0000000000318</v>
      </c>
      <c r="F577" s="83">
        <f t="shared" ref="F577" si="1209">SUM(B577)</f>
        <v>44974</v>
      </c>
      <c r="G577" s="84">
        <f t="shared" ref="G577" si="1210">SUM(D577)</f>
        <v>-2940.0000000000318</v>
      </c>
    </row>
    <row r="578" spans="1:11">
      <c r="A578" s="72">
        <v>15</v>
      </c>
      <c r="B578" s="81">
        <v>44974</v>
      </c>
      <c r="C578" s="82">
        <f t="shared" ref="C578" si="1211">C577+D578</f>
        <v>375227.5</v>
      </c>
      <c r="D578" s="82">
        <f>'Feb - 2023'!K17</f>
        <v>-17200.000000000044</v>
      </c>
      <c r="F578" s="83">
        <f t="shared" ref="F578" si="1212">SUM(B578)</f>
        <v>44974</v>
      </c>
      <c r="G578" s="84">
        <f t="shared" ref="G578" si="1213">SUM(D578)</f>
        <v>-17200.000000000044</v>
      </c>
    </row>
    <row r="579" spans="1:11">
      <c r="A579" s="72">
        <v>16</v>
      </c>
      <c r="B579" s="81">
        <v>44977</v>
      </c>
      <c r="C579" s="82">
        <f t="shared" ref="C579" si="1214">C578+D579</f>
        <v>388377.5</v>
      </c>
      <c r="D579" s="82">
        <f>'Feb - 2023'!K18</f>
        <v>13150</v>
      </c>
      <c r="F579" s="83">
        <f t="shared" ref="F579" si="1215">SUM(B579)</f>
        <v>44977</v>
      </c>
      <c r="G579" s="84">
        <f t="shared" ref="G579" si="1216">SUM(D579)</f>
        <v>13150</v>
      </c>
    </row>
    <row r="580" spans="1:11">
      <c r="A580" s="72">
        <v>17</v>
      </c>
      <c r="B580" s="81">
        <v>44978</v>
      </c>
      <c r="C580" s="82">
        <f t="shared" ref="C580" si="1217">C579+D580</f>
        <v>413217.5</v>
      </c>
      <c r="D580" s="82">
        <f>'Feb - 2023'!K19</f>
        <v>24839.999999999971</v>
      </c>
      <c r="F580" s="83">
        <f t="shared" ref="F580" si="1218">SUM(B580)</f>
        <v>44978</v>
      </c>
      <c r="G580" s="84">
        <f t="shared" ref="G580" si="1219">SUM(D580)</f>
        <v>24839.999999999971</v>
      </c>
    </row>
    <row r="581" spans="1:11">
      <c r="A581" s="72">
        <v>18</v>
      </c>
      <c r="B581" s="81">
        <v>44979</v>
      </c>
      <c r="C581" s="82">
        <f t="shared" ref="C581" si="1220">C580+D581</f>
        <v>401597.50000000006</v>
      </c>
      <c r="D581" s="82">
        <f>'Feb - 2023'!K20</f>
        <v>-11619.999999999936</v>
      </c>
      <c r="F581" s="83">
        <f t="shared" ref="F581" si="1221">SUM(B581)</f>
        <v>44979</v>
      </c>
      <c r="G581" s="84">
        <f t="shared" ref="G581" si="1222">SUM(D581)</f>
        <v>-11619.999999999936</v>
      </c>
    </row>
    <row r="582" spans="1:11">
      <c r="A582" s="72">
        <v>19</v>
      </c>
      <c r="B582" s="81">
        <v>44980</v>
      </c>
      <c r="C582" s="82">
        <f t="shared" ref="C582" si="1223">C581+D582</f>
        <v>395035.00000000006</v>
      </c>
      <c r="D582" s="82">
        <f>'Feb - 2023'!K21</f>
        <v>-6562.5</v>
      </c>
      <c r="F582" s="83">
        <f t="shared" ref="F582" si="1224">SUM(B582)</f>
        <v>44980</v>
      </c>
      <c r="G582" s="84">
        <f t="shared" ref="G582" si="1225">SUM(D582)</f>
        <v>-6562.5</v>
      </c>
    </row>
    <row r="583" spans="1:11">
      <c r="A583" s="72">
        <v>20</v>
      </c>
      <c r="B583" s="81">
        <v>44981</v>
      </c>
      <c r="C583" s="82">
        <f t="shared" ref="C583" si="1226">C582+D583</f>
        <v>409385.00000000012</v>
      </c>
      <c r="D583" s="82">
        <f>'Feb - 2023'!K22</f>
        <v>14350.00000000008</v>
      </c>
      <c r="F583" s="83">
        <f t="shared" ref="F583" si="1227">SUM(B583)</f>
        <v>44981</v>
      </c>
      <c r="G583" s="84">
        <f t="shared" ref="G583" si="1228">SUM(D583)</f>
        <v>14350.00000000008</v>
      </c>
    </row>
    <row r="584" spans="1:11">
      <c r="A584" s="72">
        <v>21</v>
      </c>
      <c r="B584" s="81">
        <v>44984</v>
      </c>
      <c r="C584" s="82">
        <f t="shared" ref="C584" si="1229">C583+D584</f>
        <v>413975.00000000006</v>
      </c>
      <c r="D584" s="82">
        <f>'Feb - 2023'!K23</f>
        <v>4589.9999999999691</v>
      </c>
      <c r="F584" s="83">
        <f t="shared" ref="F584" si="1230">SUM(B584)</f>
        <v>44984</v>
      </c>
      <c r="G584" s="84">
        <f t="shared" ref="G584" si="1231">SUM(D584)</f>
        <v>4589.9999999999691</v>
      </c>
    </row>
    <row r="588" spans="1:11">
      <c r="B588" s="101">
        <v>44986</v>
      </c>
      <c r="C588" s="102"/>
      <c r="D588" s="102"/>
      <c r="E588" s="102"/>
      <c r="F588" s="102"/>
      <c r="G588" s="102"/>
      <c r="H588" s="103"/>
      <c r="I588" s="80" t="s">
        <v>265</v>
      </c>
      <c r="J588" s="80">
        <v>18</v>
      </c>
      <c r="K588" s="80"/>
    </row>
    <row r="589" spans="1:11">
      <c r="B589" s="80" t="s">
        <v>2</v>
      </c>
      <c r="C589" s="80" t="s">
        <v>36</v>
      </c>
      <c r="D589" s="80" t="s">
        <v>37</v>
      </c>
      <c r="I589" s="78" t="s">
        <v>31</v>
      </c>
      <c r="J589" s="80">
        <v>10</v>
      </c>
      <c r="K589" s="79">
        <f>J589/J588</f>
        <v>0.55555555555555558</v>
      </c>
    </row>
    <row r="590" spans="1:11">
      <c r="B590" s="80"/>
      <c r="C590" s="80">
        <v>400000</v>
      </c>
      <c r="D590" s="80"/>
      <c r="I590" s="78" t="s">
        <v>33</v>
      </c>
      <c r="J590" s="80">
        <v>8</v>
      </c>
      <c r="K590" s="79">
        <f>J590/J588</f>
        <v>0.44444444444444442</v>
      </c>
    </row>
    <row r="591" spans="1:11">
      <c r="A591" s="72">
        <v>1</v>
      </c>
      <c r="B591" s="81">
        <v>44986</v>
      </c>
      <c r="C591" s="82">
        <f t="shared" ref="C591" si="1232">C590+D591</f>
        <v>400500</v>
      </c>
      <c r="D591" s="82">
        <f>'Mar - 2023'!K3</f>
        <v>500</v>
      </c>
      <c r="F591" s="83">
        <f t="shared" ref="F591" si="1233">SUM(B591)</f>
        <v>44986</v>
      </c>
      <c r="G591" s="84">
        <f t="shared" ref="G591" si="1234">SUM(D591)</f>
        <v>500</v>
      </c>
    </row>
    <row r="592" spans="1:11">
      <c r="A592" s="72">
        <v>2</v>
      </c>
      <c r="B592" s="81">
        <v>44987</v>
      </c>
      <c r="C592" s="82">
        <f t="shared" ref="C592" si="1235">C591+D592</f>
        <v>412110.00000000006</v>
      </c>
      <c r="D592" s="82">
        <f>'Mar - 2023'!K4</f>
        <v>11610.000000000031</v>
      </c>
      <c r="F592" s="83">
        <f t="shared" ref="F592" si="1236">SUM(B592)</f>
        <v>44987</v>
      </c>
      <c r="G592" s="84">
        <f t="shared" ref="G592" si="1237">SUM(D592)</f>
        <v>11610.000000000031</v>
      </c>
    </row>
    <row r="593" spans="1:7">
      <c r="A593" s="72">
        <v>3</v>
      </c>
      <c r="B593" s="81">
        <v>44988</v>
      </c>
      <c r="C593" s="82">
        <f t="shared" ref="C593" si="1238">C592+D593</f>
        <v>408390.00000000029</v>
      </c>
      <c r="D593" s="82">
        <f>'Mar - 2023'!K5</f>
        <v>-3719.9999999997885</v>
      </c>
      <c r="F593" s="83">
        <f t="shared" ref="F593" si="1239">SUM(B593)</f>
        <v>44988</v>
      </c>
      <c r="G593" s="84">
        <f t="shared" ref="G593" si="1240">SUM(D593)</f>
        <v>-3719.9999999997885</v>
      </c>
    </row>
    <row r="594" spans="1:7">
      <c r="A594" s="72">
        <v>4</v>
      </c>
      <c r="B594" s="81">
        <v>44991</v>
      </c>
      <c r="C594" s="82">
        <f t="shared" ref="C594" si="1241">C593+D594</f>
        <v>411990.00000000029</v>
      </c>
      <c r="D594" s="82">
        <f>'Mar - 2023'!K6</f>
        <v>3600</v>
      </c>
      <c r="F594" s="83">
        <f t="shared" ref="F594" si="1242">SUM(B594)</f>
        <v>44991</v>
      </c>
      <c r="G594" s="84">
        <f t="shared" ref="G594" si="1243">SUM(D594)</f>
        <v>3600</v>
      </c>
    </row>
    <row r="595" spans="1:7">
      <c r="A595" s="72">
        <v>5</v>
      </c>
      <c r="B595" s="81">
        <v>44998</v>
      </c>
      <c r="C595" s="82">
        <f t="shared" ref="C595" si="1244">C594+D595</f>
        <v>408750.00000000035</v>
      </c>
      <c r="D595" s="82">
        <f>'Mar - 2023'!K7</f>
        <v>-3239.9999999999691</v>
      </c>
      <c r="F595" s="83">
        <f t="shared" ref="F595" si="1245">SUM(B595)</f>
        <v>44998</v>
      </c>
      <c r="G595" s="84">
        <f t="shared" ref="G595" si="1246">SUM(D595)</f>
        <v>-3239.9999999999691</v>
      </c>
    </row>
    <row r="596" spans="1:7">
      <c r="A596" s="72">
        <v>6</v>
      </c>
      <c r="B596" s="81">
        <v>44999</v>
      </c>
      <c r="C596" s="82">
        <f t="shared" ref="C596" si="1247">C595+D596</f>
        <v>422010.00000000041</v>
      </c>
      <c r="D596" s="82">
        <f>'Mar - 2023'!K8</f>
        <v>13260.000000000058</v>
      </c>
      <c r="F596" s="83">
        <f t="shared" ref="F596" si="1248">SUM(B596)</f>
        <v>44999</v>
      </c>
      <c r="G596" s="84">
        <f t="shared" ref="G596" si="1249">SUM(D596)</f>
        <v>13260.000000000058</v>
      </c>
    </row>
    <row r="597" spans="1:7">
      <c r="A597" s="72">
        <v>7</v>
      </c>
      <c r="B597" s="81">
        <v>45000</v>
      </c>
      <c r="C597" s="82">
        <f t="shared" ref="C597" si="1250">C596+D597</f>
        <v>496260.00000000041</v>
      </c>
      <c r="D597" s="82">
        <f>'Mar - 2023'!K9</f>
        <v>74250</v>
      </c>
      <c r="F597" s="83">
        <f t="shared" ref="F597" si="1251">SUM(B597)</f>
        <v>45000</v>
      </c>
      <c r="G597" s="84">
        <f t="shared" ref="G597" si="1252">SUM(D597)</f>
        <v>74250</v>
      </c>
    </row>
    <row r="598" spans="1:7">
      <c r="A598" s="72">
        <v>8</v>
      </c>
      <c r="B598" s="81">
        <v>45002</v>
      </c>
      <c r="C598" s="82">
        <f t="shared" ref="C598" si="1253">C597+D598</f>
        <v>483520.00000000047</v>
      </c>
      <c r="D598" s="82">
        <f>'Mar - 2023'!K10</f>
        <v>-12739.999999999942</v>
      </c>
      <c r="F598" s="83">
        <f t="shared" ref="F598" si="1254">SUM(B598)</f>
        <v>45002</v>
      </c>
      <c r="G598" s="84">
        <f t="shared" ref="G598" si="1255">SUM(D598)</f>
        <v>-12739.999999999942</v>
      </c>
    </row>
    <row r="599" spans="1:7">
      <c r="A599" s="72">
        <v>9</v>
      </c>
      <c r="B599" s="81">
        <v>45005</v>
      </c>
      <c r="C599" s="82">
        <f t="shared" ref="C599" si="1256">C598+D599</f>
        <v>476520.00000000047</v>
      </c>
      <c r="D599" s="82">
        <f>'Mar - 2023'!K11</f>
        <v>-7000</v>
      </c>
      <c r="F599" s="83">
        <f t="shared" ref="F599" si="1257">SUM(B599)</f>
        <v>45005</v>
      </c>
      <c r="G599" s="84">
        <f t="shared" ref="G599" si="1258">SUM(D599)</f>
        <v>-7000</v>
      </c>
    </row>
    <row r="600" spans="1:7">
      <c r="A600" s="72">
        <v>10</v>
      </c>
      <c r="B600" s="81">
        <v>45006</v>
      </c>
      <c r="C600" s="82">
        <f t="shared" ref="C600" si="1259">C599+D600</f>
        <v>464970.00000000052</v>
      </c>
      <c r="D600" s="82">
        <f>'Mar - 2023'!K12</f>
        <v>-11549.999999999955</v>
      </c>
      <c r="F600" s="83">
        <f t="shared" ref="F600" si="1260">SUM(B600)</f>
        <v>45006</v>
      </c>
      <c r="G600" s="84">
        <f t="shared" ref="G600" si="1261">SUM(D600)</f>
        <v>-11549.999999999955</v>
      </c>
    </row>
    <row r="601" spans="1:7">
      <c r="A601" s="72">
        <v>11</v>
      </c>
      <c r="B601" s="81">
        <v>45007</v>
      </c>
      <c r="C601" s="82">
        <f t="shared" ref="C601" si="1262">C600+D601</f>
        <v>452100.00000000058</v>
      </c>
      <c r="D601" s="82">
        <f>'Mar - 2023'!K13</f>
        <v>-12869.999999999933</v>
      </c>
      <c r="F601" s="83">
        <f t="shared" ref="F601" si="1263">SUM(B601)</f>
        <v>45007</v>
      </c>
      <c r="G601" s="84">
        <f t="shared" ref="G601" si="1264">SUM(D601)</f>
        <v>-12869.999999999933</v>
      </c>
    </row>
    <row r="602" spans="1:7">
      <c r="A602" s="72">
        <v>12</v>
      </c>
      <c r="B602" s="81">
        <v>45008</v>
      </c>
      <c r="C602" s="82">
        <f t="shared" ref="C602" si="1265">C601+D602</f>
        <v>458100.00000000058</v>
      </c>
      <c r="D602" s="82">
        <f>'Mar - 2023'!K14</f>
        <v>6000</v>
      </c>
      <c r="F602" s="83">
        <f t="shared" ref="F602" si="1266">SUM(B602)</f>
        <v>45008</v>
      </c>
      <c r="G602" s="84">
        <f t="shared" ref="G602" si="1267">SUM(D602)</f>
        <v>6000</v>
      </c>
    </row>
    <row r="603" spans="1:7">
      <c r="A603" s="72">
        <v>13</v>
      </c>
      <c r="B603" s="81">
        <v>45009</v>
      </c>
      <c r="C603" s="82">
        <f t="shared" ref="C603" si="1268">C602+D603</f>
        <v>451850.00000000058</v>
      </c>
      <c r="D603" s="82">
        <f>'Mar - 2023'!K15</f>
        <v>-6250</v>
      </c>
      <c r="F603" s="83">
        <f t="shared" ref="F603" si="1269">SUM(B603)</f>
        <v>45009</v>
      </c>
      <c r="G603" s="84">
        <f t="shared" ref="G603" si="1270">SUM(D603)</f>
        <v>-6250</v>
      </c>
    </row>
    <row r="604" spans="1:7">
      <c r="A604" s="72">
        <v>14</v>
      </c>
      <c r="B604" s="81">
        <v>45012</v>
      </c>
      <c r="C604" s="82">
        <f t="shared" ref="C604:C605" si="1271">C603+D604</f>
        <v>451287.50000000058</v>
      </c>
      <c r="D604" s="82">
        <f>'Mar - 2023'!K16</f>
        <v>-562.5</v>
      </c>
      <c r="F604" s="83">
        <f t="shared" ref="F604:F605" si="1272">SUM(B604)</f>
        <v>45012</v>
      </c>
      <c r="G604" s="84">
        <f t="shared" ref="G604:G605" si="1273">SUM(D604)</f>
        <v>-562.5</v>
      </c>
    </row>
    <row r="605" spans="1:7">
      <c r="A605" s="72">
        <v>15</v>
      </c>
      <c r="B605" s="81">
        <v>45012</v>
      </c>
      <c r="C605" s="82">
        <f t="shared" si="1271"/>
        <v>463587.50000000052</v>
      </c>
      <c r="D605" s="82">
        <f>'Mar - 2023'!K17</f>
        <v>12299.999999999955</v>
      </c>
      <c r="F605" s="83">
        <f t="shared" si="1272"/>
        <v>45012</v>
      </c>
      <c r="G605" s="84">
        <f t="shared" si="1273"/>
        <v>12299.999999999955</v>
      </c>
    </row>
    <row r="606" spans="1:7">
      <c r="A606" s="72">
        <v>16</v>
      </c>
      <c r="B606" s="81">
        <v>45013</v>
      </c>
      <c r="C606" s="82">
        <f t="shared" ref="C606" si="1274">C605+D606</f>
        <v>464107.50000000058</v>
      </c>
      <c r="D606" s="82">
        <f>'Mar - 2023'!K18</f>
        <v>520.00000000004434</v>
      </c>
      <c r="F606" s="83">
        <f t="shared" ref="F606" si="1275">SUM(B606)</f>
        <v>45013</v>
      </c>
      <c r="G606" s="84">
        <f t="shared" ref="G606" si="1276">SUM(D606)</f>
        <v>520.00000000004434</v>
      </c>
    </row>
    <row r="607" spans="1:7">
      <c r="A607" s="72">
        <v>17</v>
      </c>
      <c r="B607" s="81">
        <v>45014</v>
      </c>
      <c r="C607" s="82">
        <f t="shared" ref="C607" si="1277">C606+D607</f>
        <v>487507.50000000058</v>
      </c>
      <c r="D607" s="82">
        <f>'Mar - 2023'!K19</f>
        <v>23400</v>
      </c>
      <c r="F607" s="83">
        <f t="shared" ref="F607" si="1278">SUM(B607)</f>
        <v>45014</v>
      </c>
      <c r="G607" s="84">
        <f t="shared" ref="G607" si="1279">SUM(D607)</f>
        <v>23400</v>
      </c>
    </row>
    <row r="608" spans="1:7">
      <c r="A608" s="72">
        <v>18</v>
      </c>
      <c r="B608" s="81">
        <v>45016</v>
      </c>
      <c r="C608" s="82">
        <f t="shared" ref="C608" si="1280">C607+D608</f>
        <v>492007.50000000058</v>
      </c>
      <c r="D608" s="82">
        <f>'Mar - 2023'!K20</f>
        <v>4500</v>
      </c>
      <c r="F608" s="83">
        <f t="shared" ref="F608" si="1281">SUM(B608)</f>
        <v>45016</v>
      </c>
      <c r="G608" s="84">
        <f t="shared" ref="G608" si="1282">SUM(D608)</f>
        <v>4500</v>
      </c>
    </row>
    <row r="612" spans="1:11">
      <c r="B612" s="101">
        <v>45017</v>
      </c>
      <c r="C612" s="102"/>
      <c r="D612" s="102"/>
      <c r="E612" s="102"/>
      <c r="F612" s="102"/>
      <c r="G612" s="102"/>
      <c r="H612" s="103"/>
      <c r="I612" s="80" t="s">
        <v>265</v>
      </c>
      <c r="J612" s="80">
        <v>20</v>
      </c>
      <c r="K612" s="80"/>
    </row>
    <row r="613" spans="1:11">
      <c r="B613" s="80" t="s">
        <v>2</v>
      </c>
      <c r="C613" s="80" t="s">
        <v>36</v>
      </c>
      <c r="D613" s="80" t="s">
        <v>37</v>
      </c>
      <c r="I613" s="78" t="s">
        <v>31</v>
      </c>
      <c r="J613" s="80">
        <v>13</v>
      </c>
      <c r="K613" s="79">
        <f>J613/J612</f>
        <v>0.65</v>
      </c>
    </row>
    <row r="614" spans="1:11">
      <c r="B614" s="80"/>
      <c r="C614" s="80">
        <v>400000</v>
      </c>
      <c r="D614" s="80"/>
      <c r="I614" s="78" t="s">
        <v>33</v>
      </c>
      <c r="J614" s="80">
        <v>7</v>
      </c>
      <c r="K614" s="79">
        <f>J614/J612</f>
        <v>0.35</v>
      </c>
    </row>
    <row r="615" spans="1:11">
      <c r="A615" s="72">
        <v>1</v>
      </c>
      <c r="B615" s="81">
        <v>45019</v>
      </c>
      <c r="C615" s="82">
        <f t="shared" ref="C615" si="1283">C614+D615</f>
        <v>411999.99999999988</v>
      </c>
      <c r="D615" s="82">
        <f>'Apr - 2023'!K3</f>
        <v>11999.999999999887</v>
      </c>
      <c r="F615" s="83">
        <f t="shared" ref="F615" si="1284">SUM(B615)</f>
        <v>45019</v>
      </c>
      <c r="G615" s="84">
        <f t="shared" ref="G615" si="1285">SUM(D615)</f>
        <v>11999.999999999887</v>
      </c>
    </row>
    <row r="616" spans="1:11">
      <c r="A616" s="72">
        <v>2</v>
      </c>
      <c r="B616" s="81">
        <v>45021</v>
      </c>
      <c r="C616" s="82">
        <f t="shared" ref="C616:C617" si="1286">C615+D616</f>
        <v>411299.99999999988</v>
      </c>
      <c r="D616" s="82">
        <f>'Apr - 2023'!K4</f>
        <v>-700</v>
      </c>
      <c r="F616" s="83">
        <f t="shared" ref="F616:F617" si="1287">SUM(B616)</f>
        <v>45021</v>
      </c>
      <c r="G616" s="84">
        <f t="shared" ref="G616:G617" si="1288">SUM(D616)</f>
        <v>-700</v>
      </c>
    </row>
    <row r="617" spans="1:11">
      <c r="A617" s="72">
        <v>3</v>
      </c>
      <c r="B617" s="81">
        <v>45021</v>
      </c>
      <c r="C617" s="82">
        <f t="shared" si="1286"/>
        <v>406609.99999999983</v>
      </c>
      <c r="D617" s="82">
        <f>'Apr - 2023'!K5</f>
        <v>-4690.0000000000318</v>
      </c>
      <c r="F617" s="83">
        <f t="shared" si="1287"/>
        <v>45021</v>
      </c>
      <c r="G617" s="84">
        <f t="shared" si="1288"/>
        <v>-4690.0000000000318</v>
      </c>
    </row>
    <row r="618" spans="1:11">
      <c r="A618" s="72">
        <v>4</v>
      </c>
      <c r="B618" s="81">
        <v>45022</v>
      </c>
      <c r="C618" s="82">
        <f t="shared" ref="C618" si="1289">C617+D618</f>
        <v>428554.99999999977</v>
      </c>
      <c r="D618" s="82">
        <f>'Apr - 2023'!K6</f>
        <v>21944.999999999924</v>
      </c>
      <c r="F618" s="83">
        <f t="shared" ref="F618" si="1290">SUM(B618)</f>
        <v>45022</v>
      </c>
      <c r="G618" s="84">
        <f t="shared" ref="G618" si="1291">SUM(D618)</f>
        <v>21944.999999999924</v>
      </c>
    </row>
    <row r="619" spans="1:11">
      <c r="A619" s="72">
        <v>5</v>
      </c>
      <c r="B619" s="81">
        <v>45026</v>
      </c>
      <c r="C619" s="82">
        <f t="shared" ref="C619:C623" si="1292">C618+D619</f>
        <v>431954.99999999977</v>
      </c>
      <c r="D619" s="82">
        <f>'Apr - 2023'!K7</f>
        <v>3399.9999999999773</v>
      </c>
      <c r="F619" s="83">
        <f t="shared" ref="F619:F623" si="1293">SUM(B619)</f>
        <v>45026</v>
      </c>
      <c r="G619" s="84">
        <f t="shared" ref="G619:G623" si="1294">SUM(D619)</f>
        <v>3399.9999999999773</v>
      </c>
    </row>
    <row r="620" spans="1:11">
      <c r="A620" s="72">
        <v>6</v>
      </c>
      <c r="B620" s="81">
        <v>45027</v>
      </c>
      <c r="C620" s="82">
        <f t="shared" si="1292"/>
        <v>429474.99999999988</v>
      </c>
      <c r="D620" s="82">
        <f>'Apr - 2023'!K8</f>
        <v>-2479.999999999859</v>
      </c>
      <c r="F620" s="83">
        <f t="shared" si="1293"/>
        <v>45027</v>
      </c>
      <c r="G620" s="84">
        <f t="shared" si="1294"/>
        <v>-2479.999999999859</v>
      </c>
    </row>
    <row r="621" spans="1:11">
      <c r="A621" s="72">
        <v>7</v>
      </c>
      <c r="B621" s="81">
        <v>45027</v>
      </c>
      <c r="C621" s="82">
        <f t="shared" si="1292"/>
        <v>447114.99999999977</v>
      </c>
      <c r="D621" s="82">
        <f>'Apr - 2023'!K9</f>
        <v>17639.999999999873</v>
      </c>
      <c r="F621" s="83">
        <f t="shared" si="1293"/>
        <v>45027</v>
      </c>
      <c r="G621" s="84">
        <f t="shared" si="1294"/>
        <v>17639.999999999873</v>
      </c>
    </row>
    <row r="622" spans="1:11">
      <c r="A622" s="72">
        <v>8</v>
      </c>
      <c r="B622" s="81">
        <v>45028</v>
      </c>
      <c r="C622" s="82">
        <f t="shared" si="1292"/>
        <v>462234.99999999965</v>
      </c>
      <c r="D622" s="82">
        <f>'Apr - 2023'!K10</f>
        <v>15119.999999999856</v>
      </c>
      <c r="F622" s="83">
        <f t="shared" si="1293"/>
        <v>45028</v>
      </c>
      <c r="G622" s="84">
        <f t="shared" si="1294"/>
        <v>15119.999999999856</v>
      </c>
    </row>
    <row r="623" spans="1:11">
      <c r="A623" s="72">
        <v>9</v>
      </c>
      <c r="B623" s="81">
        <v>45029</v>
      </c>
      <c r="C623" s="82">
        <f t="shared" si="1292"/>
        <v>487434.99999999965</v>
      </c>
      <c r="D623" s="82">
        <f>'Apr - 2023'!K11</f>
        <v>25200</v>
      </c>
      <c r="F623" s="83">
        <f t="shared" si="1293"/>
        <v>45029</v>
      </c>
      <c r="G623" s="84">
        <f t="shared" si="1294"/>
        <v>25200</v>
      </c>
    </row>
    <row r="624" spans="1:11">
      <c r="A624" s="72">
        <v>10</v>
      </c>
      <c r="B624" s="81">
        <v>45033</v>
      </c>
      <c r="C624" s="82">
        <f t="shared" ref="C624" si="1295">C623+D624</f>
        <v>490067.49999999977</v>
      </c>
      <c r="D624" s="82">
        <f>'Apr - 2023'!K12</f>
        <v>2632.5000000000996</v>
      </c>
      <c r="F624" s="83">
        <f t="shared" ref="F624" si="1296">SUM(B624)</f>
        <v>45033</v>
      </c>
      <c r="G624" s="84">
        <f t="shared" ref="G624" si="1297">SUM(D624)</f>
        <v>2632.5000000000996</v>
      </c>
    </row>
    <row r="625" spans="1:11">
      <c r="A625" s="72">
        <v>11</v>
      </c>
      <c r="B625" s="81">
        <v>45033</v>
      </c>
      <c r="C625" s="82">
        <f t="shared" ref="C625" si="1298">C624+D625</f>
        <v>487367.49999999977</v>
      </c>
      <c r="D625" s="82">
        <f>'Apr - 2023'!K13</f>
        <v>-2700</v>
      </c>
      <c r="F625" s="83">
        <f t="shared" ref="F625" si="1299">SUM(B625)</f>
        <v>45033</v>
      </c>
      <c r="G625" s="84">
        <f t="shared" ref="G625" si="1300">SUM(D625)</f>
        <v>-2700</v>
      </c>
    </row>
    <row r="626" spans="1:11">
      <c r="A626" s="72">
        <v>12</v>
      </c>
      <c r="B626" s="81">
        <v>45034</v>
      </c>
      <c r="C626" s="82">
        <f t="shared" ref="C626" si="1301">C625+D626</f>
        <v>491282.49999999983</v>
      </c>
      <c r="D626" s="82">
        <f>'Apr - 2023'!K14</f>
        <v>3915.0000000000546</v>
      </c>
      <c r="F626" s="83">
        <f t="shared" ref="F626" si="1302">SUM(B626)</f>
        <v>45034</v>
      </c>
      <c r="G626" s="84">
        <f t="shared" ref="G626" si="1303">SUM(D626)</f>
        <v>3915.0000000000546</v>
      </c>
    </row>
    <row r="627" spans="1:11">
      <c r="A627" s="72">
        <v>13</v>
      </c>
      <c r="B627" s="81">
        <v>45035</v>
      </c>
      <c r="C627" s="82">
        <f t="shared" ref="C627" si="1304">C626+D627</f>
        <v>504962.49999999988</v>
      </c>
      <c r="D627" s="82">
        <f>'Apr - 2023'!K15</f>
        <v>13680.00000000004</v>
      </c>
      <c r="F627" s="83">
        <f t="shared" ref="F627" si="1305">SUM(B627)</f>
        <v>45035</v>
      </c>
      <c r="G627" s="84">
        <f t="shared" ref="G627" si="1306">SUM(D627)</f>
        <v>13680.00000000004</v>
      </c>
    </row>
    <row r="628" spans="1:11">
      <c r="A628" s="72">
        <v>14</v>
      </c>
      <c r="B628" s="81">
        <v>45036</v>
      </c>
      <c r="C628" s="82">
        <f t="shared" ref="C628" si="1307">C627+D628</f>
        <v>499037.49999999971</v>
      </c>
      <c r="D628" s="82">
        <f>'Apr - 2023'!K16</f>
        <v>-5925.0000000001819</v>
      </c>
      <c r="F628" s="83">
        <f t="shared" ref="F628" si="1308">SUM(B628)</f>
        <v>45036</v>
      </c>
      <c r="G628" s="84">
        <f t="shared" ref="G628" si="1309">SUM(D628)</f>
        <v>-5925.0000000001819</v>
      </c>
    </row>
    <row r="629" spans="1:11">
      <c r="A629" s="72">
        <v>15</v>
      </c>
      <c r="B629" s="81">
        <v>45037</v>
      </c>
      <c r="C629" s="82">
        <f t="shared" ref="C629" si="1310">C628+D629</f>
        <v>485937.49999999959</v>
      </c>
      <c r="D629" s="82">
        <f>'Apr - 2023'!K17</f>
        <v>-13100.000000000136</v>
      </c>
      <c r="F629" s="83">
        <f t="shared" ref="F629" si="1311">SUM(B629)</f>
        <v>45037</v>
      </c>
      <c r="G629" s="84">
        <f t="shared" ref="G629" si="1312">SUM(D629)</f>
        <v>-13100.000000000136</v>
      </c>
    </row>
    <row r="630" spans="1:11">
      <c r="A630" s="72">
        <v>16</v>
      </c>
      <c r="B630" s="81">
        <v>45040</v>
      </c>
      <c r="C630" s="82">
        <f t="shared" ref="C630" si="1313">C629+D630</f>
        <v>489687.49999999959</v>
      </c>
      <c r="D630" s="82">
        <f>'Apr - 2023'!K18</f>
        <v>3750</v>
      </c>
      <c r="F630" s="83">
        <f t="shared" ref="F630" si="1314">SUM(B630)</f>
        <v>45040</v>
      </c>
      <c r="G630" s="84">
        <f t="shared" ref="G630" si="1315">SUM(D630)</f>
        <v>3750</v>
      </c>
    </row>
    <row r="631" spans="1:11">
      <c r="A631" s="72">
        <v>17</v>
      </c>
      <c r="B631" s="81">
        <v>45041</v>
      </c>
      <c r="C631" s="82">
        <f t="shared" ref="C631" si="1316">C630+D631</f>
        <v>504287.49999999971</v>
      </c>
      <c r="D631" s="82">
        <f>'Apr - 2023'!K19</f>
        <v>14600.000000000136</v>
      </c>
      <c r="F631" s="83">
        <f t="shared" ref="F631" si="1317">SUM(B631)</f>
        <v>45041</v>
      </c>
      <c r="G631" s="84">
        <f t="shared" ref="G631" si="1318">SUM(D631)</f>
        <v>14600.000000000136</v>
      </c>
    </row>
    <row r="632" spans="1:11">
      <c r="A632" s="72">
        <v>18</v>
      </c>
      <c r="B632" s="81">
        <v>45042</v>
      </c>
      <c r="C632" s="82">
        <f t="shared" ref="C632" si="1319">C631+D632</f>
        <v>497267.49999999977</v>
      </c>
      <c r="D632" s="82">
        <f>'Apr - 2023'!K20</f>
        <v>-7019.9999999999591</v>
      </c>
      <c r="F632" s="83">
        <f t="shared" ref="F632" si="1320">SUM(B632)</f>
        <v>45042</v>
      </c>
      <c r="G632" s="84">
        <f t="shared" ref="G632" si="1321">SUM(D632)</f>
        <v>-7019.9999999999591</v>
      </c>
    </row>
    <row r="633" spans="1:11">
      <c r="A633" s="72">
        <v>19</v>
      </c>
      <c r="B633" s="81">
        <v>45043</v>
      </c>
      <c r="C633" s="82">
        <f t="shared" ref="C633" si="1322">C632+D633</f>
        <v>502717.49999999959</v>
      </c>
      <c r="D633" s="82">
        <f>'Apr - 2023'!K21</f>
        <v>5449.9999999998181</v>
      </c>
      <c r="F633" s="83">
        <f t="shared" ref="F633" si="1323">SUM(B633)</f>
        <v>45043</v>
      </c>
      <c r="G633" s="84">
        <f t="shared" ref="G633" si="1324">SUM(D633)</f>
        <v>5449.9999999998181</v>
      </c>
    </row>
    <row r="634" spans="1:11">
      <c r="A634" s="72">
        <v>20</v>
      </c>
      <c r="B634" s="81">
        <v>45044</v>
      </c>
      <c r="C634" s="82">
        <f t="shared" ref="C634" si="1325">C633+D634</f>
        <v>511717.49999999959</v>
      </c>
      <c r="D634" s="82">
        <f>'Apr - 2023'!K22</f>
        <v>9000</v>
      </c>
      <c r="F634" s="83">
        <f t="shared" ref="F634" si="1326">SUM(B634)</f>
        <v>45044</v>
      </c>
      <c r="G634" s="84">
        <f t="shared" ref="G634" si="1327">SUM(D634)</f>
        <v>9000</v>
      </c>
    </row>
    <row r="638" spans="1:11">
      <c r="B638" s="101">
        <v>45047</v>
      </c>
      <c r="C638" s="102"/>
      <c r="D638" s="102"/>
      <c r="E638" s="102"/>
      <c r="F638" s="102"/>
      <c r="G638" s="102"/>
      <c r="H638" s="103"/>
      <c r="I638" s="80" t="s">
        <v>265</v>
      </c>
      <c r="J638" s="80">
        <v>24</v>
      </c>
      <c r="K638" s="80"/>
    </row>
    <row r="639" spans="1:11">
      <c r="B639" s="80" t="s">
        <v>2</v>
      </c>
      <c r="C639" s="80" t="s">
        <v>36</v>
      </c>
      <c r="D639" s="80" t="s">
        <v>37</v>
      </c>
      <c r="I639" s="78" t="s">
        <v>31</v>
      </c>
      <c r="J639" s="80">
        <v>13</v>
      </c>
      <c r="K639" s="79">
        <f>J639/J638</f>
        <v>0.54166666666666663</v>
      </c>
    </row>
    <row r="640" spans="1:11">
      <c r="B640" s="80"/>
      <c r="C640" s="80">
        <v>400000</v>
      </c>
      <c r="D640" s="80"/>
      <c r="I640" s="78" t="s">
        <v>33</v>
      </c>
      <c r="J640" s="80">
        <v>11</v>
      </c>
      <c r="K640" s="79">
        <f>J640/J638</f>
        <v>0.45833333333333331</v>
      </c>
    </row>
    <row r="641" spans="1:7">
      <c r="A641" s="72">
        <v>1</v>
      </c>
      <c r="B641" s="81">
        <v>45048</v>
      </c>
      <c r="C641" s="82">
        <f t="shared" ref="C641" si="1328">C640+D641</f>
        <v>410000</v>
      </c>
      <c r="D641" s="82">
        <f>'May - 2023'!K3</f>
        <v>10000</v>
      </c>
      <c r="F641" s="83">
        <f t="shared" ref="F641" si="1329">SUM(B641)</f>
        <v>45048</v>
      </c>
      <c r="G641" s="84">
        <f t="shared" ref="G641" si="1330">SUM(D641)</f>
        <v>10000</v>
      </c>
    </row>
    <row r="642" spans="1:7">
      <c r="A642" s="72">
        <v>2</v>
      </c>
      <c r="B642" s="81">
        <v>45049</v>
      </c>
      <c r="C642" s="82">
        <f t="shared" ref="C642" si="1331">C641+D642</f>
        <v>409280</v>
      </c>
      <c r="D642" s="82">
        <f>'May - 2023'!K4</f>
        <v>-720.00000000002728</v>
      </c>
      <c r="F642" s="83">
        <f t="shared" ref="F642" si="1332">SUM(B642)</f>
        <v>45049</v>
      </c>
      <c r="G642" s="84">
        <f t="shared" ref="G642" si="1333">SUM(D642)</f>
        <v>-720.00000000002728</v>
      </c>
    </row>
    <row r="643" spans="1:7">
      <c r="A643" s="72">
        <v>3</v>
      </c>
      <c r="B643" s="81">
        <v>45050</v>
      </c>
      <c r="C643" s="82">
        <f t="shared" ref="C643" si="1334">C642+D643</f>
        <v>404480.00000000006</v>
      </c>
      <c r="D643" s="82">
        <f>'May - 2023'!K5</f>
        <v>-4799.9999999999545</v>
      </c>
      <c r="F643" s="83">
        <f t="shared" ref="F643" si="1335">SUM(B643)</f>
        <v>45050</v>
      </c>
      <c r="G643" s="84">
        <f t="shared" ref="G643" si="1336">SUM(D643)</f>
        <v>-4799.9999999999545</v>
      </c>
    </row>
    <row r="644" spans="1:7">
      <c r="A644" s="72">
        <v>4</v>
      </c>
      <c r="B644" s="81">
        <v>45051</v>
      </c>
      <c r="C644" s="82">
        <f t="shared" ref="C644" si="1337">C643+D644</f>
        <v>387480.00000000017</v>
      </c>
      <c r="D644" s="82">
        <f>'May - 2023'!K6</f>
        <v>-16999.999999999887</v>
      </c>
      <c r="F644" s="83">
        <f t="shared" ref="F644" si="1338">SUM(B644)</f>
        <v>45051</v>
      </c>
      <c r="G644" s="84">
        <f t="shared" ref="G644" si="1339">SUM(D644)</f>
        <v>-16999.999999999887</v>
      </c>
    </row>
    <row r="645" spans="1:7">
      <c r="A645" s="72">
        <v>5</v>
      </c>
      <c r="B645" s="81">
        <v>45054</v>
      </c>
      <c r="C645" s="82">
        <f t="shared" ref="C645" si="1340">C644+D645</f>
        <v>381880.00000000006</v>
      </c>
      <c r="D645" s="82">
        <f>'May - 2023'!K7</f>
        <v>-5600.0000000001364</v>
      </c>
      <c r="F645" s="83">
        <f t="shared" ref="F645" si="1341">SUM(B645)</f>
        <v>45054</v>
      </c>
      <c r="G645" s="84">
        <f t="shared" ref="G645" si="1342">SUM(D645)</f>
        <v>-5600.0000000001364</v>
      </c>
    </row>
    <row r="646" spans="1:7">
      <c r="A646" s="72">
        <v>6</v>
      </c>
      <c r="B646" s="81">
        <v>45054</v>
      </c>
      <c r="C646" s="82">
        <f t="shared" ref="C646" si="1343">C645+D646</f>
        <v>397270.00000000017</v>
      </c>
      <c r="D646" s="82">
        <f>'May - 2023'!K8</f>
        <v>15390.000000000096</v>
      </c>
      <c r="F646" s="83">
        <f t="shared" ref="F646" si="1344">SUM(B646)</f>
        <v>45054</v>
      </c>
      <c r="G646" s="84">
        <f t="shared" ref="G646" si="1345">SUM(D646)</f>
        <v>15390.000000000096</v>
      </c>
    </row>
    <row r="647" spans="1:7">
      <c r="A647" s="72">
        <v>7</v>
      </c>
      <c r="B647" s="81">
        <v>45055</v>
      </c>
      <c r="C647" s="82">
        <f t="shared" ref="C647:C648" si="1346">C646+D647</f>
        <v>393200.00000000023</v>
      </c>
      <c r="D647" s="82">
        <f>'May - 2023'!K9</f>
        <v>-4069.999999999925</v>
      </c>
      <c r="F647" s="83">
        <f t="shared" ref="F647:F648" si="1347">SUM(B647)</f>
        <v>45055</v>
      </c>
      <c r="G647" s="84">
        <f t="shared" ref="G647:G648" si="1348">SUM(D647)</f>
        <v>-4069.999999999925</v>
      </c>
    </row>
    <row r="648" spans="1:7">
      <c r="A648" s="72">
        <v>8</v>
      </c>
      <c r="B648" s="81">
        <v>45055</v>
      </c>
      <c r="C648" s="82">
        <f t="shared" si="1346"/>
        <v>397260.00000000017</v>
      </c>
      <c r="D648" s="82">
        <f>'May - 2023'!K10</f>
        <v>4059.9999999999682</v>
      </c>
      <c r="F648" s="83">
        <f t="shared" si="1347"/>
        <v>45055</v>
      </c>
      <c r="G648" s="84">
        <f t="shared" si="1348"/>
        <v>4059.9999999999682</v>
      </c>
    </row>
    <row r="649" spans="1:7">
      <c r="A649" s="72">
        <v>9</v>
      </c>
      <c r="B649" s="81">
        <v>45056</v>
      </c>
      <c r="C649" s="82">
        <f t="shared" ref="C649" si="1349">C648+D649</f>
        <v>406800.00000000012</v>
      </c>
      <c r="D649" s="82">
        <f>'May - 2023'!K11</f>
        <v>9539.9999999999181</v>
      </c>
      <c r="F649" s="83">
        <f t="shared" ref="F649" si="1350">SUM(B649)</f>
        <v>45056</v>
      </c>
      <c r="G649" s="84">
        <f t="shared" ref="G649" si="1351">SUM(D649)</f>
        <v>9539.9999999999181</v>
      </c>
    </row>
    <row r="650" spans="1:7">
      <c r="A650" s="72">
        <v>10</v>
      </c>
      <c r="B650" s="81">
        <v>45057</v>
      </c>
      <c r="C650" s="82">
        <f t="shared" ref="C650" si="1352">C649+D650</f>
        <v>446894.99999999988</v>
      </c>
      <c r="D650" s="82">
        <f>'May - 2023'!K12</f>
        <v>40094.999999999753</v>
      </c>
      <c r="F650" s="83">
        <f t="shared" ref="F650" si="1353">SUM(B650)</f>
        <v>45057</v>
      </c>
      <c r="G650" s="84">
        <f t="shared" ref="G650" si="1354">SUM(D650)</f>
        <v>40094.999999999753</v>
      </c>
    </row>
    <row r="651" spans="1:7">
      <c r="A651" s="72">
        <v>11</v>
      </c>
      <c r="B651" s="81">
        <v>45058</v>
      </c>
      <c r="C651" s="82">
        <f t="shared" ref="C651" si="1355">C650+D651</f>
        <v>441644.99999999988</v>
      </c>
      <c r="D651" s="82">
        <f>'May - 2023'!K13</f>
        <v>-5250</v>
      </c>
      <c r="F651" s="83">
        <f t="shared" ref="F651" si="1356">SUM(B651)</f>
        <v>45058</v>
      </c>
      <c r="G651" s="84">
        <f t="shared" ref="G651" si="1357">SUM(D651)</f>
        <v>-5250</v>
      </c>
    </row>
    <row r="652" spans="1:7">
      <c r="A652" s="72">
        <v>12</v>
      </c>
      <c r="B652" s="81">
        <v>45061</v>
      </c>
      <c r="C652" s="82">
        <f t="shared" ref="C652" si="1358">C651+D652</f>
        <v>438914.99999999994</v>
      </c>
      <c r="D652" s="82">
        <f>'May - 2023'!K14</f>
        <v>-2729.9999999999554</v>
      </c>
      <c r="F652" s="83">
        <f t="shared" ref="F652" si="1359">SUM(B652)</f>
        <v>45061</v>
      </c>
      <c r="G652" s="84">
        <f t="shared" ref="G652" si="1360">SUM(D652)</f>
        <v>-2729.9999999999554</v>
      </c>
    </row>
    <row r="653" spans="1:7">
      <c r="A653" s="72">
        <v>13</v>
      </c>
      <c r="B653" s="81">
        <v>45062</v>
      </c>
      <c r="C653" s="82">
        <f t="shared" ref="C653" si="1361">C652+D653</f>
        <v>442905</v>
      </c>
      <c r="D653" s="82">
        <f>'May - 2023'!K15</f>
        <v>3990.0000000000719</v>
      </c>
      <c r="F653" s="83">
        <f t="shared" ref="F653" si="1362">SUM(B653)</f>
        <v>45062</v>
      </c>
      <c r="G653" s="84">
        <f t="shared" ref="G653" si="1363">SUM(D653)</f>
        <v>3990.0000000000719</v>
      </c>
    </row>
    <row r="654" spans="1:7">
      <c r="A654" s="72">
        <v>14</v>
      </c>
      <c r="B654" s="81">
        <v>45063</v>
      </c>
      <c r="C654" s="82">
        <f t="shared" ref="C654" si="1364">C653+D654</f>
        <v>453355.00000000006</v>
      </c>
      <c r="D654" s="82">
        <f>'May - 2023'!K16</f>
        <v>10450.000000000045</v>
      </c>
      <c r="F654" s="83">
        <f t="shared" ref="F654" si="1365">SUM(B654)</f>
        <v>45063</v>
      </c>
      <c r="G654" s="84">
        <f t="shared" ref="G654" si="1366">SUM(D654)</f>
        <v>10450.000000000045</v>
      </c>
    </row>
    <row r="655" spans="1:7">
      <c r="A655" s="72">
        <v>15</v>
      </c>
      <c r="B655" s="81">
        <v>45064</v>
      </c>
      <c r="C655" s="82">
        <f t="shared" ref="C655" si="1367">C654+D655</f>
        <v>456205.00000000006</v>
      </c>
      <c r="D655" s="82">
        <f>'May - 2023'!K17</f>
        <v>2850</v>
      </c>
      <c r="F655" s="83">
        <f t="shared" ref="F655" si="1368">SUM(B655)</f>
        <v>45064</v>
      </c>
      <c r="G655" s="84">
        <f t="shared" ref="G655" si="1369">SUM(D655)</f>
        <v>2850</v>
      </c>
    </row>
    <row r="656" spans="1:7">
      <c r="A656" s="72">
        <v>16</v>
      </c>
      <c r="B656" s="81">
        <v>45065</v>
      </c>
      <c r="C656" s="82">
        <f t="shared" ref="C656" si="1370">C655+D656</f>
        <v>496189.99999999994</v>
      </c>
      <c r="D656" s="82">
        <f>'May - 2023'!K18</f>
        <v>39984.999999999898</v>
      </c>
      <c r="F656" s="83">
        <f t="shared" ref="F656" si="1371">SUM(B656)</f>
        <v>45065</v>
      </c>
      <c r="G656" s="84">
        <f t="shared" ref="G656" si="1372">SUM(D656)</f>
        <v>39984.999999999898</v>
      </c>
    </row>
    <row r="657" spans="1:11">
      <c r="A657" s="72">
        <v>17</v>
      </c>
      <c r="B657" s="81">
        <v>45068</v>
      </c>
      <c r="C657" s="82">
        <f t="shared" ref="C657" si="1373">C656+D657</f>
        <v>514529.99999999983</v>
      </c>
      <c r="D657" s="82">
        <f>'May - 2023'!K19</f>
        <v>18339.999999999873</v>
      </c>
      <c r="F657" s="83">
        <f t="shared" ref="F657" si="1374">SUM(B657)</f>
        <v>45068</v>
      </c>
      <c r="G657" s="84">
        <f t="shared" ref="G657" si="1375">SUM(D657)</f>
        <v>18339.999999999873</v>
      </c>
    </row>
    <row r="658" spans="1:11">
      <c r="A658" s="72">
        <v>18</v>
      </c>
      <c r="B658" s="81">
        <v>45069</v>
      </c>
      <c r="C658" s="82">
        <f t="shared" ref="C658" si="1376">C657+D658</f>
        <v>513104.99999999977</v>
      </c>
      <c r="D658" s="82">
        <f>'May - 2023'!K20</f>
        <v>-1425.0000000000682</v>
      </c>
      <c r="F658" s="83">
        <f t="shared" ref="F658" si="1377">SUM(B658)</f>
        <v>45069</v>
      </c>
      <c r="G658" s="84">
        <f t="shared" ref="G658" si="1378">SUM(D658)</f>
        <v>-1425.0000000000682</v>
      </c>
    </row>
    <row r="659" spans="1:11">
      <c r="A659" s="72">
        <v>19</v>
      </c>
      <c r="B659" s="81">
        <v>45070</v>
      </c>
      <c r="C659" s="82">
        <f t="shared" ref="C659" si="1379">C658+D659</f>
        <v>507254.99999999977</v>
      </c>
      <c r="D659" s="82">
        <f>'May - 2023'!K21</f>
        <v>-5850</v>
      </c>
      <c r="F659" s="83">
        <f t="shared" ref="F659" si="1380">SUM(B659)</f>
        <v>45070</v>
      </c>
      <c r="G659" s="84">
        <f t="shared" ref="G659" si="1381">SUM(D659)</f>
        <v>-5850</v>
      </c>
    </row>
    <row r="660" spans="1:11">
      <c r="A660" s="72">
        <v>20</v>
      </c>
      <c r="B660" s="81">
        <v>45071</v>
      </c>
      <c r="C660" s="82">
        <f t="shared" ref="C660" si="1382">C659+D660</f>
        <v>522929.99999999971</v>
      </c>
      <c r="D660" s="82">
        <f>'May - 2023'!K22</f>
        <v>15674.999999999955</v>
      </c>
      <c r="F660" s="83">
        <f t="shared" ref="F660" si="1383">SUM(B660)</f>
        <v>45071</v>
      </c>
      <c r="G660" s="84">
        <f t="shared" ref="G660" si="1384">SUM(D660)</f>
        <v>15674.999999999955</v>
      </c>
    </row>
    <row r="661" spans="1:11">
      <c r="A661" s="72">
        <v>21</v>
      </c>
      <c r="B661" s="81">
        <v>45072</v>
      </c>
      <c r="C661" s="82">
        <f t="shared" ref="C661" si="1385">C660+D661</f>
        <v>534929.99999999977</v>
      </c>
      <c r="D661" s="82">
        <f>'May - 2023'!K23</f>
        <v>12000</v>
      </c>
      <c r="F661" s="83">
        <f t="shared" ref="F661" si="1386">SUM(B661)</f>
        <v>45072</v>
      </c>
      <c r="G661" s="84">
        <f t="shared" ref="G661" si="1387">SUM(D661)</f>
        <v>12000</v>
      </c>
    </row>
    <row r="662" spans="1:11">
      <c r="A662" s="72">
        <v>22</v>
      </c>
      <c r="B662" s="81">
        <v>45075</v>
      </c>
      <c r="C662" s="82">
        <f t="shared" ref="C662" si="1388">C661+D662</f>
        <v>516904.99999999983</v>
      </c>
      <c r="D662" s="82">
        <f>'May - 2023'!K24</f>
        <v>-18024.99999999992</v>
      </c>
      <c r="F662" s="83">
        <f t="shared" ref="F662" si="1389">SUM(B662)</f>
        <v>45075</v>
      </c>
      <c r="G662" s="84">
        <f t="shared" ref="G662" si="1390">SUM(D662)</f>
        <v>-18024.99999999992</v>
      </c>
    </row>
    <row r="663" spans="1:11">
      <c r="A663" s="72">
        <v>23</v>
      </c>
      <c r="B663" s="81">
        <v>45076</v>
      </c>
      <c r="C663" s="82">
        <f t="shared" ref="C663" si="1391">C662+D663</f>
        <v>528004.99999999977</v>
      </c>
      <c r="D663" s="82">
        <f>'May - 2023'!K25</f>
        <v>11100</v>
      </c>
      <c r="F663" s="83">
        <f t="shared" ref="F663" si="1392">SUM(B663)</f>
        <v>45076</v>
      </c>
      <c r="G663" s="84">
        <f t="shared" ref="G663" si="1393">SUM(D663)</f>
        <v>11100</v>
      </c>
    </row>
    <row r="664" spans="1:11">
      <c r="A664" s="72">
        <v>24</v>
      </c>
      <c r="B664" s="81">
        <v>45077</v>
      </c>
      <c r="C664" s="82">
        <f t="shared" ref="C664" si="1394">C663+D664</f>
        <v>519544.99999999983</v>
      </c>
      <c r="D664" s="82">
        <f>'May - 2023'!K26</f>
        <v>-8459.9999999999454</v>
      </c>
      <c r="F664" s="83">
        <f t="shared" ref="F664" si="1395">SUM(B664)</f>
        <v>45077</v>
      </c>
      <c r="G664" s="84">
        <f t="shared" ref="G664" si="1396">SUM(D664)</f>
        <v>-8459.9999999999454</v>
      </c>
    </row>
    <row r="668" spans="1:11">
      <c r="B668" s="101">
        <v>45078</v>
      </c>
      <c r="C668" s="102"/>
      <c r="D668" s="102"/>
      <c r="E668" s="102"/>
      <c r="F668" s="102"/>
      <c r="G668" s="102"/>
      <c r="H668" s="103"/>
      <c r="I668" s="80" t="s">
        <v>265</v>
      </c>
      <c r="J668" s="80">
        <v>26</v>
      </c>
      <c r="K668" s="80"/>
    </row>
    <row r="669" spans="1:11">
      <c r="B669" s="80" t="s">
        <v>2</v>
      </c>
      <c r="C669" s="80" t="s">
        <v>36</v>
      </c>
      <c r="D669" s="80" t="s">
        <v>37</v>
      </c>
      <c r="I669" s="78" t="s">
        <v>31</v>
      </c>
      <c r="J669" s="80">
        <v>16</v>
      </c>
      <c r="K669" s="79">
        <f>J669/J668</f>
        <v>0.61538461538461542</v>
      </c>
    </row>
    <row r="670" spans="1:11">
      <c r="B670" s="80"/>
      <c r="C670" s="80">
        <v>400000</v>
      </c>
      <c r="D670" s="80"/>
      <c r="I670" s="78" t="s">
        <v>33</v>
      </c>
      <c r="J670" s="80">
        <v>10</v>
      </c>
      <c r="K670" s="79">
        <f>J670/J668</f>
        <v>0.38461538461538464</v>
      </c>
    </row>
    <row r="671" spans="1:11">
      <c r="A671" s="72">
        <v>1</v>
      </c>
      <c r="B671" s="81">
        <v>45078</v>
      </c>
      <c r="C671" s="82">
        <f t="shared" ref="C671" si="1397">C670+D671</f>
        <v>408692.49999999988</v>
      </c>
      <c r="D671" s="82">
        <f>'June - 2023'!K3</f>
        <v>8692.4999999998709</v>
      </c>
      <c r="F671" s="83">
        <f t="shared" ref="F671" si="1398">SUM(B671)</f>
        <v>45078</v>
      </c>
      <c r="G671" s="84">
        <f t="shared" ref="G671" si="1399">SUM(D671)</f>
        <v>8692.4999999998709</v>
      </c>
    </row>
    <row r="672" spans="1:11">
      <c r="A672" s="72">
        <v>2</v>
      </c>
      <c r="B672" s="81">
        <v>45079</v>
      </c>
      <c r="C672" s="82">
        <f t="shared" ref="C672" si="1400">C671+D672</f>
        <v>409952.5</v>
      </c>
      <c r="D672" s="82">
        <f>'June - 2023'!K4</f>
        <v>1260.0000000001273</v>
      </c>
      <c r="F672" s="83">
        <f t="shared" ref="F672" si="1401">SUM(B672)</f>
        <v>45079</v>
      </c>
      <c r="G672" s="84">
        <f t="shared" ref="G672" si="1402">SUM(D672)</f>
        <v>1260.0000000001273</v>
      </c>
    </row>
    <row r="673" spans="1:7">
      <c r="A673" s="72">
        <v>3</v>
      </c>
      <c r="B673" s="81">
        <v>45082</v>
      </c>
      <c r="C673" s="82">
        <f t="shared" ref="C673" si="1403">C672+D673</f>
        <v>408302.50000000012</v>
      </c>
      <c r="D673" s="82">
        <f>'June - 2023'!K5</f>
        <v>-1649.9999999998636</v>
      </c>
      <c r="F673" s="83">
        <f t="shared" ref="F673" si="1404">SUM(B673)</f>
        <v>45082</v>
      </c>
      <c r="G673" s="84">
        <f t="shared" ref="G673" si="1405">SUM(D673)</f>
        <v>-1649.9999999998636</v>
      </c>
    </row>
    <row r="674" spans="1:7">
      <c r="A674" s="72">
        <v>4</v>
      </c>
      <c r="B674" s="81">
        <v>45084</v>
      </c>
      <c r="C674" s="82">
        <f t="shared" ref="C674" si="1406">C673+D674</f>
        <v>407902.50000000012</v>
      </c>
      <c r="D674" s="82">
        <f>'June - 2023'!K6</f>
        <v>-399.99999999997726</v>
      </c>
      <c r="F674" s="83">
        <f t="shared" ref="F674" si="1407">SUM(B674)</f>
        <v>45084</v>
      </c>
      <c r="G674" s="84">
        <f t="shared" ref="G674" si="1408">SUM(D674)</f>
        <v>-399.99999999997726</v>
      </c>
    </row>
    <row r="675" spans="1:7">
      <c r="A675" s="72">
        <v>5</v>
      </c>
      <c r="B675" s="81">
        <v>45084</v>
      </c>
      <c r="C675" s="82">
        <f t="shared" ref="C675" si="1409">C674+D675</f>
        <v>426667.50000000023</v>
      </c>
      <c r="D675" s="82">
        <f>'June - 2023'!K7</f>
        <v>18765.000000000124</v>
      </c>
      <c r="F675" s="83">
        <f t="shared" ref="F675" si="1410">SUM(B675)</f>
        <v>45084</v>
      </c>
      <c r="G675" s="84">
        <f t="shared" ref="G675" si="1411">SUM(D675)</f>
        <v>18765.000000000124</v>
      </c>
    </row>
    <row r="676" spans="1:7">
      <c r="A676" s="72">
        <v>6</v>
      </c>
      <c r="B676" s="81">
        <v>45085</v>
      </c>
      <c r="C676" s="82">
        <f t="shared" ref="C676" si="1412">C675+D676</f>
        <v>430587.50000000029</v>
      </c>
      <c r="D676" s="82">
        <f>'June - 2023'!K8</f>
        <v>3920.0000000000728</v>
      </c>
      <c r="F676" s="83">
        <f t="shared" ref="F676" si="1413">SUM(B676)</f>
        <v>45085</v>
      </c>
      <c r="G676" s="84">
        <f t="shared" ref="G676" si="1414">SUM(D676)</f>
        <v>3920.0000000000728</v>
      </c>
    </row>
    <row r="677" spans="1:7">
      <c r="A677" s="72">
        <v>7</v>
      </c>
      <c r="B677" s="81">
        <v>45086</v>
      </c>
      <c r="C677" s="82">
        <f t="shared" ref="C677" si="1415">C676+D677</f>
        <v>419337.50000000029</v>
      </c>
      <c r="D677" s="82">
        <f>'June - 2023'!K9</f>
        <v>-11250</v>
      </c>
      <c r="F677" s="83">
        <f t="shared" ref="F677" si="1416">SUM(B677)</f>
        <v>45086</v>
      </c>
      <c r="G677" s="84">
        <f t="shared" ref="G677" si="1417">SUM(D677)</f>
        <v>-11250</v>
      </c>
    </row>
    <row r="678" spans="1:7">
      <c r="A678" s="72">
        <v>8</v>
      </c>
      <c r="B678" s="81">
        <v>45089</v>
      </c>
      <c r="C678" s="82">
        <f t="shared" ref="C678" si="1418">C677+D678</f>
        <v>432297.50000000035</v>
      </c>
      <c r="D678" s="82">
        <f>'June - 2023'!K10</f>
        <v>12960.000000000082</v>
      </c>
      <c r="F678" s="83">
        <f t="shared" ref="F678" si="1419">SUM(B678)</f>
        <v>45089</v>
      </c>
      <c r="G678" s="84">
        <f t="shared" ref="G678" si="1420">SUM(D678)</f>
        <v>12960.000000000082</v>
      </c>
    </row>
    <row r="679" spans="1:7">
      <c r="A679" s="72">
        <v>9</v>
      </c>
      <c r="B679" s="81">
        <v>45090</v>
      </c>
      <c r="C679" s="82">
        <f t="shared" ref="C679" si="1421">C678+D679</f>
        <v>453617.50000000035</v>
      </c>
      <c r="D679" s="82">
        <f>'June - 2023'!K11</f>
        <v>21319.999999999971</v>
      </c>
      <c r="F679" s="83">
        <f t="shared" ref="F679" si="1422">SUM(B679)</f>
        <v>45090</v>
      </c>
      <c r="G679" s="84">
        <f t="shared" ref="G679" si="1423">SUM(D679)</f>
        <v>21319.999999999971</v>
      </c>
    </row>
    <row r="680" spans="1:7">
      <c r="A680" s="72">
        <v>10</v>
      </c>
      <c r="B680" s="81">
        <v>45091</v>
      </c>
      <c r="C680" s="82">
        <f t="shared" ref="C680:C681" si="1424">C679+D680</f>
        <v>452617.50000000041</v>
      </c>
      <c r="D680" s="82">
        <f>'June - 2023'!K12</f>
        <v>-999.99999999994316</v>
      </c>
      <c r="F680" s="83">
        <f t="shared" ref="F680:F681" si="1425">SUM(B680)</f>
        <v>45091</v>
      </c>
      <c r="G680" s="84">
        <f t="shared" ref="G680:G681" si="1426">SUM(D680)</f>
        <v>-999.99999999994316</v>
      </c>
    </row>
    <row r="681" spans="1:7">
      <c r="A681" s="72">
        <v>11</v>
      </c>
      <c r="B681" s="81">
        <v>45091</v>
      </c>
      <c r="C681" s="82">
        <f t="shared" si="1424"/>
        <v>473617.50000000041</v>
      </c>
      <c r="D681" s="82">
        <f>'June - 2023'!K13</f>
        <v>21000</v>
      </c>
      <c r="F681" s="83">
        <f t="shared" si="1425"/>
        <v>45091</v>
      </c>
      <c r="G681" s="84">
        <f t="shared" si="1426"/>
        <v>21000</v>
      </c>
    </row>
    <row r="682" spans="1:7">
      <c r="A682" s="72">
        <v>12</v>
      </c>
      <c r="B682" s="81">
        <v>45092</v>
      </c>
      <c r="C682" s="82">
        <f t="shared" ref="C682" si="1427">C681+D682</f>
        <v>472817.50000000035</v>
      </c>
      <c r="D682" s="82">
        <f>'June - 2023'!K14</f>
        <v>-800.00000000006821</v>
      </c>
      <c r="F682" s="83">
        <f t="shared" ref="F682" si="1428">SUM(B682)</f>
        <v>45092</v>
      </c>
      <c r="G682" s="84">
        <f t="shared" ref="G682" si="1429">SUM(D682)</f>
        <v>-800.00000000006821</v>
      </c>
    </row>
    <row r="683" spans="1:7">
      <c r="A683" s="72">
        <v>13</v>
      </c>
      <c r="B683" s="81">
        <v>45093</v>
      </c>
      <c r="C683" s="82">
        <f t="shared" ref="C683:C684" si="1430">C682+D683</f>
        <v>468497.50000000041</v>
      </c>
      <c r="D683" s="82">
        <f>'June - 2023'!K15</f>
        <v>-4319.9999999999591</v>
      </c>
      <c r="F683" s="83">
        <f t="shared" ref="F683:F684" si="1431">SUM(B683)</f>
        <v>45093</v>
      </c>
      <c r="G683" s="84">
        <f t="shared" ref="G683:G684" si="1432">SUM(D683)</f>
        <v>-4319.9999999999591</v>
      </c>
    </row>
    <row r="684" spans="1:7">
      <c r="A684" s="72">
        <v>14</v>
      </c>
      <c r="B684" s="81">
        <v>45093</v>
      </c>
      <c r="C684" s="82">
        <f t="shared" si="1430"/>
        <v>490497.50000000041</v>
      </c>
      <c r="D684" s="82">
        <f>'June - 2023'!K16</f>
        <v>22000</v>
      </c>
      <c r="F684" s="83">
        <f t="shared" si="1431"/>
        <v>45093</v>
      </c>
      <c r="G684" s="84">
        <f t="shared" si="1432"/>
        <v>22000</v>
      </c>
    </row>
    <row r="685" spans="1:7">
      <c r="A685" s="72">
        <v>15</v>
      </c>
      <c r="B685" s="81">
        <v>45096</v>
      </c>
      <c r="C685" s="82">
        <f t="shared" ref="C685" si="1433">C684+D685</f>
        <v>502597.50000000041</v>
      </c>
      <c r="D685" s="82">
        <f>'June - 2023'!K17</f>
        <v>12100</v>
      </c>
      <c r="F685" s="83">
        <f t="shared" ref="F685" si="1434">SUM(B685)</f>
        <v>45096</v>
      </c>
      <c r="G685" s="84">
        <f t="shared" ref="G685" si="1435">SUM(D685)</f>
        <v>12100</v>
      </c>
    </row>
    <row r="686" spans="1:7">
      <c r="A686" s="72">
        <v>16</v>
      </c>
      <c r="B686" s="81">
        <v>45097</v>
      </c>
      <c r="C686" s="82">
        <f t="shared" ref="C686" si="1436">C685+D686</f>
        <v>501172.50000000041</v>
      </c>
      <c r="D686" s="82">
        <f>'June - 2023'!K18</f>
        <v>-1425</v>
      </c>
      <c r="F686" s="83">
        <f t="shared" ref="F686" si="1437">SUM(B686)</f>
        <v>45097</v>
      </c>
      <c r="G686" s="84">
        <f t="shared" ref="G686" si="1438">SUM(D686)</f>
        <v>-1425</v>
      </c>
    </row>
    <row r="687" spans="1:7">
      <c r="A687" s="72">
        <v>17</v>
      </c>
      <c r="B687" s="81">
        <v>45097</v>
      </c>
      <c r="C687" s="82">
        <f t="shared" ref="C687" si="1439">C686+D687</f>
        <v>520112.50000000035</v>
      </c>
      <c r="D687" s="82">
        <f>'June - 2023'!K19</f>
        <v>18939.999999999964</v>
      </c>
      <c r="F687" s="83">
        <f t="shared" ref="F687" si="1440">SUM(B687)</f>
        <v>45097</v>
      </c>
      <c r="G687" s="84">
        <f t="shared" ref="G687" si="1441">SUM(D687)</f>
        <v>18939.999999999964</v>
      </c>
    </row>
    <row r="688" spans="1:7">
      <c r="A688" s="72">
        <v>18</v>
      </c>
      <c r="B688" s="81">
        <v>45098</v>
      </c>
      <c r="C688" s="82">
        <f t="shared" ref="C688" si="1442">C687+D688</f>
        <v>516732.50000000047</v>
      </c>
      <c r="D688" s="82">
        <f>'June - 2023'!K20</f>
        <v>-3379.9999999998818</v>
      </c>
      <c r="F688" s="83">
        <f t="shared" ref="F688" si="1443">SUM(B688)</f>
        <v>45098</v>
      </c>
      <c r="G688" s="84">
        <f t="shared" ref="G688" si="1444">SUM(D688)</f>
        <v>-3379.9999999998818</v>
      </c>
    </row>
    <row r="689" spans="1:11">
      <c r="A689" s="72">
        <v>19</v>
      </c>
      <c r="B689" s="81">
        <v>45098</v>
      </c>
      <c r="C689" s="82">
        <f t="shared" ref="C689" si="1445">C688+D689</f>
        <v>535632.50000000058</v>
      </c>
      <c r="D689" s="82">
        <f>'June - 2023'!K21</f>
        <v>18900.000000000076</v>
      </c>
      <c r="F689" s="83">
        <f t="shared" ref="F689" si="1446">SUM(B689)</f>
        <v>45098</v>
      </c>
      <c r="G689" s="84">
        <f t="shared" ref="G689" si="1447">SUM(D689)</f>
        <v>18900.000000000076</v>
      </c>
    </row>
    <row r="690" spans="1:11">
      <c r="A690" s="72">
        <v>20</v>
      </c>
      <c r="B690" s="81">
        <v>45099</v>
      </c>
      <c r="C690" s="82">
        <f t="shared" ref="C690" si="1448">C689+D690</f>
        <v>553932.50000000058</v>
      </c>
      <c r="D690" s="82">
        <f>'June - 2023'!K22</f>
        <v>18300</v>
      </c>
      <c r="F690" s="83">
        <f t="shared" ref="F690" si="1449">SUM(B690)</f>
        <v>45099</v>
      </c>
      <c r="G690" s="84">
        <f t="shared" ref="G690" si="1450">SUM(D690)</f>
        <v>18300</v>
      </c>
    </row>
    <row r="691" spans="1:11">
      <c r="A691" s="72">
        <v>21</v>
      </c>
      <c r="B691" s="81">
        <v>45100</v>
      </c>
      <c r="C691" s="82">
        <f t="shared" ref="C691" si="1451">C690+D691</f>
        <v>556857.5000000007</v>
      </c>
      <c r="D691" s="82">
        <f>'June - 2023'!K23</f>
        <v>2925.000000000111</v>
      </c>
      <c r="F691" s="83">
        <f t="shared" ref="F691" si="1452">SUM(B691)</f>
        <v>45100</v>
      </c>
      <c r="G691" s="84">
        <f t="shared" ref="G691" si="1453">SUM(D691)</f>
        <v>2925.000000000111</v>
      </c>
    </row>
    <row r="692" spans="1:11">
      <c r="A692" s="72">
        <v>22</v>
      </c>
      <c r="B692" s="81">
        <v>45103</v>
      </c>
      <c r="C692" s="82">
        <f t="shared" ref="C692" si="1454">C691+D692</f>
        <v>571347.50000000058</v>
      </c>
      <c r="D692" s="82">
        <f>'June - 2023'!K24</f>
        <v>14489.999999999873</v>
      </c>
      <c r="F692" s="83">
        <f t="shared" ref="F692" si="1455">SUM(B692)</f>
        <v>45103</v>
      </c>
      <c r="G692" s="84">
        <f t="shared" ref="G692" si="1456">SUM(D692)</f>
        <v>14489.999999999873</v>
      </c>
    </row>
    <row r="693" spans="1:11">
      <c r="A693" s="72">
        <v>23</v>
      </c>
      <c r="B693" s="81">
        <v>45104</v>
      </c>
      <c r="C693" s="82">
        <f t="shared" ref="C693" si="1457">C692+D693</f>
        <v>573567.50000000047</v>
      </c>
      <c r="D693" s="82">
        <f>'June - 2023'!K25</f>
        <v>2219.9999999998909</v>
      </c>
      <c r="F693" s="83">
        <f t="shared" ref="F693" si="1458">SUM(B693)</f>
        <v>45104</v>
      </c>
      <c r="G693" s="84">
        <f t="shared" ref="G693" si="1459">SUM(D693)</f>
        <v>2219.9999999998909</v>
      </c>
    </row>
    <row r="694" spans="1:11">
      <c r="A694" s="72">
        <v>24</v>
      </c>
      <c r="B694" s="81">
        <v>45105</v>
      </c>
      <c r="C694" s="82">
        <f t="shared" ref="C694:C695" si="1460">C693+D694</f>
        <v>567155.00000000047</v>
      </c>
      <c r="D694" s="82">
        <f>'June - 2023'!K26</f>
        <v>-6412.5</v>
      </c>
      <c r="F694" s="83">
        <f t="shared" ref="F694:F695" si="1461">SUM(B694)</f>
        <v>45105</v>
      </c>
      <c r="G694" s="84">
        <f t="shared" ref="G694:G695" si="1462">SUM(D694)</f>
        <v>-6412.5</v>
      </c>
    </row>
    <row r="695" spans="1:11">
      <c r="A695" s="72">
        <v>25</v>
      </c>
      <c r="B695" s="81">
        <v>45105</v>
      </c>
      <c r="C695" s="82">
        <f t="shared" si="1460"/>
        <v>561365.00000000047</v>
      </c>
      <c r="D695" s="82">
        <f>'June - 2023'!K27</f>
        <v>-5790.0000000000546</v>
      </c>
      <c r="F695" s="83">
        <f t="shared" si="1461"/>
        <v>45105</v>
      </c>
      <c r="G695" s="84">
        <f t="shared" si="1462"/>
        <v>-5790.0000000000546</v>
      </c>
    </row>
    <row r="696" spans="1:11">
      <c r="A696" s="72">
        <v>26</v>
      </c>
      <c r="B696" s="81">
        <v>45107</v>
      </c>
      <c r="C696" s="82">
        <f t="shared" ref="C696" si="1463">C695+D696</f>
        <v>577865.00000000035</v>
      </c>
      <c r="D696" s="82">
        <f>'June - 2023'!K28</f>
        <v>16499.999999999916</v>
      </c>
      <c r="F696" s="83">
        <f t="shared" ref="F696" si="1464">SUM(B696)</f>
        <v>45107</v>
      </c>
      <c r="G696" s="84">
        <f t="shared" ref="G696" si="1465">SUM(D696)</f>
        <v>16499.999999999916</v>
      </c>
    </row>
    <row r="700" spans="1:11">
      <c r="B700" s="101">
        <v>45108</v>
      </c>
      <c r="C700" s="102"/>
      <c r="D700" s="102"/>
      <c r="E700" s="102"/>
      <c r="F700" s="102"/>
      <c r="G700" s="102"/>
      <c r="H700" s="103"/>
      <c r="I700" s="80" t="s">
        <v>265</v>
      </c>
      <c r="J700" s="80">
        <v>25</v>
      </c>
      <c r="K700" s="80"/>
    </row>
    <row r="701" spans="1:11">
      <c r="B701" s="80" t="s">
        <v>2</v>
      </c>
      <c r="C701" s="80" t="s">
        <v>36</v>
      </c>
      <c r="D701" s="80" t="s">
        <v>37</v>
      </c>
      <c r="I701" s="78" t="s">
        <v>31</v>
      </c>
      <c r="J701" s="80">
        <v>12</v>
      </c>
      <c r="K701" s="79">
        <f>J701/J700</f>
        <v>0.48</v>
      </c>
    </row>
    <row r="702" spans="1:11">
      <c r="B702" s="80"/>
      <c r="C702" s="80">
        <v>400000</v>
      </c>
      <c r="D702" s="80"/>
      <c r="I702" s="78" t="s">
        <v>33</v>
      </c>
      <c r="J702" s="80">
        <v>13</v>
      </c>
      <c r="K702" s="79">
        <f>J702/J700</f>
        <v>0.52</v>
      </c>
    </row>
    <row r="703" spans="1:11">
      <c r="A703" s="72">
        <v>1</v>
      </c>
      <c r="B703" s="81">
        <v>45110</v>
      </c>
      <c r="C703" s="82">
        <f t="shared" ref="C703" si="1466">C702+D703</f>
        <v>396159.99999999994</v>
      </c>
      <c r="D703" s="82">
        <f>'July - 2023'!K3</f>
        <v>-3840.0000000000546</v>
      </c>
      <c r="F703" s="83">
        <f t="shared" ref="F703" si="1467">SUM(B703)</f>
        <v>45110</v>
      </c>
      <c r="G703" s="84">
        <f t="shared" ref="G703" si="1468">SUM(D703)</f>
        <v>-3840.0000000000546</v>
      </c>
    </row>
    <row r="704" spans="1:11">
      <c r="A704" s="72">
        <v>2</v>
      </c>
      <c r="B704" s="81">
        <v>45111</v>
      </c>
      <c r="C704" s="82">
        <f t="shared" ref="C704" si="1469">C703+D704</f>
        <v>415159.99999999994</v>
      </c>
      <c r="D704" s="82">
        <f>'July - 2023'!K4</f>
        <v>19000</v>
      </c>
      <c r="F704" s="83">
        <f t="shared" ref="F704" si="1470">SUM(B704)</f>
        <v>45111</v>
      </c>
      <c r="G704" s="84">
        <f t="shared" ref="G704" si="1471">SUM(D704)</f>
        <v>19000</v>
      </c>
    </row>
    <row r="705" spans="1:7">
      <c r="A705" s="72">
        <v>3</v>
      </c>
      <c r="B705" s="81">
        <v>45112</v>
      </c>
      <c r="C705" s="82">
        <f t="shared" ref="C705" si="1472">C704+D705</f>
        <v>407560.00000000006</v>
      </c>
      <c r="D705" s="82">
        <f>'July - 2023'!K5</f>
        <v>-7599.9999999999091</v>
      </c>
      <c r="F705" s="83">
        <f t="shared" ref="F705" si="1473">SUM(B705)</f>
        <v>45112</v>
      </c>
      <c r="G705" s="84">
        <f t="shared" ref="G705" si="1474">SUM(D705)</f>
        <v>-7599.9999999999091</v>
      </c>
    </row>
    <row r="706" spans="1:7">
      <c r="A706" s="72">
        <v>4</v>
      </c>
      <c r="B706" s="81">
        <v>45113</v>
      </c>
      <c r="C706" s="82">
        <f t="shared" ref="C706" si="1475">C705+D706</f>
        <v>407560.00000000006</v>
      </c>
      <c r="D706" s="82">
        <f>'July - 2023'!K6</f>
        <v>0</v>
      </c>
      <c r="F706" s="83">
        <f t="shared" ref="F706" si="1476">SUM(B706)</f>
        <v>45113</v>
      </c>
      <c r="G706" s="84">
        <f t="shared" ref="G706" si="1477">SUM(D706)</f>
        <v>0</v>
      </c>
    </row>
    <row r="707" spans="1:7">
      <c r="A707" s="72">
        <v>5</v>
      </c>
      <c r="B707" s="81">
        <v>45114</v>
      </c>
      <c r="C707" s="82">
        <f t="shared" ref="C707" si="1478">C706+D707</f>
        <v>418532.50000000012</v>
      </c>
      <c r="D707" s="82">
        <f>'July - 2023'!K7</f>
        <v>10972.500000000065</v>
      </c>
      <c r="F707" s="83">
        <f t="shared" ref="F707" si="1479">SUM(B707)</f>
        <v>45114</v>
      </c>
      <c r="G707" s="84">
        <f t="shared" ref="G707" si="1480">SUM(D707)</f>
        <v>10972.500000000065</v>
      </c>
    </row>
    <row r="708" spans="1:7">
      <c r="A708" s="72">
        <v>6</v>
      </c>
      <c r="B708" s="81">
        <v>45117</v>
      </c>
      <c r="C708" s="82">
        <f t="shared" ref="C708:C709" si="1481">C707+D708</f>
        <v>420657.50000000017</v>
      </c>
      <c r="D708" s="82">
        <f>'July - 2023'!K8</f>
        <v>2125.0000000000568</v>
      </c>
      <c r="F708" s="83">
        <f t="shared" ref="F708:F709" si="1482">SUM(B708)</f>
        <v>45117</v>
      </c>
      <c r="G708" s="84">
        <f t="shared" ref="G708:G709" si="1483">SUM(D708)</f>
        <v>2125.0000000000568</v>
      </c>
    </row>
    <row r="709" spans="1:7">
      <c r="A709" s="72">
        <v>7</v>
      </c>
      <c r="B709" s="81">
        <v>45117</v>
      </c>
      <c r="C709" s="82">
        <f t="shared" si="1481"/>
        <v>431457.50000000017</v>
      </c>
      <c r="D709" s="82">
        <f>'July - 2023'!K9</f>
        <v>10800</v>
      </c>
      <c r="F709" s="83">
        <f t="shared" si="1482"/>
        <v>45117</v>
      </c>
      <c r="G709" s="84">
        <f t="shared" si="1483"/>
        <v>10800</v>
      </c>
    </row>
    <row r="710" spans="1:7">
      <c r="A710" s="72">
        <v>8</v>
      </c>
      <c r="B710" s="81">
        <v>45118</v>
      </c>
      <c r="C710" s="82">
        <f t="shared" ref="C710:C711" si="1484">C709+D710</f>
        <v>430582.50000000023</v>
      </c>
      <c r="D710" s="82">
        <f>'July - 2023'!K10</f>
        <v>-874.99999999991473</v>
      </c>
      <c r="F710" s="83">
        <f t="shared" ref="F710:F711" si="1485">SUM(B710)</f>
        <v>45118</v>
      </c>
      <c r="G710" s="84">
        <f t="shared" ref="G710:G711" si="1486">SUM(D710)</f>
        <v>-874.99999999991473</v>
      </c>
    </row>
    <row r="711" spans="1:7">
      <c r="A711" s="72">
        <v>9</v>
      </c>
      <c r="B711" s="81">
        <v>45119</v>
      </c>
      <c r="C711" s="82">
        <f t="shared" si="1484"/>
        <v>442782.50000000029</v>
      </c>
      <c r="D711" s="82">
        <f>'July - 2023'!K11</f>
        <v>12200.000000000045</v>
      </c>
      <c r="F711" s="83">
        <f t="shared" si="1485"/>
        <v>45119</v>
      </c>
      <c r="G711" s="84">
        <f t="shared" si="1486"/>
        <v>12200.000000000045</v>
      </c>
    </row>
    <row r="712" spans="1:7">
      <c r="A712" s="72">
        <v>10</v>
      </c>
      <c r="B712" s="81">
        <v>45121</v>
      </c>
      <c r="C712" s="82">
        <f t="shared" ref="C712" si="1487">C711+D712</f>
        <v>443582.50000000023</v>
      </c>
      <c r="D712" s="82">
        <f>'July - 2023'!K12</f>
        <v>799.99999999995453</v>
      </c>
      <c r="F712" s="83">
        <f t="shared" ref="F712" si="1488">SUM(B712)</f>
        <v>45121</v>
      </c>
      <c r="G712" s="84">
        <f t="shared" ref="G712" si="1489">SUM(D712)</f>
        <v>799.99999999995453</v>
      </c>
    </row>
    <row r="713" spans="1:7">
      <c r="A713" s="72">
        <v>11</v>
      </c>
      <c r="B713" s="81">
        <v>45124</v>
      </c>
      <c r="C713" s="82">
        <f t="shared" ref="C713" si="1490">C712+D713</f>
        <v>438182.5</v>
      </c>
      <c r="D713" s="82">
        <f>'July - 2023'!K13</f>
        <v>-5400.0000000002046</v>
      </c>
      <c r="F713" s="83">
        <f t="shared" ref="F713" si="1491">SUM(B713)</f>
        <v>45124</v>
      </c>
      <c r="G713" s="84">
        <f t="shared" ref="G713" si="1492">SUM(D713)</f>
        <v>-5400.0000000002046</v>
      </c>
    </row>
    <row r="714" spans="1:7">
      <c r="A714" s="72">
        <v>12</v>
      </c>
      <c r="B714" s="81">
        <v>45125</v>
      </c>
      <c r="C714" s="82">
        <f t="shared" ref="C714:C715" si="1493">C713+D714</f>
        <v>433682.50000000012</v>
      </c>
      <c r="D714" s="82">
        <f>'July - 2023'!K14</f>
        <v>-4499.9999999998863</v>
      </c>
      <c r="F714" s="83">
        <f t="shared" ref="F714:F715" si="1494">SUM(B714)</f>
        <v>45125</v>
      </c>
      <c r="G714" s="84">
        <f t="shared" ref="G714:G715" si="1495">SUM(D714)</f>
        <v>-4499.9999999998863</v>
      </c>
    </row>
    <row r="715" spans="1:7">
      <c r="A715" s="72">
        <v>13</v>
      </c>
      <c r="B715" s="81">
        <v>45125</v>
      </c>
      <c r="C715" s="82">
        <f t="shared" si="1493"/>
        <v>435712.49999999994</v>
      </c>
      <c r="D715" s="82">
        <f>'July - 2023'!K15</f>
        <v>2029.9999999998022</v>
      </c>
      <c r="F715" s="83">
        <f t="shared" si="1494"/>
        <v>45125</v>
      </c>
      <c r="G715" s="84">
        <f t="shared" si="1495"/>
        <v>2029.9999999998022</v>
      </c>
    </row>
    <row r="716" spans="1:7">
      <c r="A716" s="72">
        <v>14</v>
      </c>
      <c r="B716" s="81">
        <v>45126</v>
      </c>
      <c r="C716" s="82">
        <f t="shared" ref="C716" si="1496">C715+D716</f>
        <v>432202.49999999977</v>
      </c>
      <c r="D716" s="82">
        <f>'July - 2023'!K16</f>
        <v>-3510.0000000001842</v>
      </c>
      <c r="F716" s="83">
        <f t="shared" ref="F716" si="1497">SUM(B716)</f>
        <v>45126</v>
      </c>
      <c r="G716" s="84">
        <f t="shared" ref="G716" si="1498">SUM(D716)</f>
        <v>-3510.0000000001842</v>
      </c>
    </row>
    <row r="717" spans="1:7">
      <c r="A717" s="72">
        <v>15</v>
      </c>
      <c r="B717" s="81">
        <v>45126</v>
      </c>
      <c r="C717" s="82">
        <f t="shared" ref="C717" si="1499">C716+D717</f>
        <v>445002.49999999994</v>
      </c>
      <c r="D717" s="82">
        <f>'July - 2023'!K17</f>
        <v>12800.000000000182</v>
      </c>
      <c r="F717" s="83">
        <f t="shared" ref="F717" si="1500">SUM(B717)</f>
        <v>45126</v>
      </c>
      <c r="G717" s="84">
        <f t="shared" ref="G717" si="1501">SUM(D717)</f>
        <v>12800.000000000182</v>
      </c>
    </row>
    <row r="718" spans="1:7">
      <c r="A718" s="72">
        <v>16</v>
      </c>
      <c r="B718" s="81">
        <v>45127</v>
      </c>
      <c r="C718" s="82">
        <f t="shared" ref="C718" si="1502">C717+D718</f>
        <v>440142.49999999988</v>
      </c>
      <c r="D718" s="82">
        <f>'July - 2023'!K18</f>
        <v>-4860.0000000000819</v>
      </c>
      <c r="F718" s="83">
        <f t="shared" ref="F718" si="1503">SUM(B718)</f>
        <v>45127</v>
      </c>
      <c r="G718" s="84">
        <f t="shared" ref="G718" si="1504">SUM(D718)</f>
        <v>-4860.0000000000819</v>
      </c>
    </row>
    <row r="719" spans="1:7">
      <c r="A719" s="72">
        <v>17</v>
      </c>
      <c r="B719" s="81">
        <v>45128</v>
      </c>
      <c r="C719" s="82">
        <f t="shared" ref="C719:C720" si="1505">C718+D719</f>
        <v>445692.49999999994</v>
      </c>
      <c r="D719" s="82">
        <f>'July - 2023'!K19</f>
        <v>5550.0000000000682</v>
      </c>
      <c r="F719" s="83">
        <f t="shared" ref="F719:F720" si="1506">SUM(B719)</f>
        <v>45128</v>
      </c>
      <c r="G719" s="84">
        <f t="shared" ref="G719:G720" si="1507">SUM(D719)</f>
        <v>5550.0000000000682</v>
      </c>
    </row>
    <row r="720" spans="1:7">
      <c r="A720" s="72">
        <v>18</v>
      </c>
      <c r="B720" s="81">
        <v>45128</v>
      </c>
      <c r="C720" s="82">
        <f t="shared" si="1505"/>
        <v>443192.49999999994</v>
      </c>
      <c r="D720" s="82">
        <f>'July - 2023'!K20</f>
        <v>-2500</v>
      </c>
      <c r="F720" s="83">
        <f t="shared" si="1506"/>
        <v>45128</v>
      </c>
      <c r="G720" s="84">
        <f t="shared" si="1507"/>
        <v>-2500</v>
      </c>
    </row>
    <row r="721" spans="1:11">
      <c r="A721" s="72">
        <v>19</v>
      </c>
      <c r="B721" s="81">
        <v>45131</v>
      </c>
      <c r="C721" s="82">
        <f t="shared" ref="C721" si="1508">C720+D721</f>
        <v>465242.50000000017</v>
      </c>
      <c r="D721" s="82">
        <f>'July - 2023'!K21</f>
        <v>22050.00000000024</v>
      </c>
      <c r="F721" s="83">
        <f t="shared" ref="F721" si="1509">SUM(B721)</f>
        <v>45131</v>
      </c>
      <c r="G721" s="84">
        <f t="shared" ref="G721" si="1510">SUM(D721)</f>
        <v>22050.00000000024</v>
      </c>
    </row>
    <row r="722" spans="1:11">
      <c r="A722" s="72">
        <v>20</v>
      </c>
      <c r="B722" s="81">
        <v>45132</v>
      </c>
      <c r="C722" s="82">
        <f t="shared" ref="C722" si="1511">C721+D722</f>
        <v>474392.50000000017</v>
      </c>
      <c r="D722" s="82">
        <f>'July - 2023'!K22</f>
        <v>9150</v>
      </c>
      <c r="F722" s="83">
        <f t="shared" ref="F722" si="1512">SUM(B722)</f>
        <v>45132</v>
      </c>
      <c r="G722" s="84">
        <f t="shared" ref="G722" si="1513">SUM(D722)</f>
        <v>9150</v>
      </c>
    </row>
    <row r="723" spans="1:11">
      <c r="A723" s="72">
        <v>21</v>
      </c>
      <c r="B723" s="81">
        <v>45133</v>
      </c>
      <c r="C723" s="82">
        <f t="shared" ref="C723" si="1514">C722+D723</f>
        <v>474112.50000000041</v>
      </c>
      <c r="D723" s="82">
        <f>'July - 2023'!K23</f>
        <v>-279.99999999974534</v>
      </c>
      <c r="F723" s="83">
        <f t="shared" ref="F723" si="1515">SUM(B723)</f>
        <v>45133</v>
      </c>
      <c r="G723" s="84">
        <f t="shared" ref="G723" si="1516">SUM(D723)</f>
        <v>-279.99999999974534</v>
      </c>
    </row>
    <row r="724" spans="1:11">
      <c r="A724" s="72">
        <v>22</v>
      </c>
      <c r="B724" s="81">
        <v>45133</v>
      </c>
      <c r="C724" s="82">
        <f t="shared" ref="C724" si="1517">C723+D724</f>
        <v>465612.50000000041</v>
      </c>
      <c r="D724" s="82">
        <f>'July - 2023'!K24</f>
        <v>-8500</v>
      </c>
      <c r="F724" s="83">
        <f t="shared" ref="F724" si="1518">SUM(B724)</f>
        <v>45133</v>
      </c>
      <c r="G724" s="84">
        <f t="shared" ref="G724" si="1519">SUM(D724)</f>
        <v>-8500</v>
      </c>
    </row>
    <row r="725" spans="1:11">
      <c r="A725" s="72">
        <v>23</v>
      </c>
      <c r="B725" s="81">
        <v>45134</v>
      </c>
      <c r="C725" s="82">
        <f t="shared" ref="C725" si="1520">C724+D725</f>
        <v>457812.50000000041</v>
      </c>
      <c r="D725" s="82">
        <f>'July - 2023'!K25</f>
        <v>-7800</v>
      </c>
      <c r="F725" s="83">
        <f t="shared" ref="F725" si="1521">SUM(B725)</f>
        <v>45134</v>
      </c>
      <c r="G725" s="84">
        <f t="shared" ref="G725" si="1522">SUM(D725)</f>
        <v>-7800</v>
      </c>
    </row>
    <row r="726" spans="1:11">
      <c r="A726" s="72">
        <v>24</v>
      </c>
      <c r="B726" s="81">
        <v>45135</v>
      </c>
      <c r="C726" s="82">
        <f t="shared" ref="C726" si="1523">C725+D726</f>
        <v>477812.50000000041</v>
      </c>
      <c r="D726" s="82">
        <f>'July - 2023'!K26</f>
        <v>20000</v>
      </c>
      <c r="F726" s="83">
        <f t="shared" ref="F726" si="1524">SUM(B726)</f>
        <v>45135</v>
      </c>
      <c r="G726" s="84">
        <f t="shared" ref="G726" si="1525">SUM(D726)</f>
        <v>20000</v>
      </c>
    </row>
    <row r="727" spans="1:11">
      <c r="A727" s="72">
        <v>25</v>
      </c>
      <c r="B727" s="81">
        <v>45138</v>
      </c>
      <c r="C727" s="82">
        <f t="shared" ref="C727" si="1526">C726+D727</f>
        <v>474272.50000000035</v>
      </c>
      <c r="D727" s="82">
        <f>'July - 2023'!K27</f>
        <v>-3540.0000000000546</v>
      </c>
      <c r="F727" s="83">
        <f t="shared" ref="F727" si="1527">SUM(B727)</f>
        <v>45138</v>
      </c>
      <c r="G727" s="84">
        <f t="shared" ref="G727" si="1528">SUM(D727)</f>
        <v>-3540.0000000000546</v>
      </c>
    </row>
    <row r="731" spans="1:11">
      <c r="B731" s="101">
        <v>45139</v>
      </c>
      <c r="C731" s="102"/>
      <c r="D731" s="102"/>
      <c r="E731" s="102"/>
      <c r="F731" s="102"/>
      <c r="G731" s="102"/>
      <c r="H731" s="103"/>
      <c r="I731" s="80" t="s">
        <v>265</v>
      </c>
      <c r="J731" s="80">
        <v>26</v>
      </c>
      <c r="K731" s="80"/>
    </row>
    <row r="732" spans="1:11">
      <c r="B732" s="80" t="s">
        <v>2</v>
      </c>
      <c r="C732" s="80" t="s">
        <v>36</v>
      </c>
      <c r="D732" s="80" t="s">
        <v>37</v>
      </c>
      <c r="I732" s="78" t="s">
        <v>31</v>
      </c>
      <c r="J732" s="80">
        <v>11</v>
      </c>
      <c r="K732" s="79">
        <f>J732/J731</f>
        <v>0.42307692307692307</v>
      </c>
    </row>
    <row r="733" spans="1:11">
      <c r="B733" s="80"/>
      <c r="C733" s="80">
        <v>400000</v>
      </c>
      <c r="D733" s="80"/>
      <c r="I733" s="78" t="s">
        <v>33</v>
      </c>
      <c r="J733" s="80">
        <v>15</v>
      </c>
      <c r="K733" s="79">
        <f>J733/J731</f>
        <v>0.57692307692307687</v>
      </c>
    </row>
    <row r="734" spans="1:11">
      <c r="A734" s="72">
        <v>1</v>
      </c>
      <c r="B734" s="81">
        <v>45139</v>
      </c>
      <c r="C734" s="82">
        <f t="shared" ref="C734" si="1529">C733+D734</f>
        <v>396500.00000000006</v>
      </c>
      <c r="D734" s="82">
        <f>'Aug - 2023'!$K$3</f>
        <v>-3499.9999999999432</v>
      </c>
      <c r="F734" s="83">
        <f t="shared" ref="F734" si="1530">SUM(B734)</f>
        <v>45139</v>
      </c>
      <c r="G734" s="84">
        <f t="shared" ref="G734" si="1531">SUM(D734)</f>
        <v>-3499.9999999999432</v>
      </c>
    </row>
    <row r="735" spans="1:11">
      <c r="A735" s="72">
        <v>2</v>
      </c>
      <c r="B735" s="81">
        <v>45140</v>
      </c>
      <c r="C735" s="82">
        <f t="shared" ref="C735" si="1532">C734+D735</f>
        <v>388399.99999999994</v>
      </c>
      <c r="D735" s="82">
        <f>'Aug - 2023'!K4</f>
        <v>-8100.0000000001364</v>
      </c>
      <c r="F735" s="83">
        <f t="shared" ref="F735" si="1533">SUM(B735)</f>
        <v>45140</v>
      </c>
      <c r="G735" s="84">
        <f t="shared" ref="G735" si="1534">SUM(D735)</f>
        <v>-8100.0000000001364</v>
      </c>
    </row>
    <row r="736" spans="1:11">
      <c r="A736" s="72">
        <v>3</v>
      </c>
      <c r="B736" s="81">
        <v>45141</v>
      </c>
      <c r="C736" s="82">
        <f t="shared" ref="C736" si="1535">C735+D736</f>
        <v>405229.99999999988</v>
      </c>
      <c r="D736" s="82">
        <f>'Aug - 2023'!K5</f>
        <v>16829.99999999996</v>
      </c>
      <c r="F736" s="83">
        <f t="shared" ref="F736" si="1536">SUM(B736)</f>
        <v>45141</v>
      </c>
      <c r="G736" s="84">
        <f t="shared" ref="G736" si="1537">SUM(D736)</f>
        <v>16829.99999999996</v>
      </c>
    </row>
    <row r="737" spans="1:7">
      <c r="A737" s="72">
        <v>4</v>
      </c>
      <c r="B737" s="81">
        <v>45142</v>
      </c>
      <c r="C737" s="82">
        <f t="shared" ref="C737" si="1538">C736+D737</f>
        <v>399429.99999999988</v>
      </c>
      <c r="D737" s="82">
        <f>'Aug - 2023'!K6</f>
        <v>-5800</v>
      </c>
      <c r="F737" s="83">
        <f t="shared" ref="F737" si="1539">SUM(B737)</f>
        <v>45142</v>
      </c>
      <c r="G737" s="84">
        <f t="shared" ref="G737" si="1540">SUM(D737)</f>
        <v>-5800</v>
      </c>
    </row>
    <row r="738" spans="1:7">
      <c r="A738" s="72">
        <v>5</v>
      </c>
      <c r="B738" s="81">
        <v>45145</v>
      </c>
      <c r="C738" s="82">
        <f t="shared" ref="C738:C739" si="1541">C737+D738</f>
        <v>402149.99999999977</v>
      </c>
      <c r="D738" s="82">
        <f>'Aug - 2023'!K7</f>
        <v>2719.9999999998909</v>
      </c>
      <c r="F738" s="83">
        <f t="shared" ref="F738:F739" si="1542">SUM(B738)</f>
        <v>45145</v>
      </c>
      <c r="G738" s="84">
        <f t="shared" ref="G738:G739" si="1543">SUM(D738)</f>
        <v>2719.9999999998909</v>
      </c>
    </row>
    <row r="739" spans="1:7">
      <c r="A739" s="72">
        <v>6</v>
      </c>
      <c r="B739" s="81">
        <v>45145</v>
      </c>
      <c r="C739" s="82">
        <f t="shared" si="1541"/>
        <v>389924.99999999965</v>
      </c>
      <c r="D739" s="82">
        <f>'Aug - 2023'!K8</f>
        <v>-12225.000000000136</v>
      </c>
      <c r="F739" s="83">
        <f t="shared" si="1542"/>
        <v>45145</v>
      </c>
      <c r="G739" s="84">
        <f t="shared" si="1543"/>
        <v>-12225.000000000136</v>
      </c>
    </row>
    <row r="740" spans="1:7">
      <c r="A740" s="72">
        <v>7</v>
      </c>
      <c r="B740" s="81">
        <v>45146</v>
      </c>
      <c r="C740" s="82">
        <f t="shared" ref="C740:C741" si="1544">C739+D740</f>
        <v>391924.99999999965</v>
      </c>
      <c r="D740" s="82">
        <f>'Aug - 2023'!K9</f>
        <v>2000</v>
      </c>
      <c r="F740" s="83">
        <f t="shared" ref="F740:F741" si="1545">SUM(B740)</f>
        <v>45146</v>
      </c>
      <c r="G740" s="84">
        <f t="shared" ref="G740:G741" si="1546">SUM(D740)</f>
        <v>2000</v>
      </c>
    </row>
    <row r="741" spans="1:7">
      <c r="A741" s="72">
        <v>8</v>
      </c>
      <c r="B741" s="81">
        <v>45146</v>
      </c>
      <c r="C741" s="82">
        <f t="shared" si="1544"/>
        <v>398924.99999999983</v>
      </c>
      <c r="D741" s="82">
        <f>'Aug - 2023'!K10</f>
        <v>7000.000000000171</v>
      </c>
      <c r="F741" s="83">
        <f t="shared" si="1545"/>
        <v>45146</v>
      </c>
      <c r="G741" s="84">
        <f t="shared" si="1546"/>
        <v>7000.000000000171</v>
      </c>
    </row>
    <row r="742" spans="1:7">
      <c r="A742" s="72">
        <v>9</v>
      </c>
      <c r="B742" s="81">
        <v>45147</v>
      </c>
      <c r="C742" s="82">
        <f t="shared" ref="C742:C743" si="1547">C741+D742</f>
        <v>397884.99999999988</v>
      </c>
      <c r="D742" s="82">
        <f>'Aug - 2023'!K11</f>
        <v>-1039.9999999999636</v>
      </c>
      <c r="F742" s="83">
        <f t="shared" ref="F742:F743" si="1548">SUM(B742)</f>
        <v>45147</v>
      </c>
      <c r="G742" s="84">
        <f t="shared" ref="G742:G743" si="1549">SUM(D742)</f>
        <v>-1039.9999999999636</v>
      </c>
    </row>
    <row r="743" spans="1:7">
      <c r="A743" s="72">
        <v>10</v>
      </c>
      <c r="B743" s="81">
        <v>45147</v>
      </c>
      <c r="C743" s="82">
        <f t="shared" si="1547"/>
        <v>395184.99999999988</v>
      </c>
      <c r="D743" s="82">
        <f>'Aug - 2023'!K12</f>
        <v>-2700</v>
      </c>
      <c r="F743" s="83">
        <f t="shared" si="1548"/>
        <v>45147</v>
      </c>
      <c r="G743" s="84">
        <f t="shared" si="1549"/>
        <v>-2700</v>
      </c>
    </row>
    <row r="744" spans="1:7">
      <c r="A744" s="72">
        <v>11</v>
      </c>
      <c r="B744" s="81">
        <v>45148</v>
      </c>
      <c r="C744" s="82">
        <f t="shared" ref="C744:C745" si="1550">C743+D744</f>
        <v>389109.99999999994</v>
      </c>
      <c r="D744" s="82">
        <f>'Aug - 2023'!K13</f>
        <v>-6074.9999999999318</v>
      </c>
      <c r="F744" s="83">
        <f t="shared" ref="F744:F745" si="1551">SUM(B744)</f>
        <v>45148</v>
      </c>
      <c r="G744" s="84">
        <f t="shared" ref="G744:G745" si="1552">SUM(D744)</f>
        <v>-6074.9999999999318</v>
      </c>
    </row>
    <row r="745" spans="1:7">
      <c r="A745" s="72">
        <v>12</v>
      </c>
      <c r="B745" s="81">
        <v>45148</v>
      </c>
      <c r="C745" s="82">
        <f t="shared" si="1550"/>
        <v>379859.99999999994</v>
      </c>
      <c r="D745" s="82">
        <f>'Aug - 2023'!K14</f>
        <v>-9250</v>
      </c>
      <c r="F745" s="83">
        <f t="shared" si="1551"/>
        <v>45148</v>
      </c>
      <c r="G745" s="84">
        <f t="shared" si="1552"/>
        <v>-9250</v>
      </c>
    </row>
    <row r="746" spans="1:7">
      <c r="A746" s="72">
        <v>13</v>
      </c>
      <c r="B746" s="81">
        <v>45149</v>
      </c>
      <c r="C746" s="82">
        <f t="shared" ref="C746" si="1553">C745+D746</f>
        <v>377269.99999999988</v>
      </c>
      <c r="D746" s="82">
        <f>'Aug - 2023'!K15</f>
        <v>-2590.0000000000318</v>
      </c>
      <c r="F746" s="83">
        <f t="shared" ref="F746" si="1554">SUM(B746)</f>
        <v>45149</v>
      </c>
      <c r="G746" s="84">
        <f t="shared" ref="G746" si="1555">SUM(D746)</f>
        <v>-2590.0000000000318</v>
      </c>
    </row>
    <row r="747" spans="1:7">
      <c r="A747" s="72">
        <v>14</v>
      </c>
      <c r="B747" s="81">
        <v>45152</v>
      </c>
      <c r="C747" s="82">
        <f t="shared" ref="C747" si="1556">C746+D747</f>
        <v>367369.99999999994</v>
      </c>
      <c r="D747" s="82">
        <f>'Aug - 2023'!K16</f>
        <v>-9899.9999999999491</v>
      </c>
      <c r="F747" s="83">
        <f t="shared" ref="F747" si="1557">SUM(B747)</f>
        <v>45152</v>
      </c>
      <c r="G747" s="84">
        <f t="shared" ref="G747" si="1558">SUM(D747)</f>
        <v>-9899.9999999999491</v>
      </c>
    </row>
    <row r="748" spans="1:7">
      <c r="A748" s="72">
        <v>15</v>
      </c>
      <c r="B748" s="81">
        <v>45154</v>
      </c>
      <c r="C748" s="82">
        <f t="shared" ref="C748:C749" si="1559">C747+D748</f>
        <v>361619.99999999994</v>
      </c>
      <c r="D748" s="82">
        <f>'Aug - 2023'!K17</f>
        <v>-5750.0000000000282</v>
      </c>
      <c r="F748" s="83">
        <f t="shared" ref="F748:F749" si="1560">SUM(B748)</f>
        <v>45154</v>
      </c>
      <c r="G748" s="84">
        <f t="shared" ref="G748:G749" si="1561">SUM(D748)</f>
        <v>-5750.0000000000282</v>
      </c>
    </row>
    <row r="749" spans="1:7">
      <c r="A749" s="72">
        <v>16</v>
      </c>
      <c r="B749" s="81">
        <v>45154</v>
      </c>
      <c r="C749" s="82">
        <f t="shared" si="1559"/>
        <v>382019.99999999994</v>
      </c>
      <c r="D749" s="82">
        <f>'Aug - 2023'!K18</f>
        <v>20400</v>
      </c>
      <c r="F749" s="83">
        <f t="shared" si="1560"/>
        <v>45154</v>
      </c>
      <c r="G749" s="84">
        <f t="shared" si="1561"/>
        <v>20400</v>
      </c>
    </row>
    <row r="750" spans="1:7">
      <c r="A750" s="72">
        <v>17</v>
      </c>
      <c r="B750" s="81">
        <v>45155</v>
      </c>
      <c r="C750" s="82">
        <f t="shared" ref="C750" si="1562">C749+D750</f>
        <v>376020</v>
      </c>
      <c r="D750" s="82">
        <f>'Aug - 2023'!K19</f>
        <v>-5999.9999999999436</v>
      </c>
      <c r="F750" s="83">
        <f t="shared" ref="F750" si="1563">SUM(B750)</f>
        <v>45155</v>
      </c>
      <c r="G750" s="84">
        <f t="shared" ref="G750" si="1564">SUM(D750)</f>
        <v>-5999.9999999999436</v>
      </c>
    </row>
    <row r="751" spans="1:7">
      <c r="A751" s="72">
        <v>18</v>
      </c>
      <c r="B751" s="81">
        <v>45159</v>
      </c>
      <c r="C751" s="82">
        <f t="shared" ref="C751" si="1565">C750+D751</f>
        <v>391545.00000000006</v>
      </c>
      <c r="D751" s="82">
        <f>'Aug - 2023'!K20</f>
        <v>15525.000000000076</v>
      </c>
      <c r="F751" s="83">
        <f t="shared" ref="F751" si="1566">SUM(B751)</f>
        <v>45159</v>
      </c>
      <c r="G751" s="84">
        <f t="shared" ref="G751" si="1567">SUM(D751)</f>
        <v>15525.000000000076</v>
      </c>
    </row>
    <row r="752" spans="1:7">
      <c r="A752" s="72">
        <v>19</v>
      </c>
      <c r="B752" s="81">
        <v>45160</v>
      </c>
      <c r="C752" s="82">
        <f t="shared" ref="C752" si="1568">C751+D752</f>
        <v>406395</v>
      </c>
      <c r="D752" s="82">
        <f>'Aug - 2023'!K21</f>
        <v>14849.999999999924</v>
      </c>
      <c r="F752" s="83">
        <f t="shared" ref="F752" si="1569">SUM(B752)</f>
        <v>45160</v>
      </c>
      <c r="G752" s="84">
        <f t="shared" ref="G752" si="1570">SUM(D752)</f>
        <v>14849.999999999924</v>
      </c>
    </row>
    <row r="753" spans="1:11">
      <c r="A753" s="72">
        <v>20</v>
      </c>
      <c r="B753" s="81">
        <v>45161</v>
      </c>
      <c r="C753" s="82">
        <f t="shared" ref="C753" si="1571">C752+D753</f>
        <v>450195</v>
      </c>
      <c r="D753" s="82">
        <f>'Aug - 2023'!K22</f>
        <v>43800</v>
      </c>
      <c r="F753" s="83">
        <f t="shared" ref="F753" si="1572">SUM(B753)</f>
        <v>45161</v>
      </c>
      <c r="G753" s="84">
        <f t="shared" ref="G753" si="1573">SUM(D753)</f>
        <v>43800</v>
      </c>
    </row>
    <row r="754" spans="1:11">
      <c r="A754" s="72">
        <v>21</v>
      </c>
      <c r="B754" s="81">
        <v>45162</v>
      </c>
      <c r="C754" s="82">
        <f t="shared" ref="C754" si="1574">C753+D754</f>
        <v>464195</v>
      </c>
      <c r="D754" s="82">
        <f>'Aug - 2023'!K23</f>
        <v>14000</v>
      </c>
      <c r="F754" s="83">
        <f t="shared" ref="F754" si="1575">SUM(B754)</f>
        <v>45162</v>
      </c>
      <c r="G754" s="84">
        <f t="shared" ref="G754" si="1576">SUM(D754)</f>
        <v>14000</v>
      </c>
    </row>
    <row r="755" spans="1:11">
      <c r="A755" s="72">
        <v>22</v>
      </c>
      <c r="B755" s="81">
        <v>45166</v>
      </c>
      <c r="C755" s="82">
        <f t="shared" ref="C755" si="1577">C754+D755</f>
        <v>479495</v>
      </c>
      <c r="D755" s="82">
        <f>'Aug - 2023'!K24</f>
        <v>15300</v>
      </c>
      <c r="F755" s="83">
        <f t="shared" ref="F755" si="1578">SUM(B755)</f>
        <v>45166</v>
      </c>
      <c r="G755" s="84">
        <f t="shared" ref="G755" si="1579">SUM(D755)</f>
        <v>15300</v>
      </c>
    </row>
    <row r="756" spans="1:11">
      <c r="A756" s="72">
        <v>23</v>
      </c>
      <c r="B756" s="81">
        <v>45167</v>
      </c>
      <c r="C756" s="82">
        <f t="shared" ref="C756" si="1580">C755+D756</f>
        <v>494495</v>
      </c>
      <c r="D756" s="82">
        <f>'Aug - 2023'!K25</f>
        <v>15000</v>
      </c>
      <c r="F756" s="83">
        <f t="shared" ref="F756" si="1581">SUM(B756)</f>
        <v>45167</v>
      </c>
      <c r="G756" s="84">
        <f t="shared" ref="G756" si="1582">SUM(D756)</f>
        <v>15000</v>
      </c>
    </row>
    <row r="757" spans="1:11">
      <c r="A757" s="72">
        <v>24</v>
      </c>
      <c r="B757" s="81">
        <v>45168</v>
      </c>
      <c r="C757" s="82">
        <f t="shared" ref="C757" si="1583">C756+D757</f>
        <v>490594.99999999988</v>
      </c>
      <c r="D757" s="82">
        <f>'Aug - 2023'!K26</f>
        <v>-3900.0000000000909</v>
      </c>
      <c r="F757" s="83">
        <f t="shared" ref="F757" si="1584">SUM(B757)</f>
        <v>45168</v>
      </c>
      <c r="G757" s="84">
        <f t="shared" ref="G757" si="1585">SUM(D757)</f>
        <v>-3900.0000000000909</v>
      </c>
    </row>
    <row r="758" spans="1:11">
      <c r="A758" s="72">
        <v>25</v>
      </c>
      <c r="B758" s="81">
        <v>45169</v>
      </c>
      <c r="C758" s="82">
        <f t="shared" ref="C758:C759" si="1586">C757+D758</f>
        <v>486814.99999999994</v>
      </c>
      <c r="D758" s="82">
        <f>'Aug - 2023'!K27</f>
        <v>-3779.9999999999386</v>
      </c>
      <c r="F758" s="83">
        <f t="shared" ref="F758:F759" si="1587">SUM(B758)</f>
        <v>45169</v>
      </c>
      <c r="G758" s="84">
        <f t="shared" ref="G758:G759" si="1588">SUM(D758)</f>
        <v>-3779.9999999999386</v>
      </c>
    </row>
    <row r="759" spans="1:11">
      <c r="A759" s="72">
        <v>26</v>
      </c>
      <c r="B759" s="81">
        <v>45169</v>
      </c>
      <c r="C759" s="82">
        <f t="shared" si="1586"/>
        <v>479255</v>
      </c>
      <c r="D759" s="82">
        <f>'Aug - 2023'!K28</f>
        <v>-7559.9999999999454</v>
      </c>
      <c r="F759" s="83">
        <f t="shared" si="1587"/>
        <v>45169</v>
      </c>
      <c r="G759" s="84">
        <f t="shared" si="1588"/>
        <v>-7559.9999999999454</v>
      </c>
    </row>
    <row r="763" spans="1:11">
      <c r="B763" s="101">
        <v>45170</v>
      </c>
      <c r="C763" s="102"/>
      <c r="D763" s="102"/>
      <c r="E763" s="102"/>
      <c r="F763" s="102"/>
      <c r="G763" s="102"/>
      <c r="H763" s="103"/>
      <c r="I763" s="80" t="s">
        <v>265</v>
      </c>
      <c r="J763" s="80">
        <v>19</v>
      </c>
      <c r="K763" s="80"/>
    </row>
    <row r="764" spans="1:11">
      <c r="B764" s="80" t="s">
        <v>2</v>
      </c>
      <c r="C764" s="80" t="s">
        <v>36</v>
      </c>
      <c r="D764" s="80" t="s">
        <v>37</v>
      </c>
      <c r="I764" s="78" t="s">
        <v>31</v>
      </c>
      <c r="J764" s="80">
        <v>7</v>
      </c>
      <c r="K764" s="79">
        <f>J764/J763</f>
        <v>0.36842105263157893</v>
      </c>
    </row>
    <row r="765" spans="1:11">
      <c r="B765" s="80"/>
      <c r="C765" s="80">
        <v>400000</v>
      </c>
      <c r="D765" s="80"/>
      <c r="I765" s="78" t="s">
        <v>33</v>
      </c>
      <c r="J765" s="80">
        <v>12</v>
      </c>
      <c r="K765" s="79">
        <f>J765/J763</f>
        <v>0.63157894736842102</v>
      </c>
    </row>
    <row r="766" spans="1:11">
      <c r="A766" s="72">
        <v>1</v>
      </c>
      <c r="B766" s="81">
        <v>45170</v>
      </c>
      <c r="C766" s="82">
        <f t="shared" ref="C766" si="1589">C765+D766</f>
        <v>419000</v>
      </c>
      <c r="D766" s="82">
        <f>'Sep - 2023'!K3</f>
        <v>19000</v>
      </c>
      <c r="F766" s="83">
        <f t="shared" ref="F766" si="1590">SUM(B766)</f>
        <v>45170</v>
      </c>
      <c r="G766" s="84">
        <f t="shared" ref="G766" si="1591">SUM(D766)</f>
        <v>19000</v>
      </c>
    </row>
    <row r="767" spans="1:11">
      <c r="A767" s="72">
        <v>2</v>
      </c>
      <c r="B767" s="81">
        <v>45173</v>
      </c>
      <c r="C767" s="82">
        <f t="shared" ref="C767" si="1592">C766+D767</f>
        <v>423969.99999999994</v>
      </c>
      <c r="D767" s="82">
        <f>'Sep - 2023'!K4</f>
        <v>4969.9999999999191</v>
      </c>
      <c r="F767" s="83">
        <f t="shared" ref="F767" si="1593">SUM(B767)</f>
        <v>45173</v>
      </c>
      <c r="G767" s="84">
        <f t="shared" ref="G767" si="1594">SUM(D767)</f>
        <v>4969.9999999999191</v>
      </c>
    </row>
    <row r="768" spans="1:11">
      <c r="A768" s="72">
        <v>3</v>
      </c>
      <c r="B768" s="81">
        <v>45174</v>
      </c>
      <c r="C768" s="82">
        <f t="shared" ref="C768" si="1595">C767+D768</f>
        <v>444509.99999999988</v>
      </c>
      <c r="D768" s="82">
        <f>'Sep - 2023'!K5</f>
        <v>20539.999999999942</v>
      </c>
      <c r="F768" s="83">
        <f t="shared" ref="F768" si="1596">SUM(B768)</f>
        <v>45174</v>
      </c>
      <c r="G768" s="84">
        <f t="shared" ref="G768" si="1597">SUM(D768)</f>
        <v>20539.999999999942</v>
      </c>
    </row>
    <row r="769" spans="1:7">
      <c r="A769" s="72">
        <v>4</v>
      </c>
      <c r="B769" s="81">
        <v>45175</v>
      </c>
      <c r="C769" s="82">
        <f t="shared" ref="C769" si="1598">C768+D769</f>
        <v>441469.99999999983</v>
      </c>
      <c r="D769" s="82">
        <f>'Sep - 2023'!K6</f>
        <v>-3040.0000000000432</v>
      </c>
      <c r="F769" s="83">
        <f t="shared" ref="F769" si="1599">SUM(B769)</f>
        <v>45175</v>
      </c>
      <c r="G769" s="84">
        <f t="shared" ref="G769" si="1600">SUM(D769)</f>
        <v>-3040.0000000000432</v>
      </c>
    </row>
    <row r="770" spans="1:7">
      <c r="A770" s="72">
        <v>5</v>
      </c>
      <c r="B770" s="81">
        <v>45176</v>
      </c>
      <c r="C770" s="82">
        <f t="shared" ref="C770" si="1601">C769+D770</f>
        <v>456419.99999999988</v>
      </c>
      <c r="D770" s="82">
        <f>'Sep - 2023'!K7</f>
        <v>14950.000000000045</v>
      </c>
      <c r="F770" s="83">
        <f t="shared" ref="F770" si="1602">SUM(B770)</f>
        <v>45176</v>
      </c>
      <c r="G770" s="84">
        <f t="shared" ref="G770" si="1603">SUM(D770)</f>
        <v>14950.000000000045</v>
      </c>
    </row>
    <row r="771" spans="1:7">
      <c r="A771" s="72">
        <v>6</v>
      </c>
      <c r="B771" s="81">
        <v>45177</v>
      </c>
      <c r="C771" s="82">
        <f t="shared" ref="C771" si="1604">C770+D771</f>
        <v>442379.99999999983</v>
      </c>
      <c r="D771" s="82">
        <f>'Sep - 2023'!K8</f>
        <v>-14040.000000000055</v>
      </c>
      <c r="F771" s="83">
        <f t="shared" ref="F771" si="1605">SUM(B771)</f>
        <v>45177</v>
      </c>
      <c r="G771" s="84">
        <f t="shared" ref="G771" si="1606">SUM(D771)</f>
        <v>-14040.000000000055</v>
      </c>
    </row>
    <row r="772" spans="1:7">
      <c r="A772" s="72">
        <v>7</v>
      </c>
      <c r="B772" s="81">
        <v>45180</v>
      </c>
      <c r="C772" s="82">
        <f t="shared" ref="C772" si="1607">C771+D772</f>
        <v>439879.99999999983</v>
      </c>
      <c r="D772" s="82">
        <f>'Sep - 2023'!K9</f>
        <v>-2500</v>
      </c>
      <c r="F772" s="83">
        <f t="shared" ref="F772" si="1608">SUM(B772)</f>
        <v>45180</v>
      </c>
      <c r="G772" s="84">
        <f t="shared" ref="G772" si="1609">SUM(D772)</f>
        <v>-2500</v>
      </c>
    </row>
    <row r="773" spans="1:7">
      <c r="A773" s="72">
        <v>8</v>
      </c>
      <c r="B773" s="81">
        <v>45181</v>
      </c>
      <c r="C773" s="82">
        <f t="shared" ref="C773:C774" si="1610">C772+D773</f>
        <v>437399.99999999983</v>
      </c>
      <c r="D773" s="82">
        <f>'Sep - 2023'!K10</f>
        <v>-2480.0000000000182</v>
      </c>
      <c r="F773" s="83">
        <f t="shared" ref="F773:F774" si="1611">SUM(B773)</f>
        <v>45181</v>
      </c>
      <c r="G773" s="84">
        <f t="shared" ref="G773:G774" si="1612">SUM(D773)</f>
        <v>-2480.0000000000182</v>
      </c>
    </row>
    <row r="774" spans="1:7">
      <c r="A774" s="72">
        <v>9</v>
      </c>
      <c r="B774" s="81">
        <v>45181</v>
      </c>
      <c r="C774" s="82">
        <f t="shared" si="1610"/>
        <v>422899.99999999965</v>
      </c>
      <c r="D774" s="82">
        <f>'Sep - 2023'!K11</f>
        <v>-14500.000000000171</v>
      </c>
      <c r="F774" s="83">
        <f t="shared" si="1611"/>
        <v>45181</v>
      </c>
      <c r="G774" s="84">
        <f t="shared" si="1612"/>
        <v>-14500.000000000171</v>
      </c>
    </row>
    <row r="775" spans="1:7">
      <c r="A775" s="72">
        <v>10</v>
      </c>
      <c r="B775" s="81">
        <v>45182</v>
      </c>
      <c r="C775" s="82">
        <f t="shared" ref="C775" si="1613">C774+D775</f>
        <v>418399.99999999965</v>
      </c>
      <c r="D775" s="82">
        <f>'Sep - 2023'!K12</f>
        <v>-4500</v>
      </c>
      <c r="F775" s="83">
        <f t="shared" ref="F775" si="1614">SUM(B775)</f>
        <v>45182</v>
      </c>
      <c r="G775" s="84">
        <f t="shared" ref="G775" si="1615">SUM(D775)</f>
        <v>-4500</v>
      </c>
    </row>
    <row r="776" spans="1:7">
      <c r="A776" s="72">
        <v>11</v>
      </c>
      <c r="B776" s="81">
        <v>45182</v>
      </c>
      <c r="C776" s="82">
        <f t="shared" ref="C776" si="1616">C775+D776</f>
        <v>414024.99999999965</v>
      </c>
      <c r="D776" s="82">
        <f>'Sep - 2023'!K13</f>
        <v>-4375</v>
      </c>
      <c r="F776" s="83">
        <f t="shared" ref="F776" si="1617">SUM(B776)</f>
        <v>45182</v>
      </c>
      <c r="G776" s="84">
        <f t="shared" ref="G776" si="1618">SUM(D776)</f>
        <v>-4375</v>
      </c>
    </row>
    <row r="777" spans="1:7">
      <c r="A777" s="72">
        <v>12</v>
      </c>
      <c r="B777" s="81">
        <v>45183</v>
      </c>
      <c r="C777" s="82">
        <f t="shared" ref="C777" si="1619">C776+D777</f>
        <v>408844.99999999988</v>
      </c>
      <c r="D777" s="82">
        <f>'Sep - 2023'!K14</f>
        <v>-5179.9999999997453</v>
      </c>
      <c r="F777" s="83">
        <f t="shared" ref="F777" si="1620">SUM(B777)</f>
        <v>45183</v>
      </c>
      <c r="G777" s="84">
        <f t="shared" ref="G777" si="1621">SUM(D777)</f>
        <v>-5179.9999999997453</v>
      </c>
    </row>
    <row r="778" spans="1:7">
      <c r="A778" s="72">
        <v>13</v>
      </c>
      <c r="B778" s="81">
        <v>45184</v>
      </c>
      <c r="C778" s="82">
        <f t="shared" ref="C778" si="1622">C777+D778</f>
        <v>402594.99999999988</v>
      </c>
      <c r="D778" s="82">
        <f>'Sep - 2023'!K15</f>
        <v>-6250</v>
      </c>
      <c r="F778" s="83">
        <f t="shared" ref="F778" si="1623">SUM(B778)</f>
        <v>45184</v>
      </c>
      <c r="G778" s="84">
        <f t="shared" ref="G778" si="1624">SUM(D778)</f>
        <v>-6250</v>
      </c>
    </row>
    <row r="779" spans="1:7">
      <c r="A779" s="72">
        <v>14</v>
      </c>
      <c r="B779" s="81">
        <v>45189</v>
      </c>
      <c r="C779" s="82">
        <f t="shared" ref="C779" si="1625">C778+D779</f>
        <v>405195</v>
      </c>
      <c r="D779" s="82">
        <f>'Sep - 2023'!K16</f>
        <v>2600.0000000001364</v>
      </c>
      <c r="F779" s="83">
        <f t="shared" ref="F779" si="1626">SUM(B779)</f>
        <v>45189</v>
      </c>
      <c r="G779" s="84">
        <f t="shared" ref="G779" si="1627">SUM(D779)</f>
        <v>2600.0000000001364</v>
      </c>
    </row>
    <row r="780" spans="1:7">
      <c r="A780" s="72">
        <v>15</v>
      </c>
      <c r="B780" s="81">
        <v>45190</v>
      </c>
      <c r="C780" s="82">
        <f t="shared" ref="C780:C781" si="1628">C779+D780</f>
        <v>403034.99999999994</v>
      </c>
      <c r="D780" s="82">
        <f>'Sep - 2023'!K17</f>
        <v>-2160.0000000000309</v>
      </c>
      <c r="F780" s="83">
        <f t="shared" ref="F780:F781" si="1629">SUM(B780)</f>
        <v>45190</v>
      </c>
      <c r="G780" s="84">
        <f t="shared" ref="G780:G781" si="1630">SUM(D780)</f>
        <v>-2160.0000000000309</v>
      </c>
    </row>
    <row r="781" spans="1:7">
      <c r="A781" s="72">
        <v>16</v>
      </c>
      <c r="B781" s="81">
        <v>45190</v>
      </c>
      <c r="C781" s="82">
        <f t="shared" si="1628"/>
        <v>391434.99999999994</v>
      </c>
      <c r="D781" s="82">
        <f>'Sep - 2023'!K18</f>
        <v>-11600</v>
      </c>
      <c r="F781" s="83">
        <f t="shared" si="1629"/>
        <v>45190</v>
      </c>
      <c r="G781" s="84">
        <f t="shared" si="1630"/>
        <v>-11600</v>
      </c>
    </row>
    <row r="782" spans="1:7">
      <c r="A782" s="72">
        <v>17</v>
      </c>
      <c r="B782" s="81">
        <v>45191</v>
      </c>
      <c r="C782" s="82">
        <f t="shared" ref="C782" si="1631">C781+D782</f>
        <v>389564.99999999988</v>
      </c>
      <c r="D782" s="82">
        <f>'Sep - 2023'!K19</f>
        <v>-1870.00000000005</v>
      </c>
      <c r="F782" s="83">
        <f t="shared" ref="F782" si="1632">SUM(B782)</f>
        <v>45191</v>
      </c>
      <c r="G782" s="84">
        <f t="shared" ref="G782" si="1633">SUM(D782)</f>
        <v>-1870.00000000005</v>
      </c>
    </row>
    <row r="783" spans="1:7">
      <c r="A783" s="72">
        <v>18</v>
      </c>
      <c r="B783" s="81">
        <v>45194</v>
      </c>
      <c r="C783" s="82">
        <f t="shared" ref="C783" si="1634">C782+D783</f>
        <v>401804.99999999983</v>
      </c>
      <c r="D783" s="82">
        <f>'Sep - 2023'!K20</f>
        <v>12239.999999999918</v>
      </c>
      <c r="F783" s="83">
        <f t="shared" ref="F783" si="1635">SUM(B783)</f>
        <v>45194</v>
      </c>
      <c r="G783" s="84">
        <f t="shared" ref="G783" si="1636">SUM(D783)</f>
        <v>12239.999999999918</v>
      </c>
    </row>
    <row r="784" spans="1:7">
      <c r="A784" s="72">
        <v>19</v>
      </c>
      <c r="B784" s="81">
        <v>45198</v>
      </c>
      <c r="C784" s="82">
        <f t="shared" ref="C784" si="1637">C783+D784</f>
        <v>422330.19999999966</v>
      </c>
      <c r="D784" s="82">
        <f>'Sep - 2023'!K21</f>
        <v>20525.199999999848</v>
      </c>
      <c r="F784" s="83">
        <f t="shared" ref="F784" si="1638">SUM(B784)</f>
        <v>45198</v>
      </c>
      <c r="G784" s="84">
        <f t="shared" ref="G784" si="1639">SUM(D784)</f>
        <v>20525.199999999848</v>
      </c>
    </row>
    <row r="788" spans="1:11">
      <c r="B788" s="101">
        <v>45200</v>
      </c>
      <c r="C788" s="102"/>
      <c r="D788" s="102"/>
      <c r="E788" s="102"/>
      <c r="F788" s="102"/>
      <c r="G788" s="102"/>
      <c r="H788" s="103"/>
      <c r="I788" s="80" t="s">
        <v>265</v>
      </c>
      <c r="J788" s="80">
        <v>19</v>
      </c>
      <c r="K788" s="80"/>
    </row>
    <row r="789" spans="1:11">
      <c r="B789" s="80" t="s">
        <v>2</v>
      </c>
      <c r="C789" s="80" t="s">
        <v>36</v>
      </c>
      <c r="D789" s="80" t="s">
        <v>37</v>
      </c>
      <c r="I789" s="78" t="s">
        <v>31</v>
      </c>
      <c r="J789" s="80">
        <v>10</v>
      </c>
      <c r="K789" s="79">
        <f>J789/J788</f>
        <v>0.52631578947368418</v>
      </c>
    </row>
    <row r="790" spans="1:11">
      <c r="B790" s="80"/>
      <c r="C790" s="80">
        <v>400000</v>
      </c>
      <c r="D790" s="80"/>
      <c r="I790" s="78" t="s">
        <v>33</v>
      </c>
      <c r="J790" s="80">
        <v>9</v>
      </c>
      <c r="K790" s="79">
        <f>J790/J788</f>
        <v>0.47368421052631576</v>
      </c>
    </row>
    <row r="791" spans="1:11">
      <c r="A791" s="72">
        <v>1</v>
      </c>
      <c r="B791" s="81">
        <v>45202</v>
      </c>
      <c r="C791" s="82">
        <f t="shared" ref="C791" si="1640">C790+D791</f>
        <v>400825</v>
      </c>
      <c r="D791" s="82">
        <f>'Oct - 2023'!K3</f>
        <v>825</v>
      </c>
      <c r="F791" s="83">
        <f t="shared" ref="F791" si="1641">SUM(B791)</f>
        <v>45202</v>
      </c>
      <c r="G791" s="84">
        <f t="shared" ref="G791" si="1642">SUM(D791)</f>
        <v>825</v>
      </c>
    </row>
    <row r="792" spans="1:11">
      <c r="A792" s="72">
        <v>2</v>
      </c>
      <c r="B792" s="81">
        <v>45202</v>
      </c>
      <c r="C792" s="82">
        <f t="shared" ref="C792" si="1643">C791+D792</f>
        <v>394075</v>
      </c>
      <c r="D792" s="82">
        <f>'Oct - 2023'!K4</f>
        <v>-6750</v>
      </c>
      <c r="F792" s="83">
        <f t="shared" ref="F792" si="1644">SUM(B792)</f>
        <v>45202</v>
      </c>
      <c r="G792" s="84">
        <f t="shared" ref="G792" si="1645">SUM(D792)</f>
        <v>-6750</v>
      </c>
    </row>
    <row r="793" spans="1:11">
      <c r="A793" s="72">
        <v>3</v>
      </c>
      <c r="B793" s="81">
        <v>45203</v>
      </c>
      <c r="C793" s="82">
        <f t="shared" ref="C793" si="1646">C792+D793</f>
        <v>412180.00000000017</v>
      </c>
      <c r="D793" s="82">
        <f>'Oct - 2023'!K5</f>
        <v>18105.000000000153</v>
      </c>
      <c r="F793" s="83">
        <f t="shared" ref="F793" si="1647">SUM(B793)</f>
        <v>45203</v>
      </c>
      <c r="G793" s="84">
        <f t="shared" ref="G793" si="1648">SUM(D793)</f>
        <v>18105.000000000153</v>
      </c>
    </row>
    <row r="794" spans="1:11">
      <c r="A794" s="72">
        <v>4</v>
      </c>
      <c r="B794" s="81">
        <v>45204</v>
      </c>
      <c r="C794" s="82">
        <f t="shared" ref="C794" si="1649">C793+D794</f>
        <v>441580.00000000017</v>
      </c>
      <c r="D794" s="82">
        <f>'Oct - 2023'!K6</f>
        <v>29400</v>
      </c>
      <c r="F794" s="83">
        <f t="shared" ref="F794" si="1650">SUM(B794)</f>
        <v>45204</v>
      </c>
      <c r="G794" s="84">
        <f t="shared" ref="G794" si="1651">SUM(D794)</f>
        <v>29400</v>
      </c>
    </row>
    <row r="795" spans="1:11">
      <c r="A795" s="72">
        <v>5</v>
      </c>
      <c r="B795" s="81">
        <v>45205</v>
      </c>
      <c r="C795" s="82">
        <f t="shared" ref="C795" si="1652">C794+D795</f>
        <v>447755.00000000017</v>
      </c>
      <c r="D795" s="82">
        <f>'Oct - 2023'!K7</f>
        <v>6175</v>
      </c>
      <c r="F795" s="83">
        <f t="shared" ref="F795" si="1653">SUM(B795)</f>
        <v>45205</v>
      </c>
      <c r="G795" s="84">
        <f t="shared" ref="G795" si="1654">SUM(D795)</f>
        <v>6175</v>
      </c>
    </row>
    <row r="796" spans="1:11">
      <c r="A796" s="72">
        <v>6</v>
      </c>
      <c r="B796" s="81">
        <v>45208</v>
      </c>
      <c r="C796" s="82">
        <f t="shared" ref="C796" si="1655">C795+D796</f>
        <v>456995.00000000029</v>
      </c>
      <c r="D796" s="82">
        <f>'Oct - 2023'!K8</f>
        <v>9240.0000000001</v>
      </c>
      <c r="F796" s="83">
        <f t="shared" ref="F796" si="1656">SUM(B796)</f>
        <v>45208</v>
      </c>
      <c r="G796" s="84">
        <f t="shared" ref="G796" si="1657">SUM(D796)</f>
        <v>9240.0000000001</v>
      </c>
    </row>
    <row r="797" spans="1:11">
      <c r="A797" s="72">
        <v>7</v>
      </c>
      <c r="B797" s="81">
        <v>45209</v>
      </c>
      <c r="C797" s="82">
        <f t="shared" ref="C797" si="1658">C796+D797</f>
        <v>454370.00000000029</v>
      </c>
      <c r="D797" s="82">
        <f>'Oct - 2023'!K9</f>
        <v>-2625</v>
      </c>
      <c r="F797" s="83">
        <f t="shared" ref="F797" si="1659">SUM(B797)</f>
        <v>45209</v>
      </c>
      <c r="G797" s="84">
        <f t="shared" ref="G797" si="1660">SUM(D797)</f>
        <v>-2625</v>
      </c>
    </row>
    <row r="798" spans="1:11">
      <c r="A798" s="72">
        <v>8</v>
      </c>
      <c r="B798" s="81">
        <v>45210</v>
      </c>
      <c r="C798" s="82">
        <f t="shared" ref="C798" si="1661">C797+D798</f>
        <v>444870.00000000041</v>
      </c>
      <c r="D798" s="82">
        <f>'Oct - 2023'!K10</f>
        <v>-9499.9999999998872</v>
      </c>
      <c r="F798" s="83">
        <f t="shared" ref="F798" si="1662">SUM(B798)</f>
        <v>45210</v>
      </c>
      <c r="G798" s="84">
        <f t="shared" ref="G798" si="1663">SUM(D798)</f>
        <v>-9499.9999999998872</v>
      </c>
    </row>
    <row r="799" spans="1:11">
      <c r="A799" s="72">
        <v>9</v>
      </c>
      <c r="B799" s="81">
        <v>45211</v>
      </c>
      <c r="C799" s="82">
        <f t="shared" ref="C799" si="1664">C798+D799</f>
        <v>436620.00000000041</v>
      </c>
      <c r="D799" s="82">
        <f>'Oct - 2023'!K11</f>
        <v>-8250</v>
      </c>
      <c r="F799" s="83">
        <f t="shared" ref="F799" si="1665">SUM(B799)</f>
        <v>45211</v>
      </c>
      <c r="G799" s="84">
        <f t="shared" ref="G799" si="1666">SUM(D799)</f>
        <v>-8250</v>
      </c>
    </row>
    <row r="800" spans="1:11">
      <c r="A800" s="72">
        <v>10</v>
      </c>
      <c r="B800" s="81">
        <v>45212</v>
      </c>
      <c r="C800" s="82">
        <f t="shared" ref="C800" si="1667">C799+D800</f>
        <v>432995.00000000029</v>
      </c>
      <c r="D800" s="82">
        <f>'Oct - 2023'!K12</f>
        <v>-3625.0000000001137</v>
      </c>
      <c r="F800" s="83">
        <f t="shared" ref="F800" si="1668">SUM(B800)</f>
        <v>45212</v>
      </c>
      <c r="G800" s="84">
        <f t="shared" ref="G800" si="1669">SUM(D800)</f>
        <v>-3625.0000000001137</v>
      </c>
    </row>
    <row r="801" spans="1:11">
      <c r="A801" s="72">
        <v>11</v>
      </c>
      <c r="B801" s="81">
        <v>45215</v>
      </c>
      <c r="C801" s="82">
        <f t="shared" ref="C801" si="1670">C800+D801</f>
        <v>423995.00000000029</v>
      </c>
      <c r="D801" s="82">
        <f>'Oct - 2023'!K13</f>
        <v>-9000</v>
      </c>
      <c r="F801" s="83">
        <f t="shared" ref="F801" si="1671">SUM(B801)</f>
        <v>45215</v>
      </c>
      <c r="G801" s="84">
        <f t="shared" ref="G801" si="1672">SUM(D801)</f>
        <v>-9000</v>
      </c>
    </row>
    <row r="802" spans="1:11">
      <c r="A802" s="72">
        <v>12</v>
      </c>
      <c r="B802" s="81">
        <v>45216</v>
      </c>
      <c r="C802" s="82">
        <f t="shared" ref="C802" si="1673">C801+D802</f>
        <v>424835.00000000023</v>
      </c>
      <c r="D802" s="82">
        <f>'Oct - 2023'!K14</f>
        <v>839.99999999995225</v>
      </c>
      <c r="F802" s="83">
        <f t="shared" ref="F802" si="1674">SUM(B802)</f>
        <v>45216</v>
      </c>
      <c r="G802" s="84">
        <f t="shared" ref="G802" si="1675">SUM(D802)</f>
        <v>839.99999999995225</v>
      </c>
    </row>
    <row r="803" spans="1:11">
      <c r="A803" s="72">
        <v>13</v>
      </c>
      <c r="B803" s="81">
        <v>45217</v>
      </c>
      <c r="C803" s="82">
        <f t="shared" ref="C803" si="1676">C802+D803</f>
        <v>439835.00000000023</v>
      </c>
      <c r="D803" s="82">
        <f>'Oct - 2023'!K15</f>
        <v>15000</v>
      </c>
      <c r="F803" s="83">
        <f t="shared" ref="F803" si="1677">SUM(B803)</f>
        <v>45217</v>
      </c>
      <c r="G803" s="84">
        <f t="shared" ref="G803" si="1678">SUM(D803)</f>
        <v>15000</v>
      </c>
    </row>
    <row r="804" spans="1:11">
      <c r="A804" s="72">
        <v>14</v>
      </c>
      <c r="B804" s="81">
        <v>45219</v>
      </c>
      <c r="C804" s="82">
        <f t="shared" ref="C804" si="1679">C803+D804</f>
        <v>434485.00000000035</v>
      </c>
      <c r="D804" s="82">
        <f>'Oct - 2023'!K16</f>
        <v>-5349.9999999999091</v>
      </c>
      <c r="F804" s="83">
        <f t="shared" ref="F804" si="1680">SUM(B804)</f>
        <v>45219</v>
      </c>
      <c r="G804" s="84">
        <f t="shared" ref="G804" si="1681">SUM(D804)</f>
        <v>-5349.9999999999091</v>
      </c>
    </row>
    <row r="805" spans="1:11">
      <c r="A805" s="72">
        <v>15</v>
      </c>
      <c r="B805" s="81">
        <v>45222</v>
      </c>
      <c r="C805" s="82">
        <f t="shared" ref="C805" si="1682">C804+D805</f>
        <v>448435.00000000029</v>
      </c>
      <c r="D805" s="82">
        <f>'Oct - 2023'!K17</f>
        <v>13949.999999999931</v>
      </c>
      <c r="F805" s="83">
        <f t="shared" ref="F805" si="1683">SUM(B805)</f>
        <v>45222</v>
      </c>
      <c r="G805" s="84">
        <f t="shared" ref="G805" si="1684">SUM(D805)</f>
        <v>13949.999999999931</v>
      </c>
    </row>
    <row r="806" spans="1:11">
      <c r="A806" s="72">
        <v>16</v>
      </c>
      <c r="B806" s="81">
        <v>45224</v>
      </c>
      <c r="C806" s="82">
        <f t="shared" ref="C806" si="1685">C805+D806</f>
        <v>452935.00000000029</v>
      </c>
      <c r="D806" s="82">
        <f>'Oct - 2023'!K18</f>
        <v>4500</v>
      </c>
      <c r="F806" s="83">
        <f t="shared" ref="F806" si="1686">SUM(B806)</f>
        <v>45224</v>
      </c>
      <c r="G806" s="84">
        <f t="shared" ref="G806" si="1687">SUM(D806)</f>
        <v>4500</v>
      </c>
    </row>
    <row r="807" spans="1:11">
      <c r="A807" s="72">
        <v>17</v>
      </c>
      <c r="B807" s="81">
        <v>45226</v>
      </c>
      <c r="C807" s="82">
        <f t="shared" ref="C807" si="1688">C806+D807</f>
        <v>446310.00000000035</v>
      </c>
      <c r="D807" s="82">
        <f>'Oct - 2023'!K19</f>
        <v>-6624.9999999999436</v>
      </c>
      <c r="F807" s="83">
        <f t="shared" ref="F807" si="1689">SUM(B807)</f>
        <v>45226</v>
      </c>
      <c r="G807" s="84">
        <f t="shared" ref="G807" si="1690">SUM(D807)</f>
        <v>-6624.9999999999436</v>
      </c>
    </row>
    <row r="808" spans="1:11">
      <c r="A808" s="72">
        <v>18</v>
      </c>
      <c r="B808" s="81">
        <v>45229</v>
      </c>
      <c r="C808" s="82">
        <f t="shared" ref="C808" si="1691">C807+D808</f>
        <v>443615.00000000041</v>
      </c>
      <c r="D808" s="82">
        <f>'Oct - 2023'!K20</f>
        <v>-2694.9999999999563</v>
      </c>
      <c r="F808" s="83">
        <f t="shared" ref="F808" si="1692">SUM(B808)</f>
        <v>45229</v>
      </c>
      <c r="G808" s="84">
        <f t="shared" ref="G808" si="1693">SUM(D808)</f>
        <v>-2694.9999999999563</v>
      </c>
    </row>
    <row r="809" spans="1:11">
      <c r="A809" s="72">
        <v>19</v>
      </c>
      <c r="B809" s="81">
        <v>45230</v>
      </c>
      <c r="C809" s="82">
        <f t="shared" ref="C809" si="1694">C808+D809</f>
        <v>449915.00000000047</v>
      </c>
      <c r="D809" s="82">
        <f>'Oct - 2023'!K21</f>
        <v>6300.0000000000682</v>
      </c>
      <c r="F809" s="83">
        <f t="shared" ref="F809" si="1695">SUM(B809)</f>
        <v>45230</v>
      </c>
      <c r="G809" s="84">
        <f t="shared" ref="G809" si="1696">SUM(D809)</f>
        <v>6300.0000000000682</v>
      </c>
    </row>
    <row r="813" spans="1:11">
      <c r="B813" s="101">
        <v>45261</v>
      </c>
      <c r="C813" s="102"/>
      <c r="D813" s="102"/>
      <c r="E813" s="102"/>
      <c r="F813" s="102"/>
      <c r="G813" s="102"/>
      <c r="H813" s="103"/>
      <c r="I813" s="80" t="s">
        <v>265</v>
      </c>
      <c r="J813" s="80">
        <v>22</v>
      </c>
      <c r="K813" s="80"/>
    </row>
    <row r="814" spans="1:11">
      <c r="B814" s="80" t="s">
        <v>2</v>
      </c>
      <c r="C814" s="80" t="s">
        <v>36</v>
      </c>
      <c r="D814" s="80" t="s">
        <v>37</v>
      </c>
      <c r="I814" s="78" t="s">
        <v>31</v>
      </c>
      <c r="J814" s="80">
        <v>13</v>
      </c>
      <c r="K814" s="79">
        <f>J814/J813</f>
        <v>0.59090909090909094</v>
      </c>
    </row>
    <row r="815" spans="1:11">
      <c r="B815" s="80"/>
      <c r="C815" s="80">
        <v>400000</v>
      </c>
      <c r="D815" s="80"/>
      <c r="I815" s="78" t="s">
        <v>33</v>
      </c>
      <c r="J815" s="80">
        <v>9</v>
      </c>
      <c r="K815" s="79">
        <f>J815/J813</f>
        <v>0.40909090909090912</v>
      </c>
    </row>
    <row r="816" spans="1:11">
      <c r="A816" s="72">
        <v>1</v>
      </c>
      <c r="B816" s="81">
        <v>45231</v>
      </c>
      <c r="C816" s="82">
        <f>C815+D816</f>
        <v>403300</v>
      </c>
      <c r="D816" s="82">
        <f>'Nov - 2023'!K3</f>
        <v>3300</v>
      </c>
      <c r="F816" s="83">
        <f t="shared" ref="F816" si="1697">SUM(B816)</f>
        <v>45231</v>
      </c>
      <c r="G816" s="84">
        <f t="shared" ref="G816" si="1698">SUM(D816)</f>
        <v>3300</v>
      </c>
    </row>
    <row r="817" spans="1:7">
      <c r="A817" s="72">
        <v>2</v>
      </c>
      <c r="B817" s="81">
        <v>45231</v>
      </c>
      <c r="C817" s="82">
        <f>C844+D817</f>
        <v>394490.00000000006</v>
      </c>
      <c r="D817" s="82">
        <f>'Nov - 2023'!K4</f>
        <v>-14789.999999999902</v>
      </c>
      <c r="F817" s="83">
        <f t="shared" ref="F817" si="1699">SUM(B817)</f>
        <v>45231</v>
      </c>
      <c r="G817" s="84">
        <f t="shared" ref="G817" si="1700">SUM(D817)</f>
        <v>-14789.999999999902</v>
      </c>
    </row>
    <row r="818" spans="1:7">
      <c r="A818" s="72">
        <v>3</v>
      </c>
      <c r="B818" s="81">
        <v>45232</v>
      </c>
      <c r="C818" s="82">
        <f t="shared" ref="C818" si="1701">C817+D818</f>
        <v>395410.00000000012</v>
      </c>
      <c r="D818" s="82">
        <f>'Nov - 2023'!K5</f>
        <v>920.00000000007276</v>
      </c>
      <c r="F818" s="83">
        <f t="shared" ref="F818" si="1702">SUM(B818)</f>
        <v>45232</v>
      </c>
      <c r="G818" s="84">
        <f t="shared" ref="G818" si="1703">SUM(D818)</f>
        <v>920.00000000007276</v>
      </c>
    </row>
    <row r="819" spans="1:7">
      <c r="A819" s="72">
        <v>4</v>
      </c>
      <c r="B819" s="81">
        <v>45232</v>
      </c>
      <c r="C819" s="82">
        <f t="shared" ref="C819" si="1704">C818+D819</f>
        <v>408360.00000000012</v>
      </c>
      <c r="D819" s="82">
        <f>'Nov - 2023'!K6</f>
        <v>12950</v>
      </c>
      <c r="F819" s="83">
        <f t="shared" ref="F819" si="1705">SUM(B819)</f>
        <v>45232</v>
      </c>
      <c r="G819" s="84">
        <f t="shared" ref="G819" si="1706">SUM(D819)</f>
        <v>12950</v>
      </c>
    </row>
    <row r="820" spans="1:7">
      <c r="A820" s="72">
        <v>5</v>
      </c>
      <c r="B820" s="81">
        <v>45233</v>
      </c>
      <c r="C820" s="82">
        <f t="shared" ref="C820" si="1707">C819+D820</f>
        <v>422610.00000000012</v>
      </c>
      <c r="D820" s="82">
        <f>'Nov - 2023'!K7</f>
        <v>14250</v>
      </c>
      <c r="F820" s="83">
        <f t="shared" ref="F820" si="1708">SUM(B820)</f>
        <v>45233</v>
      </c>
      <c r="G820" s="84">
        <f t="shared" ref="G820" si="1709">SUM(D820)</f>
        <v>14250</v>
      </c>
    </row>
    <row r="821" spans="1:7">
      <c r="A821" s="72">
        <v>6</v>
      </c>
      <c r="B821" s="81">
        <v>45236</v>
      </c>
      <c r="C821" s="82">
        <f t="shared" ref="C821" si="1710">C820+D821</f>
        <v>399010.00000000012</v>
      </c>
      <c r="D821" s="82">
        <f>'Nov - 2023'!K8</f>
        <v>-23600</v>
      </c>
      <c r="F821" s="83">
        <f t="shared" ref="F821" si="1711">SUM(B821)</f>
        <v>45236</v>
      </c>
      <c r="G821" s="84">
        <f t="shared" ref="G821" si="1712">SUM(D821)</f>
        <v>-23600</v>
      </c>
    </row>
    <row r="822" spans="1:7">
      <c r="A822" s="72">
        <v>7</v>
      </c>
      <c r="B822" s="81">
        <v>45237</v>
      </c>
      <c r="C822" s="82">
        <f t="shared" ref="C822" si="1713">C821+D822</f>
        <v>401860</v>
      </c>
      <c r="D822" s="82">
        <f>'Nov - 2023'!K9</f>
        <v>2849.9999999999091</v>
      </c>
      <c r="F822" s="83">
        <f t="shared" ref="F822" si="1714">SUM(B822)</f>
        <v>45237</v>
      </c>
      <c r="G822" s="84">
        <f t="shared" ref="G822" si="1715">SUM(D822)</f>
        <v>2849.9999999999091</v>
      </c>
    </row>
    <row r="823" spans="1:7">
      <c r="A823" s="72">
        <v>8</v>
      </c>
      <c r="B823" s="81">
        <v>45238</v>
      </c>
      <c r="C823" s="82">
        <f t="shared" ref="C823:C824" si="1716">C822+D823</f>
        <v>401359.99999999988</v>
      </c>
      <c r="D823" s="82">
        <f>'Nov - 2023'!K10</f>
        <v>-500.00000000011369</v>
      </c>
      <c r="F823" s="83">
        <f t="shared" ref="F823:F824" si="1717">SUM(B823)</f>
        <v>45238</v>
      </c>
      <c r="G823" s="84">
        <f t="shared" ref="G823:G824" si="1718">SUM(D823)</f>
        <v>-500.00000000011369</v>
      </c>
    </row>
    <row r="824" spans="1:7">
      <c r="A824" s="72">
        <v>9</v>
      </c>
      <c r="B824" s="81">
        <v>45238</v>
      </c>
      <c r="C824" s="82">
        <f t="shared" si="1716"/>
        <v>370559.99999999988</v>
      </c>
      <c r="D824" s="82">
        <f>'Nov - 2023'!K11</f>
        <v>-30800</v>
      </c>
      <c r="F824" s="83">
        <f t="shared" si="1717"/>
        <v>45238</v>
      </c>
      <c r="G824" s="84">
        <f t="shared" si="1718"/>
        <v>-30800</v>
      </c>
    </row>
    <row r="825" spans="1:7">
      <c r="A825" s="72">
        <v>10</v>
      </c>
      <c r="B825" s="81">
        <v>45239</v>
      </c>
      <c r="C825" s="82">
        <f t="shared" ref="C825" si="1719">C824+D825</f>
        <v>380684.99999999983</v>
      </c>
      <c r="D825" s="82">
        <f>'Nov - 2023'!K12</f>
        <v>10124.999999999958</v>
      </c>
      <c r="F825" s="83">
        <f t="shared" ref="F825" si="1720">SUM(B825)</f>
        <v>45239</v>
      </c>
      <c r="G825" s="84">
        <f t="shared" ref="G825" si="1721">SUM(D825)</f>
        <v>10124.999999999958</v>
      </c>
    </row>
    <row r="826" spans="1:7">
      <c r="A826" s="72">
        <v>11</v>
      </c>
      <c r="B826" s="81">
        <v>45243</v>
      </c>
      <c r="C826" s="82">
        <f t="shared" ref="C826" si="1722">C825+D826</f>
        <v>401684.99999999983</v>
      </c>
      <c r="D826" s="82">
        <f>'Nov - 2023'!K13</f>
        <v>21000</v>
      </c>
      <c r="F826" s="83">
        <f t="shared" ref="F826" si="1723">SUM(B826)</f>
        <v>45243</v>
      </c>
      <c r="G826" s="84">
        <f t="shared" ref="G826" si="1724">SUM(D826)</f>
        <v>21000</v>
      </c>
    </row>
    <row r="827" spans="1:7">
      <c r="A827" s="72">
        <v>12</v>
      </c>
      <c r="B827" s="81">
        <v>45245</v>
      </c>
      <c r="C827" s="82">
        <f t="shared" ref="C827" si="1725">C826+D827</f>
        <v>398977.49999999971</v>
      </c>
      <c r="D827" s="82">
        <f>'Nov - 2023'!K14</f>
        <v>-2707.5000000001296</v>
      </c>
      <c r="F827" s="83">
        <f t="shared" ref="F827" si="1726">SUM(B827)</f>
        <v>45245</v>
      </c>
      <c r="G827" s="84">
        <f t="shared" ref="G827" si="1727">SUM(D827)</f>
        <v>-2707.5000000001296</v>
      </c>
    </row>
    <row r="828" spans="1:7">
      <c r="A828" s="72">
        <v>13</v>
      </c>
      <c r="B828" s="81">
        <v>45246</v>
      </c>
      <c r="C828" s="82">
        <f t="shared" ref="C828" si="1728">C827+D828</f>
        <v>398227.49999999971</v>
      </c>
      <c r="D828" s="82">
        <f>'Nov - 2023'!K15</f>
        <v>-750</v>
      </c>
      <c r="F828" s="83">
        <f t="shared" ref="F828" si="1729">SUM(B828)</f>
        <v>45246</v>
      </c>
      <c r="G828" s="84">
        <f t="shared" ref="G828" si="1730">SUM(D828)</f>
        <v>-750</v>
      </c>
    </row>
    <row r="829" spans="1:7">
      <c r="A829" s="72">
        <v>14</v>
      </c>
      <c r="B829" s="81">
        <v>45247</v>
      </c>
      <c r="C829" s="82">
        <f t="shared" ref="C829" si="1731">C828+D829</f>
        <v>418027.49999999971</v>
      </c>
      <c r="D829" s="82">
        <f>'Nov - 2023'!K16</f>
        <v>19800</v>
      </c>
      <c r="F829" s="83">
        <f t="shared" ref="F829" si="1732">SUM(B829)</f>
        <v>45247</v>
      </c>
      <c r="G829" s="84">
        <f t="shared" ref="G829" si="1733">SUM(D829)</f>
        <v>19800</v>
      </c>
    </row>
    <row r="830" spans="1:7">
      <c r="A830" s="72">
        <v>15</v>
      </c>
      <c r="B830" s="81">
        <v>45250</v>
      </c>
      <c r="C830" s="82">
        <f t="shared" ref="C830" si="1734">C829+D830</f>
        <v>415137.49999999965</v>
      </c>
      <c r="D830" s="82">
        <f>'Nov - 2023'!K17</f>
        <v>-2890.0000000000773</v>
      </c>
      <c r="F830" s="83">
        <f t="shared" ref="F830" si="1735">SUM(B830)</f>
        <v>45250</v>
      </c>
      <c r="G830" s="84">
        <f t="shared" ref="G830" si="1736">SUM(D830)</f>
        <v>-2890.0000000000773</v>
      </c>
    </row>
    <row r="831" spans="1:7">
      <c r="A831" s="72">
        <v>16</v>
      </c>
      <c r="B831" s="81">
        <v>45251</v>
      </c>
      <c r="C831" s="82">
        <f t="shared" ref="C831" si="1737">C830+D831</f>
        <v>436137.49999999959</v>
      </c>
      <c r="D831" s="82">
        <f>'Nov - 2023'!K18</f>
        <v>20999.999999999942</v>
      </c>
      <c r="F831" s="83">
        <f t="shared" ref="F831" si="1738">SUM(B831)</f>
        <v>45251</v>
      </c>
      <c r="G831" s="84">
        <f t="shared" ref="G831" si="1739">SUM(D831)</f>
        <v>20999.999999999942</v>
      </c>
    </row>
    <row r="832" spans="1:7">
      <c r="A832" s="72">
        <v>17</v>
      </c>
      <c r="B832" s="81">
        <v>45252</v>
      </c>
      <c r="C832" s="82">
        <f t="shared" ref="C832" si="1740">C831+D832</f>
        <v>454377.49999999953</v>
      </c>
      <c r="D832" s="82">
        <f>'Nov - 2023'!K19</f>
        <v>18239.999999999964</v>
      </c>
      <c r="F832" s="83">
        <f t="shared" ref="F832" si="1741">SUM(B832)</f>
        <v>45252</v>
      </c>
      <c r="G832" s="84">
        <f t="shared" ref="G832" si="1742">SUM(D832)</f>
        <v>18239.999999999964</v>
      </c>
    </row>
    <row r="833" spans="1:11">
      <c r="A833" s="72">
        <v>18</v>
      </c>
      <c r="B833" s="81">
        <v>45253</v>
      </c>
      <c r="C833" s="82">
        <f t="shared" ref="C833" si="1743">C832+D833</f>
        <v>474357.49999999948</v>
      </c>
      <c r="D833" s="82">
        <f>'Nov - 2023'!K20</f>
        <v>19979.999999999938</v>
      </c>
      <c r="F833" s="83">
        <f t="shared" ref="F833" si="1744">SUM(B833)</f>
        <v>45253</v>
      </c>
      <c r="G833" s="84">
        <f t="shared" ref="G833" si="1745">SUM(D833)</f>
        <v>19979.999999999938</v>
      </c>
    </row>
    <row r="834" spans="1:11">
      <c r="A834" s="72">
        <v>19</v>
      </c>
      <c r="B834" s="81">
        <v>45254</v>
      </c>
      <c r="C834" s="82">
        <f t="shared" ref="C834" si="1746">C833+D834</f>
        <v>463757.49999999936</v>
      </c>
      <c r="D834" s="82">
        <f>'Nov - 2023'!K21</f>
        <v>-10600.000000000136</v>
      </c>
      <c r="F834" s="83">
        <f t="shared" ref="F834" si="1747">SUM(B834)</f>
        <v>45254</v>
      </c>
      <c r="G834" s="84">
        <f t="shared" ref="G834" si="1748">SUM(D834)</f>
        <v>-10600.000000000136</v>
      </c>
    </row>
    <row r="835" spans="1:11">
      <c r="A835" s="72">
        <v>20</v>
      </c>
      <c r="B835" s="81">
        <v>45258</v>
      </c>
      <c r="C835" s="82">
        <f t="shared" ref="C835" si="1749">C834+D835</f>
        <v>489407.49999999942</v>
      </c>
      <c r="D835" s="82">
        <f>'Nov - 2023'!K22</f>
        <v>25650.000000000076</v>
      </c>
      <c r="F835" s="83">
        <f t="shared" ref="F835" si="1750">SUM(B835)</f>
        <v>45258</v>
      </c>
      <c r="G835" s="84">
        <f t="shared" ref="G835" si="1751">SUM(D835)</f>
        <v>25650.000000000076</v>
      </c>
    </row>
    <row r="836" spans="1:11">
      <c r="A836" s="72">
        <v>21</v>
      </c>
      <c r="B836" s="81">
        <v>45259</v>
      </c>
      <c r="C836" s="82">
        <f t="shared" ref="C836" si="1752">C835+D836</f>
        <v>489407.49999999942</v>
      </c>
      <c r="D836" s="82">
        <f>'Nov - 2023'!K23</f>
        <v>0</v>
      </c>
      <c r="F836" s="83">
        <f t="shared" ref="F836" si="1753">SUM(B836)</f>
        <v>45259</v>
      </c>
      <c r="G836" s="84">
        <f t="shared" ref="G836" si="1754">SUM(D836)</f>
        <v>0</v>
      </c>
    </row>
    <row r="837" spans="1:11">
      <c r="A837" s="72">
        <v>22</v>
      </c>
      <c r="B837" s="81">
        <v>45260</v>
      </c>
      <c r="C837" s="82">
        <f t="shared" ref="C837" si="1755">C836+D837</f>
        <v>506507.49999999942</v>
      </c>
      <c r="D837" s="82">
        <f>'Nov - 2023'!K24</f>
        <v>17100</v>
      </c>
      <c r="F837" s="83">
        <f t="shared" ref="F837" si="1756">SUM(B837)</f>
        <v>45260</v>
      </c>
      <c r="G837" s="84">
        <f t="shared" ref="G837" si="1757">SUM(D837)</f>
        <v>17100</v>
      </c>
    </row>
    <row r="841" spans="1:11">
      <c r="B841" s="101">
        <v>45261</v>
      </c>
      <c r="C841" s="102"/>
      <c r="D841" s="102"/>
      <c r="E841" s="102"/>
      <c r="F841" s="102"/>
      <c r="G841" s="102"/>
      <c r="H841" s="103"/>
      <c r="I841" s="80" t="s">
        <v>265</v>
      </c>
      <c r="J841" s="80">
        <v>24</v>
      </c>
      <c r="K841" s="80"/>
    </row>
    <row r="842" spans="1:11">
      <c r="B842" s="80" t="s">
        <v>2</v>
      </c>
      <c r="C842" s="80" t="s">
        <v>36</v>
      </c>
      <c r="D842" s="80" t="s">
        <v>37</v>
      </c>
      <c r="I842" s="78" t="s">
        <v>31</v>
      </c>
      <c r="J842" s="80">
        <v>13</v>
      </c>
      <c r="K842" s="79">
        <f>J842/J841</f>
        <v>0.54166666666666663</v>
      </c>
    </row>
    <row r="843" spans="1:11">
      <c r="B843" s="80"/>
      <c r="C843" s="80">
        <v>400000</v>
      </c>
      <c r="D843" s="80"/>
      <c r="I843" s="78" t="s">
        <v>33</v>
      </c>
      <c r="J843" s="80">
        <v>11</v>
      </c>
      <c r="K843" s="79">
        <f>J843/J841</f>
        <v>0.45833333333333331</v>
      </c>
    </row>
    <row r="844" spans="1:11">
      <c r="A844" s="72">
        <v>1</v>
      </c>
      <c r="B844" s="81">
        <v>45261</v>
      </c>
      <c r="C844" s="82">
        <f t="shared" ref="C844" si="1758">C843+D844</f>
        <v>409279.99999999994</v>
      </c>
      <c r="D844" s="82">
        <f>'Dec - 2023'!K3</f>
        <v>9279.9999999999272</v>
      </c>
      <c r="F844" s="83">
        <f t="shared" ref="F844" si="1759">SUM(B844)</f>
        <v>45261</v>
      </c>
      <c r="G844" s="84">
        <f t="shared" ref="G844" si="1760">SUM(D844)</f>
        <v>9279.9999999999272</v>
      </c>
    </row>
    <row r="845" spans="1:11">
      <c r="A845" s="72">
        <v>2</v>
      </c>
      <c r="B845" s="81">
        <v>45264</v>
      </c>
      <c r="C845" s="82">
        <f t="shared" ref="C845" si="1761">C844+D845</f>
        <v>421529.99999999988</v>
      </c>
      <c r="D845" s="82">
        <f>'Dec - 2023'!K4</f>
        <v>12249.999999999944</v>
      </c>
      <c r="F845" s="83">
        <f t="shared" ref="F845" si="1762">SUM(B845)</f>
        <v>45264</v>
      </c>
      <c r="G845" s="84">
        <f t="shared" ref="G845" si="1763">SUM(D845)</f>
        <v>12249.999999999944</v>
      </c>
    </row>
    <row r="846" spans="1:11">
      <c r="A846" s="72">
        <v>3</v>
      </c>
      <c r="B846" s="81">
        <v>45265</v>
      </c>
      <c r="C846" s="82">
        <f t="shared" ref="C846" si="1764">C845+D846</f>
        <v>444569.99999999983</v>
      </c>
      <c r="D846" s="82">
        <f>'Dec - 2023'!K5</f>
        <v>23039.99999999992</v>
      </c>
      <c r="F846" s="83">
        <f t="shared" ref="F846" si="1765">SUM(B846)</f>
        <v>45265</v>
      </c>
      <c r="G846" s="84">
        <f t="shared" ref="G846" si="1766">SUM(D846)</f>
        <v>23039.99999999992</v>
      </c>
    </row>
    <row r="847" spans="1:11">
      <c r="A847" s="72">
        <v>4</v>
      </c>
      <c r="B847" s="81">
        <v>45266</v>
      </c>
      <c r="C847" s="82">
        <f t="shared" ref="C847:C848" si="1767">C846+D847</f>
        <v>442259.99999999988</v>
      </c>
      <c r="D847" s="82">
        <f>'Dec - 2023'!K6</f>
        <v>-2309.9999999999682</v>
      </c>
      <c r="F847" s="83">
        <f t="shared" ref="F847:F848" si="1768">SUM(B847)</f>
        <v>45266</v>
      </c>
      <c r="G847" s="84">
        <f t="shared" ref="G847:G848" si="1769">SUM(D847)</f>
        <v>-2309.9999999999682</v>
      </c>
    </row>
    <row r="848" spans="1:11">
      <c r="A848" s="72">
        <v>5</v>
      </c>
      <c r="B848" s="81">
        <v>45266</v>
      </c>
      <c r="C848" s="82">
        <f t="shared" si="1767"/>
        <v>442259.99999999988</v>
      </c>
      <c r="D848" s="82">
        <f>'Dec - 2023'!K7</f>
        <v>0</v>
      </c>
      <c r="F848" s="83">
        <f t="shared" si="1768"/>
        <v>45266</v>
      </c>
      <c r="G848" s="84">
        <f t="shared" si="1769"/>
        <v>0</v>
      </c>
    </row>
    <row r="849" spans="1:11">
      <c r="A849" s="72">
        <v>6</v>
      </c>
      <c r="B849" s="81">
        <v>45267</v>
      </c>
      <c r="C849" s="82">
        <f t="shared" ref="C849" si="1770">C848+D849</f>
        <v>453920.00000000012</v>
      </c>
      <c r="D849" s="82">
        <f>'Dec - 2023'!K8</f>
        <v>11660.00000000024</v>
      </c>
      <c r="F849" s="83">
        <f t="shared" ref="F849" si="1771">SUM(B849)</f>
        <v>45267</v>
      </c>
      <c r="G849" s="84">
        <f t="shared" ref="G849" si="1772">SUM(D849)</f>
        <v>11660.00000000024</v>
      </c>
    </row>
    <row r="850" spans="1:11">
      <c r="A850" s="72">
        <v>7</v>
      </c>
      <c r="B850" s="81">
        <v>45268</v>
      </c>
      <c r="C850" s="82">
        <f t="shared" ref="C850" si="1773">C849+D850</f>
        <v>446780.00000000023</v>
      </c>
      <c r="D850" s="82">
        <f>'Dec - 2023'!K9</f>
        <v>-7139.9999999998727</v>
      </c>
      <c r="F850" s="83">
        <f t="shared" ref="F850" si="1774">SUM(B850)</f>
        <v>45268</v>
      </c>
      <c r="G850" s="84">
        <f t="shared" ref="G850" si="1775">SUM(D850)</f>
        <v>-7139.9999999998727</v>
      </c>
    </row>
    <row r="851" spans="1:11">
      <c r="A851" s="72">
        <v>8</v>
      </c>
      <c r="B851" s="81">
        <v>45271</v>
      </c>
      <c r="C851" s="82">
        <f t="shared" ref="C851" si="1776">C850+D851</f>
        <v>457180.00000000023</v>
      </c>
      <c r="D851" s="82">
        <f>'Dec - 2023'!K10</f>
        <v>10400</v>
      </c>
      <c r="F851" s="83">
        <f t="shared" ref="F851" si="1777">SUM(B851)</f>
        <v>45271</v>
      </c>
      <c r="G851" s="84">
        <f t="shared" ref="G851" si="1778">SUM(D851)</f>
        <v>10400</v>
      </c>
    </row>
    <row r="852" spans="1:11">
      <c r="A852" s="72">
        <v>9</v>
      </c>
      <c r="B852" s="81">
        <v>45272</v>
      </c>
      <c r="C852" s="82">
        <f t="shared" ref="C852" si="1779">C851+D852</f>
        <v>480170.00000000035</v>
      </c>
      <c r="D852" s="82">
        <f>'Dec - 2023'!K11</f>
        <v>22990.000000000102</v>
      </c>
      <c r="F852" s="83">
        <f t="shared" ref="F852" si="1780">SUM(B852)</f>
        <v>45272</v>
      </c>
      <c r="G852" s="84">
        <f t="shared" ref="G852" si="1781">SUM(D852)</f>
        <v>22990.000000000102</v>
      </c>
    </row>
    <row r="853" spans="1:11">
      <c r="A853" s="72">
        <v>10</v>
      </c>
      <c r="B853" s="81">
        <v>45273</v>
      </c>
      <c r="C853" s="82">
        <f t="shared" ref="C853" si="1782">C852+D853</f>
        <v>467920.00000000041</v>
      </c>
      <c r="D853" s="82">
        <f>'Dec - 2023'!K12</f>
        <v>-12249.999999999944</v>
      </c>
      <c r="F853" s="83">
        <f t="shared" ref="F853" si="1783">SUM(B853)</f>
        <v>45273</v>
      </c>
      <c r="G853" s="84">
        <f t="shared" ref="G853" si="1784">SUM(D853)</f>
        <v>-12249.999999999944</v>
      </c>
    </row>
    <row r="854" spans="1:11">
      <c r="A854" s="72">
        <v>11</v>
      </c>
      <c r="B854" s="81">
        <v>45274</v>
      </c>
      <c r="C854" s="82">
        <f t="shared" ref="C854" si="1785">C853+D854</f>
        <v>490120.00000000047</v>
      </c>
      <c r="D854" s="82">
        <f>'Dec - 2023'!K13</f>
        <v>22200.000000000044</v>
      </c>
      <c r="F854" s="83">
        <f t="shared" ref="F854" si="1786">SUM(B854)</f>
        <v>45274</v>
      </c>
      <c r="G854" s="84">
        <f t="shared" ref="G854" si="1787">SUM(D854)</f>
        <v>22200.000000000044</v>
      </c>
    </row>
    <row r="855" spans="1:11">
      <c r="A855" s="72">
        <v>12</v>
      </c>
      <c r="B855" s="81">
        <v>45275</v>
      </c>
      <c r="C855" s="82">
        <f t="shared" ref="C855" si="1788">C854+D855</f>
        <v>491830.00000000052</v>
      </c>
      <c r="D855" s="82">
        <f>'Dec - 2023'!K14</f>
        <v>1710.0000000000648</v>
      </c>
      <c r="F855" s="83">
        <f t="shared" ref="F855" si="1789">SUM(B855)</f>
        <v>45275</v>
      </c>
      <c r="G855" s="84">
        <f t="shared" ref="G855" si="1790">SUM(D855)</f>
        <v>1710.0000000000648</v>
      </c>
    </row>
    <row r="856" spans="1:11">
      <c r="A856" s="72">
        <v>13</v>
      </c>
      <c r="B856" s="81">
        <v>45278</v>
      </c>
      <c r="C856" s="82">
        <f t="shared" ref="C856" si="1791">C855+D856</f>
        <v>479230.00000000064</v>
      </c>
      <c r="D856" s="82">
        <f>'Dec - 2023'!K15</f>
        <v>-12599.99999999988</v>
      </c>
      <c r="F856" s="83">
        <f t="shared" ref="F856" si="1792">SUM(B856)</f>
        <v>45278</v>
      </c>
      <c r="G856" s="84">
        <f t="shared" ref="G856" si="1793">SUM(D856)</f>
        <v>-12599.99999999988</v>
      </c>
    </row>
    <row r="857" spans="1:11">
      <c r="A857" s="72">
        <v>14</v>
      </c>
      <c r="B857" s="81">
        <v>45279</v>
      </c>
      <c r="C857" s="82">
        <f t="shared" ref="C857" si="1794">C856+D857</f>
        <v>477130.00000000064</v>
      </c>
      <c r="D857" s="82">
        <f>'Dec - 2023'!K17</f>
        <v>-2100</v>
      </c>
      <c r="F857" s="83">
        <f t="shared" ref="F857" si="1795">SUM(B857)</f>
        <v>45279</v>
      </c>
      <c r="G857" s="84">
        <f t="shared" ref="G857" si="1796">SUM(D857)</f>
        <v>-2100</v>
      </c>
    </row>
    <row r="858" spans="1:11">
      <c r="A858" s="72">
        <v>15</v>
      </c>
      <c r="B858" s="81">
        <v>45280</v>
      </c>
      <c r="C858" s="82">
        <f t="shared" ref="C858" si="1797">C857+D858</f>
        <v>466390.00000000058</v>
      </c>
      <c r="D858" s="82">
        <f>'Dec - 2023'!K18</f>
        <v>-10740.000000000055</v>
      </c>
      <c r="F858" s="83">
        <f t="shared" ref="F858" si="1798">SUM(B858)</f>
        <v>45280</v>
      </c>
      <c r="G858" s="84">
        <f t="shared" ref="G858" si="1799">SUM(D858)</f>
        <v>-10740.000000000055</v>
      </c>
    </row>
    <row r="859" spans="1:11">
      <c r="A859" s="72">
        <v>16</v>
      </c>
      <c r="B859" s="81">
        <v>45281</v>
      </c>
      <c r="C859" s="82">
        <f t="shared" ref="C859" si="1800">C858+D859</f>
        <v>474790.0000000007</v>
      </c>
      <c r="D859" s="82">
        <f>'Dec - 2023'!K19</f>
        <v>8400.0000000000909</v>
      </c>
      <c r="F859" s="83">
        <f t="shared" ref="F859" si="1801">SUM(B859)</f>
        <v>45281</v>
      </c>
      <c r="G859" s="84">
        <f t="shared" ref="G859" si="1802">SUM(D859)</f>
        <v>8400.0000000000909</v>
      </c>
    </row>
    <row r="860" spans="1:11">
      <c r="A860" s="72">
        <v>17</v>
      </c>
      <c r="B860" s="81">
        <v>45282</v>
      </c>
      <c r="C860" s="82">
        <f t="shared" ref="C860" si="1803">C859+D860</f>
        <v>475990.00000000076</v>
      </c>
      <c r="D860" s="82">
        <f>'Dec - 2023'!K20</f>
        <v>1200.0000000000455</v>
      </c>
      <c r="F860" s="83">
        <f t="shared" ref="F860" si="1804">SUM(B860)</f>
        <v>45282</v>
      </c>
      <c r="G860" s="84">
        <f t="shared" ref="G860" si="1805">SUM(D860)</f>
        <v>1200.0000000000455</v>
      </c>
    </row>
    <row r="861" spans="1:11">
      <c r="A861" s="72">
        <v>18</v>
      </c>
      <c r="B861" s="81">
        <v>45282</v>
      </c>
      <c r="C861" s="82">
        <f t="shared" ref="C861" si="1806">C860+D861</f>
        <v>475430.00000000064</v>
      </c>
      <c r="D861" s="82">
        <f>'Dec - 2023'!K21</f>
        <v>-560.00000000012733</v>
      </c>
      <c r="F861" s="83">
        <f t="shared" ref="F861" si="1807">SUM(B861)</f>
        <v>45282</v>
      </c>
      <c r="G861" s="84">
        <f t="shared" ref="G861" si="1808">SUM(D861)</f>
        <v>-560.00000000012733</v>
      </c>
    </row>
    <row r="862" spans="1:11">
      <c r="A862" s="72">
        <v>19</v>
      </c>
      <c r="B862" s="81">
        <v>45286</v>
      </c>
      <c r="C862" s="82">
        <f t="shared" ref="C862" si="1809">C861+D862</f>
        <v>475430.00000000064</v>
      </c>
      <c r="D862" s="82">
        <f>'Dec - 2023'!K22</f>
        <v>0</v>
      </c>
      <c r="F862" s="83">
        <f t="shared" ref="F862" si="1810">SUM(B862)</f>
        <v>45286</v>
      </c>
      <c r="G862" s="84">
        <f t="shared" ref="G862" si="1811">SUM(D862)</f>
        <v>0</v>
      </c>
    </row>
    <row r="863" spans="1:11" s="91" customFormat="1">
      <c r="A863" s="72">
        <v>20</v>
      </c>
      <c r="B863" s="81">
        <v>45287</v>
      </c>
      <c r="C863" s="82">
        <f t="shared" ref="C863:C864" si="1812">C862+D863</f>
        <v>471580.00000000064</v>
      </c>
      <c r="D863" s="82">
        <f>'Dec - 2023'!K23</f>
        <v>-3850</v>
      </c>
      <c r="E863" s="72"/>
      <c r="F863" s="83">
        <f t="shared" ref="F863:F864" si="1813">SUM(B863)</f>
        <v>45287</v>
      </c>
      <c r="G863" s="84">
        <f t="shared" ref="G863:G864" si="1814">SUM(D863)</f>
        <v>-3850</v>
      </c>
      <c r="H863" s="90"/>
      <c r="I863" s="90"/>
      <c r="J863" s="90"/>
      <c r="K863" s="90"/>
    </row>
    <row r="864" spans="1:11" s="91" customFormat="1">
      <c r="A864" s="72">
        <v>21</v>
      </c>
      <c r="B864" s="81">
        <v>45287</v>
      </c>
      <c r="C864" s="82">
        <f t="shared" si="1812"/>
        <v>481975.0000000007</v>
      </c>
      <c r="D864" s="82">
        <f>'Dec - 2023'!K24</f>
        <v>10395.000000000062</v>
      </c>
      <c r="E864" s="72"/>
      <c r="F864" s="83">
        <f t="shared" si="1813"/>
        <v>45287</v>
      </c>
      <c r="G864" s="84">
        <f t="shared" si="1814"/>
        <v>10395.000000000062</v>
      </c>
      <c r="H864" s="90"/>
      <c r="I864" s="90"/>
      <c r="J864" s="90"/>
      <c r="K864" s="90"/>
    </row>
    <row r="865" spans="1:12" s="91" customFormat="1">
      <c r="A865" s="72">
        <v>22</v>
      </c>
      <c r="B865" s="81">
        <v>45288</v>
      </c>
      <c r="C865" s="82">
        <f t="shared" ref="C865" si="1815">C864+D865</f>
        <v>488575.0000000007</v>
      </c>
      <c r="D865" s="82">
        <f>'Dec - 2023'!K25</f>
        <v>6600</v>
      </c>
      <c r="E865" s="72"/>
      <c r="F865" s="83">
        <f t="shared" ref="F865" si="1816">SUM(B865)</f>
        <v>45288</v>
      </c>
      <c r="G865" s="84">
        <f t="shared" ref="G865" si="1817">SUM(D865)</f>
        <v>6600</v>
      </c>
      <c r="H865" s="90"/>
      <c r="I865" s="90"/>
      <c r="J865" s="90"/>
      <c r="K865" s="90"/>
    </row>
    <row r="866" spans="1:12" s="91" customFormat="1">
      <c r="A866" s="72">
        <v>23</v>
      </c>
      <c r="B866" s="81">
        <v>45289</v>
      </c>
      <c r="C866" s="82">
        <f t="shared" ref="C866" si="1818">C865+D866</f>
        <v>488375.00000000064</v>
      </c>
      <c r="D866" s="82">
        <f>'Dec - 2023'!K26</f>
        <v>-200.00000000004547</v>
      </c>
      <c r="E866" s="72"/>
      <c r="F866" s="83">
        <f t="shared" ref="F866" si="1819">SUM(B866)</f>
        <v>45289</v>
      </c>
      <c r="G866" s="84">
        <f t="shared" ref="G866" si="1820">SUM(D866)</f>
        <v>-200.00000000004547</v>
      </c>
      <c r="H866" s="90"/>
      <c r="I866" s="90"/>
      <c r="J866" s="90"/>
      <c r="K866" s="90"/>
    </row>
    <row r="867" spans="1:12" s="91" customFormat="1" ht="13">
      <c r="A867" s="89"/>
      <c r="B867" s="90"/>
      <c r="C867" s="90"/>
      <c r="D867" s="90"/>
      <c r="E867" s="90"/>
      <c r="F867" s="90"/>
      <c r="G867" s="90"/>
      <c r="H867" s="90"/>
      <c r="I867" s="90"/>
      <c r="J867" s="90"/>
      <c r="K867" s="90"/>
    </row>
    <row r="868" spans="1:12" s="91" customFormat="1" ht="13">
      <c r="A868" s="89"/>
      <c r="B868" s="90"/>
      <c r="C868" s="90"/>
      <c r="D868" s="90"/>
      <c r="E868" s="90"/>
      <c r="F868" s="90"/>
      <c r="G868" s="90"/>
      <c r="H868" s="90"/>
      <c r="I868" s="90"/>
      <c r="J868" s="90"/>
      <c r="K868" s="90"/>
    </row>
    <row r="869" spans="1:12" s="91" customFormat="1" ht="13">
      <c r="A869" s="89"/>
      <c r="B869" s="90"/>
      <c r="C869" s="90"/>
      <c r="D869" s="90"/>
      <c r="E869" s="90"/>
      <c r="F869" s="90"/>
      <c r="G869" s="90"/>
      <c r="H869" s="90"/>
      <c r="I869" s="90"/>
      <c r="J869" s="90"/>
      <c r="K869" s="90"/>
    </row>
    <row r="870" spans="1:12" s="91" customFormat="1">
      <c r="A870" s="72"/>
      <c r="B870" s="101">
        <v>45292</v>
      </c>
      <c r="C870" s="102"/>
      <c r="D870" s="102"/>
      <c r="E870" s="102"/>
      <c r="F870" s="102"/>
      <c r="G870" s="102"/>
      <c r="H870" s="103"/>
      <c r="I870" s="80" t="s">
        <v>265</v>
      </c>
      <c r="J870" s="80">
        <v>18</v>
      </c>
      <c r="K870" s="80"/>
      <c r="L870"/>
    </row>
    <row r="871" spans="1:12" s="91" customFormat="1">
      <c r="A871" s="72"/>
      <c r="B871" s="80" t="s">
        <v>2</v>
      </c>
      <c r="C871" s="80" t="s">
        <v>36</v>
      </c>
      <c r="D871" s="80" t="s">
        <v>37</v>
      </c>
      <c r="E871" s="72"/>
      <c r="F871" s="72"/>
      <c r="G871" s="72"/>
      <c r="H871" s="72"/>
      <c r="I871" s="78" t="s">
        <v>31</v>
      </c>
      <c r="J871" s="80">
        <v>6</v>
      </c>
      <c r="K871" s="79">
        <f>J871/J870</f>
        <v>0.33333333333333331</v>
      </c>
      <c r="L871"/>
    </row>
    <row r="872" spans="1:12" s="91" customFormat="1">
      <c r="A872" s="72"/>
      <c r="B872" s="80"/>
      <c r="C872" s="80">
        <v>400000</v>
      </c>
      <c r="D872" s="80"/>
      <c r="E872" s="72"/>
      <c r="F872" s="72"/>
      <c r="G872" s="72"/>
      <c r="H872" s="72"/>
      <c r="I872" s="78" t="s">
        <v>33</v>
      </c>
      <c r="J872" s="80">
        <v>12</v>
      </c>
      <c r="K872" s="79">
        <f>J872/J870</f>
        <v>0.66666666666666663</v>
      </c>
      <c r="L872"/>
    </row>
    <row r="873" spans="1:12" s="91" customFormat="1">
      <c r="A873" s="72">
        <v>1</v>
      </c>
      <c r="B873" s="81">
        <v>45292</v>
      </c>
      <c r="C873" s="82">
        <f t="shared" ref="C873" si="1821">C872+D873</f>
        <v>423699.99999999994</v>
      </c>
      <c r="D873" s="82">
        <f>'Jan - 2024'!$K$3</f>
        <v>23699.999999999931</v>
      </c>
      <c r="E873" s="72"/>
      <c r="F873" s="83">
        <f t="shared" ref="F873" si="1822">SUM(B873)</f>
        <v>45292</v>
      </c>
      <c r="G873" s="84">
        <f t="shared" ref="G873" si="1823">SUM(D873)</f>
        <v>23699.999999999931</v>
      </c>
      <c r="H873" s="72"/>
      <c r="I873" s="72"/>
      <c r="J873" s="72"/>
      <c r="K873" s="72"/>
      <c r="L873"/>
    </row>
    <row r="874" spans="1:12" s="91" customFormat="1">
      <c r="A874" s="92">
        <v>2</v>
      </c>
      <c r="B874" s="81">
        <v>45293</v>
      </c>
      <c r="C874" s="82">
        <f t="shared" ref="C874" si="1824">C873+D874</f>
        <v>427700</v>
      </c>
      <c r="D874" s="82">
        <f>'Jan - 2024'!$K$4</f>
        <v>4000.0000000000568</v>
      </c>
      <c r="E874" s="72"/>
      <c r="F874" s="83">
        <f t="shared" ref="F874" si="1825">SUM(B874)</f>
        <v>45293</v>
      </c>
      <c r="G874" s="84">
        <f t="shared" ref="G874" si="1826">SUM(D874)</f>
        <v>4000.0000000000568</v>
      </c>
      <c r="H874" s="90"/>
      <c r="I874" s="90"/>
      <c r="J874" s="90"/>
      <c r="K874" s="90"/>
    </row>
    <row r="875" spans="1:12" s="91" customFormat="1">
      <c r="A875" s="92">
        <v>3</v>
      </c>
      <c r="B875" s="81">
        <v>45294</v>
      </c>
      <c r="C875" s="82">
        <f t="shared" ref="C875" si="1827">C874+D875</f>
        <v>417440.00000000006</v>
      </c>
      <c r="D875" s="82">
        <f>'Jan - 2024'!K5</f>
        <v>-10259.999999999945</v>
      </c>
      <c r="E875" s="72"/>
      <c r="F875" s="83">
        <f t="shared" ref="F875" si="1828">SUM(B875)</f>
        <v>45294</v>
      </c>
      <c r="G875" s="84">
        <f t="shared" ref="G875" si="1829">SUM(D875)</f>
        <v>-10259.999999999945</v>
      </c>
      <c r="H875" s="90"/>
      <c r="I875" s="90"/>
      <c r="J875" s="90"/>
      <c r="K875" s="90"/>
    </row>
    <row r="876" spans="1:12" s="91" customFormat="1">
      <c r="A876" s="92">
        <v>4</v>
      </c>
      <c r="B876" s="81">
        <v>45295</v>
      </c>
      <c r="C876" s="82">
        <f t="shared" ref="C876" si="1830">C875+D876</f>
        <v>409320</v>
      </c>
      <c r="D876" s="82">
        <f>'Jan - 2024'!K6</f>
        <v>-8120.0000000000327</v>
      </c>
      <c r="E876" s="72"/>
      <c r="F876" s="83">
        <f t="shared" ref="F876" si="1831">SUM(B876)</f>
        <v>45295</v>
      </c>
      <c r="G876" s="84">
        <f t="shared" ref="G876" si="1832">SUM(D876)</f>
        <v>-8120.0000000000327</v>
      </c>
      <c r="H876" s="90"/>
      <c r="I876" s="90"/>
      <c r="J876" s="90"/>
      <c r="K876" s="90"/>
    </row>
    <row r="877" spans="1:12" s="91" customFormat="1">
      <c r="A877" s="92">
        <v>5</v>
      </c>
      <c r="B877" s="81">
        <v>45296</v>
      </c>
      <c r="C877" s="82">
        <f t="shared" ref="C877" si="1833">C876+D877</f>
        <v>402320.00000000012</v>
      </c>
      <c r="D877" s="82">
        <f>'Jan - 2024'!K7</f>
        <v>-6999.9999999998863</v>
      </c>
      <c r="E877" s="72"/>
      <c r="F877" s="83">
        <f t="shared" ref="F877" si="1834">SUM(B877)</f>
        <v>45296</v>
      </c>
      <c r="G877" s="84">
        <f t="shared" ref="G877" si="1835">SUM(D877)</f>
        <v>-6999.9999999998863</v>
      </c>
      <c r="H877" s="90"/>
      <c r="I877" s="90"/>
      <c r="J877" s="90"/>
      <c r="K877" s="90"/>
    </row>
    <row r="878" spans="1:12" s="91" customFormat="1">
      <c r="A878" s="92">
        <v>6</v>
      </c>
      <c r="B878" s="81">
        <v>45299</v>
      </c>
      <c r="C878" s="82">
        <f t="shared" ref="C878" si="1836">C877+D878</f>
        <v>389190.00000000023</v>
      </c>
      <c r="D878" s="82">
        <f>'Jan - 2024'!K8</f>
        <v>-13129.999999999882</v>
      </c>
      <c r="E878" s="72"/>
      <c r="F878" s="83">
        <f t="shared" ref="F878" si="1837">SUM(B878)</f>
        <v>45299</v>
      </c>
      <c r="G878" s="84">
        <f t="shared" ref="G878" si="1838">SUM(D878)</f>
        <v>-13129.999999999882</v>
      </c>
      <c r="H878" s="90"/>
      <c r="I878" s="90"/>
      <c r="J878" s="90"/>
      <c r="K878" s="90"/>
    </row>
    <row r="879" spans="1:12" s="91" customFormat="1">
      <c r="A879" s="92">
        <v>7</v>
      </c>
      <c r="B879" s="81">
        <v>45300</v>
      </c>
      <c r="C879" s="82">
        <f t="shared" ref="C879" si="1839">C878+D879</f>
        <v>386790.00000000023</v>
      </c>
      <c r="D879" s="82">
        <f>'Jan - 2024'!K9</f>
        <v>-2400</v>
      </c>
      <c r="E879" s="72"/>
      <c r="F879" s="83">
        <f t="shared" ref="F879" si="1840">SUM(B879)</f>
        <v>45300</v>
      </c>
      <c r="G879" s="84">
        <f t="shared" ref="G879" si="1841">SUM(D879)</f>
        <v>-2400</v>
      </c>
      <c r="H879" s="90"/>
      <c r="I879" s="90"/>
      <c r="J879" s="90"/>
      <c r="K879" s="90"/>
    </row>
    <row r="880" spans="1:12" s="91" customFormat="1">
      <c r="A880" s="92">
        <v>8</v>
      </c>
      <c r="B880" s="81">
        <v>45301</v>
      </c>
      <c r="C880" s="82">
        <f t="shared" ref="C880" si="1842">C879+D880</f>
        <v>398490.00000000023</v>
      </c>
      <c r="D880" s="82">
        <f>'Jan - 2024'!K10</f>
        <v>11700</v>
      </c>
      <c r="E880" s="72"/>
      <c r="F880" s="83">
        <f t="shared" ref="F880" si="1843">SUM(B880)</f>
        <v>45301</v>
      </c>
      <c r="G880" s="84">
        <f t="shared" ref="G880" si="1844">SUM(D880)</f>
        <v>11700</v>
      </c>
      <c r="H880" s="90"/>
      <c r="I880" s="90"/>
      <c r="J880" s="90"/>
      <c r="K880" s="90"/>
    </row>
    <row r="881" spans="1:11" s="91" customFormat="1">
      <c r="A881" s="92">
        <v>9</v>
      </c>
      <c r="B881" s="81">
        <v>45302</v>
      </c>
      <c r="C881" s="82">
        <f t="shared" ref="C881" si="1845">C880+D881</f>
        <v>392690.00000000006</v>
      </c>
      <c r="D881" s="82">
        <f>'Jan - 2024'!K11</f>
        <v>-5800.0000000001819</v>
      </c>
      <c r="E881" s="72"/>
      <c r="F881" s="83">
        <f t="shared" ref="F881" si="1846">SUM(B881)</f>
        <v>45302</v>
      </c>
      <c r="G881" s="84">
        <f t="shared" ref="G881" si="1847">SUM(D881)</f>
        <v>-5800.0000000001819</v>
      </c>
      <c r="H881" s="90"/>
      <c r="I881" s="90"/>
      <c r="J881" s="90"/>
      <c r="K881" s="90"/>
    </row>
    <row r="882" spans="1:11" s="91" customFormat="1">
      <c r="A882" s="92">
        <v>10</v>
      </c>
      <c r="B882" s="81">
        <v>45303</v>
      </c>
      <c r="C882" s="82">
        <f t="shared" ref="C882" si="1848">C881+D882</f>
        <v>420410</v>
      </c>
      <c r="D882" s="82">
        <f>'Jan - 2024'!K12</f>
        <v>27719.999999999956</v>
      </c>
      <c r="E882" s="72"/>
      <c r="F882" s="83">
        <f t="shared" ref="F882" si="1849">SUM(B882)</f>
        <v>45303</v>
      </c>
      <c r="G882" s="84">
        <f t="shared" ref="G882" si="1850">SUM(D882)</f>
        <v>27719.999999999956</v>
      </c>
      <c r="H882" s="90"/>
      <c r="I882" s="90"/>
      <c r="J882" s="90"/>
      <c r="K882" s="90"/>
    </row>
    <row r="883" spans="1:11" s="91" customFormat="1">
      <c r="A883" s="92">
        <v>11</v>
      </c>
      <c r="B883" s="81">
        <v>45307</v>
      </c>
      <c r="C883" s="82">
        <f t="shared" ref="C883" si="1851">C882+D883</f>
        <v>419534.99999999994</v>
      </c>
      <c r="D883" s="82">
        <f>'Jan - 2024'!K13</f>
        <v>-875.00000000005684</v>
      </c>
      <c r="E883" s="72"/>
      <c r="F883" s="83">
        <f t="shared" ref="F883" si="1852">SUM(B883)</f>
        <v>45307</v>
      </c>
      <c r="G883" s="84">
        <f t="shared" ref="G883" si="1853">SUM(D883)</f>
        <v>-875.00000000005684</v>
      </c>
      <c r="H883" s="90"/>
      <c r="I883" s="90"/>
      <c r="J883" s="90"/>
      <c r="K883" s="90"/>
    </row>
    <row r="884" spans="1:11" s="91" customFormat="1">
      <c r="A884" s="92">
        <v>12</v>
      </c>
      <c r="B884" s="81">
        <v>45307</v>
      </c>
      <c r="C884" s="82">
        <f t="shared" ref="C884" si="1854">C883+D884</f>
        <v>405774.99999999988</v>
      </c>
      <c r="D884" s="82">
        <f>'Jan - 2024'!K14</f>
        <v>-13760.000000000036</v>
      </c>
      <c r="E884" s="72"/>
      <c r="F884" s="83">
        <f t="shared" ref="F884" si="1855">SUM(B884)</f>
        <v>45307</v>
      </c>
      <c r="G884" s="84">
        <f t="shared" ref="G884" si="1856">SUM(D884)</f>
        <v>-13760.000000000036</v>
      </c>
      <c r="H884" s="90"/>
      <c r="I884" s="90"/>
      <c r="J884" s="90"/>
      <c r="K884" s="90"/>
    </row>
    <row r="885" spans="1:11" s="91" customFormat="1">
      <c r="A885" s="92">
        <v>13</v>
      </c>
      <c r="B885" s="81">
        <v>45308</v>
      </c>
      <c r="C885" s="82">
        <f t="shared" ref="C885" si="1857">C884+D885</f>
        <v>416174.99999999988</v>
      </c>
      <c r="D885" s="82">
        <f>'Jan - 2024'!K15</f>
        <v>10400</v>
      </c>
      <c r="E885" s="72"/>
      <c r="F885" s="83">
        <f t="shared" ref="F885" si="1858">SUM(B885)</f>
        <v>45308</v>
      </c>
      <c r="G885" s="84">
        <f t="shared" ref="G885" si="1859">SUM(D885)</f>
        <v>10400</v>
      </c>
      <c r="H885" s="90"/>
      <c r="I885" s="90"/>
      <c r="J885" s="90"/>
      <c r="K885" s="90"/>
    </row>
    <row r="886" spans="1:11" s="91" customFormat="1">
      <c r="A886" s="92">
        <v>14</v>
      </c>
      <c r="B886" s="81">
        <v>45309</v>
      </c>
      <c r="C886" s="82">
        <f t="shared" ref="C886:C887" si="1860">C885+D886</f>
        <v>415999.99999999988</v>
      </c>
      <c r="D886" s="82">
        <f>'Jan - 2024'!K16</f>
        <v>-175</v>
      </c>
      <c r="E886" s="72"/>
      <c r="F886" s="83">
        <f t="shared" ref="F886:F887" si="1861">SUM(B886)</f>
        <v>45309</v>
      </c>
      <c r="G886" s="84">
        <f t="shared" ref="G886:G887" si="1862">SUM(D886)</f>
        <v>-175</v>
      </c>
      <c r="H886" s="90"/>
      <c r="I886" s="90"/>
      <c r="J886" s="90"/>
      <c r="K886" s="90"/>
    </row>
    <row r="887" spans="1:11" s="91" customFormat="1">
      <c r="A887" s="92">
        <v>15</v>
      </c>
      <c r="B887" s="81">
        <v>45309</v>
      </c>
      <c r="C887" s="82">
        <f t="shared" si="1860"/>
        <v>434240.00000000012</v>
      </c>
      <c r="D887" s="82">
        <f>'Jan - 2024'!K17</f>
        <v>18240.000000000258</v>
      </c>
      <c r="E887" s="72"/>
      <c r="F887" s="83">
        <f t="shared" si="1861"/>
        <v>45309</v>
      </c>
      <c r="G887" s="84">
        <f t="shared" si="1862"/>
        <v>18240.000000000258</v>
      </c>
      <c r="H887" s="90"/>
      <c r="I887" s="90"/>
      <c r="J887" s="90"/>
      <c r="K887" s="90"/>
    </row>
    <row r="888" spans="1:11" s="91" customFormat="1">
      <c r="A888" s="92">
        <v>16</v>
      </c>
      <c r="B888" s="81">
        <v>45315</v>
      </c>
      <c r="C888" s="82">
        <f t="shared" ref="C888" si="1863">C887+D888</f>
        <v>423890</v>
      </c>
      <c r="D888" s="82">
        <f>'Jan - 2024'!K18</f>
        <v>-10350.000000000136</v>
      </c>
      <c r="E888" s="72"/>
      <c r="F888" s="83">
        <f t="shared" ref="F888" si="1864">SUM(B888)</f>
        <v>45315</v>
      </c>
      <c r="G888" s="84">
        <f t="shared" ref="G888" si="1865">SUM(D888)</f>
        <v>-10350.000000000136</v>
      </c>
      <c r="H888" s="90"/>
      <c r="I888" s="90"/>
      <c r="J888" s="90"/>
      <c r="K888" s="90"/>
    </row>
    <row r="889" spans="1:11" s="91" customFormat="1">
      <c r="A889" s="92">
        <v>17</v>
      </c>
      <c r="B889" s="81">
        <v>45320</v>
      </c>
      <c r="C889" s="82">
        <f t="shared" ref="C889" si="1866">C888+D889</f>
        <v>412759.99999999988</v>
      </c>
      <c r="D889" s="82">
        <f>'Jan - 2024'!K19</f>
        <v>-11130.000000000144</v>
      </c>
      <c r="E889" s="72"/>
      <c r="F889" s="83">
        <f t="shared" ref="F889" si="1867">SUM(B889)</f>
        <v>45320</v>
      </c>
      <c r="G889" s="84">
        <f t="shared" ref="G889" si="1868">SUM(D889)</f>
        <v>-11130.000000000144</v>
      </c>
      <c r="H889" s="90"/>
      <c r="I889" s="90"/>
      <c r="J889" s="90"/>
      <c r="K889" s="90"/>
    </row>
    <row r="890" spans="1:11" s="91" customFormat="1">
      <c r="A890" s="92">
        <v>18</v>
      </c>
      <c r="B890" s="81">
        <v>45321</v>
      </c>
      <c r="C890" s="82">
        <f t="shared" ref="C890" si="1869">C889+D890</f>
        <v>409879.99999999983</v>
      </c>
      <c r="D890" s="82">
        <f>'Jan - 2024'!K20</f>
        <v>-2880.0000000000409</v>
      </c>
      <c r="E890" s="72"/>
      <c r="F890" s="83">
        <f t="shared" ref="F890" si="1870">SUM(B890)</f>
        <v>45321</v>
      </c>
      <c r="G890" s="84">
        <f t="shared" ref="G890" si="1871">SUM(D890)</f>
        <v>-2880.0000000000409</v>
      </c>
      <c r="H890" s="90"/>
      <c r="I890" s="90"/>
      <c r="J890" s="90"/>
      <c r="K890" s="90"/>
    </row>
    <row r="891" spans="1:11" s="91" customFormat="1" ht="13">
      <c r="A891" s="89"/>
      <c r="B891" s="90"/>
      <c r="C891" s="90"/>
      <c r="D891" s="90"/>
      <c r="E891" s="90"/>
      <c r="F891" s="90"/>
      <c r="G891" s="90"/>
      <c r="H891" s="90"/>
      <c r="I891" s="90"/>
      <c r="J891" s="90"/>
      <c r="K891" s="90"/>
    </row>
    <row r="892" spans="1:11" s="91" customFormat="1" ht="13">
      <c r="A892" s="89"/>
      <c r="B892" s="90"/>
      <c r="C892" s="90"/>
      <c r="D892" s="90"/>
      <c r="E892" s="90"/>
      <c r="F892" s="90"/>
      <c r="G892" s="90"/>
      <c r="H892" s="90"/>
      <c r="I892" s="90"/>
      <c r="J892" s="90"/>
      <c r="K892" s="90"/>
    </row>
    <row r="893" spans="1:11" s="91" customFormat="1" ht="13">
      <c r="A893" s="89"/>
      <c r="B893" s="90"/>
      <c r="C893" s="90"/>
      <c r="D893" s="90"/>
      <c r="E893" s="90"/>
      <c r="F893" s="90"/>
      <c r="G893" s="90"/>
      <c r="H893" s="90"/>
      <c r="I893" s="90"/>
      <c r="J893" s="90"/>
      <c r="K893" s="90"/>
    </row>
    <row r="894" spans="1:11" s="91" customFormat="1">
      <c r="A894" s="72"/>
      <c r="B894" s="101">
        <v>45323</v>
      </c>
      <c r="C894" s="102"/>
      <c r="D894" s="102"/>
      <c r="E894" s="102"/>
      <c r="F894" s="102"/>
      <c r="G894" s="102"/>
      <c r="H894" s="103"/>
      <c r="I894" s="80" t="s">
        <v>265</v>
      </c>
      <c r="J894" s="80">
        <v>21</v>
      </c>
      <c r="K894" s="80"/>
    </row>
    <row r="895" spans="1:11" s="91" customFormat="1">
      <c r="A895" s="72"/>
      <c r="B895" s="80" t="s">
        <v>2</v>
      </c>
      <c r="C895" s="80" t="s">
        <v>36</v>
      </c>
      <c r="D895" s="80" t="s">
        <v>37</v>
      </c>
      <c r="E895" s="72"/>
      <c r="F895" s="72"/>
      <c r="G895" s="72"/>
      <c r="H895" s="72"/>
      <c r="I895" s="78" t="s">
        <v>31</v>
      </c>
      <c r="J895" s="80">
        <v>6</v>
      </c>
      <c r="K895" s="79">
        <f>J895/J894</f>
        <v>0.2857142857142857</v>
      </c>
    </row>
    <row r="896" spans="1:11" s="91" customFormat="1">
      <c r="A896" s="72"/>
      <c r="B896" s="80"/>
      <c r="C896" s="80">
        <v>400000</v>
      </c>
      <c r="D896" s="80"/>
      <c r="E896" s="72"/>
      <c r="F896" s="72"/>
      <c r="G896" s="72"/>
      <c r="H896" s="72"/>
      <c r="I896" s="78" t="s">
        <v>33</v>
      </c>
      <c r="J896" s="80">
        <v>15</v>
      </c>
      <c r="K896" s="79">
        <f>J896/J894</f>
        <v>0.7142857142857143</v>
      </c>
    </row>
    <row r="897" spans="1:11" s="91" customFormat="1">
      <c r="A897" s="93">
        <v>1</v>
      </c>
      <c r="B897" s="94">
        <v>45327</v>
      </c>
      <c r="C897" s="95">
        <f t="shared" ref="C897" si="1872">C896+D897</f>
        <v>400000</v>
      </c>
      <c r="D897" s="95">
        <f>'Feb - 2024'!K3</f>
        <v>0</v>
      </c>
      <c r="E897" s="72"/>
      <c r="F897" s="83">
        <f t="shared" ref="F897" si="1873">SUM(B897)</f>
        <v>45327</v>
      </c>
      <c r="G897" s="84">
        <f t="shared" ref="G897" si="1874">SUM(D897)</f>
        <v>0</v>
      </c>
      <c r="H897" s="72"/>
      <c r="I897" s="72"/>
      <c r="J897" s="72"/>
      <c r="K897" s="72"/>
    </row>
    <row r="898" spans="1:11" s="91" customFormat="1">
      <c r="A898" s="92">
        <v>2</v>
      </c>
      <c r="B898" s="94">
        <v>45327</v>
      </c>
      <c r="C898" s="95">
        <f t="shared" ref="C898" si="1875">C897+D898</f>
        <v>391600</v>
      </c>
      <c r="D898" s="95">
        <f>'Feb - 2024'!K4</f>
        <v>-8400</v>
      </c>
      <c r="E898" s="72"/>
      <c r="F898" s="83">
        <f t="shared" ref="F898" si="1876">SUM(B898)</f>
        <v>45327</v>
      </c>
      <c r="G898" s="84">
        <f t="shared" ref="G898" si="1877">SUM(D898)</f>
        <v>-8400</v>
      </c>
      <c r="H898" s="90"/>
      <c r="I898" s="90"/>
      <c r="J898" s="90"/>
      <c r="K898" s="90"/>
    </row>
    <row r="899" spans="1:11" s="91" customFormat="1">
      <c r="A899" s="92">
        <v>3</v>
      </c>
      <c r="B899" s="94">
        <v>45328</v>
      </c>
      <c r="C899" s="95">
        <f t="shared" ref="C899" si="1878">C898+D899</f>
        <v>414369.99999999994</v>
      </c>
      <c r="D899" s="95">
        <f>'Feb - 2024'!K5</f>
        <v>22769.999999999949</v>
      </c>
      <c r="E899" s="72"/>
      <c r="F899" s="83">
        <f t="shared" ref="F899" si="1879">SUM(B899)</f>
        <v>45328</v>
      </c>
      <c r="G899" s="84">
        <f t="shared" ref="G899" si="1880">SUM(D899)</f>
        <v>22769.999999999949</v>
      </c>
      <c r="H899" s="90"/>
      <c r="I899" s="90"/>
      <c r="J899" s="90"/>
      <c r="K899" s="90"/>
    </row>
    <row r="900" spans="1:11" s="91" customFormat="1">
      <c r="A900" s="92">
        <v>4</v>
      </c>
      <c r="B900" s="94">
        <v>45329</v>
      </c>
      <c r="C900" s="95">
        <f t="shared" ref="C900" si="1881">C899+D900</f>
        <v>401489.99999999988</v>
      </c>
      <c r="D900" s="95">
        <f>'Feb - 2024'!K6</f>
        <v>-12880.000000000064</v>
      </c>
      <c r="E900" s="72"/>
      <c r="F900" s="83">
        <f t="shared" ref="F900" si="1882">SUM(B900)</f>
        <v>45329</v>
      </c>
      <c r="G900" s="84">
        <f t="shared" ref="G900" si="1883">SUM(D900)</f>
        <v>-12880.000000000064</v>
      </c>
      <c r="H900" s="90"/>
      <c r="I900" s="90"/>
      <c r="J900" s="90"/>
      <c r="K900" s="90"/>
    </row>
    <row r="901" spans="1:11" s="91" customFormat="1">
      <c r="A901" s="92">
        <v>5</v>
      </c>
      <c r="B901" s="94">
        <v>45330</v>
      </c>
      <c r="C901" s="95">
        <f t="shared" ref="C901" si="1884">C900+D901</f>
        <v>389519.99999999971</v>
      </c>
      <c r="D901" s="95">
        <f>'Feb - 2024'!K7</f>
        <v>-11970.000000000164</v>
      </c>
      <c r="E901" s="72"/>
      <c r="F901" s="83">
        <f t="shared" ref="F901" si="1885">SUM(B901)</f>
        <v>45330</v>
      </c>
      <c r="G901" s="84">
        <f t="shared" ref="G901" si="1886">SUM(D901)</f>
        <v>-11970.000000000164</v>
      </c>
      <c r="H901" s="90"/>
      <c r="I901" s="90"/>
      <c r="J901" s="90"/>
      <c r="K901" s="90"/>
    </row>
    <row r="902" spans="1:11" s="91" customFormat="1">
      <c r="A902" s="92">
        <v>6</v>
      </c>
      <c r="B902" s="94">
        <v>45331</v>
      </c>
      <c r="C902" s="95">
        <f t="shared" ref="C902" si="1887">C901+D902</f>
        <v>406484.99999999959</v>
      </c>
      <c r="D902" s="95">
        <f>'Feb - 2024'!K8</f>
        <v>16964.999999999865</v>
      </c>
      <c r="E902" s="72"/>
      <c r="F902" s="83">
        <f t="shared" ref="F902" si="1888">SUM(B902)</f>
        <v>45331</v>
      </c>
      <c r="G902" s="84">
        <f t="shared" ref="G902" si="1889">SUM(D902)</f>
        <v>16964.999999999865</v>
      </c>
      <c r="H902" s="90"/>
      <c r="I902" s="90"/>
      <c r="J902" s="90"/>
      <c r="K902" s="90"/>
    </row>
    <row r="903" spans="1:11" s="91" customFormat="1">
      <c r="A903" s="92">
        <v>7</v>
      </c>
      <c r="B903" s="94">
        <v>45334</v>
      </c>
      <c r="C903" s="95">
        <f t="shared" ref="C903" si="1890">C902+D903</f>
        <v>406484.99999999959</v>
      </c>
      <c r="D903" s="95">
        <f>'Feb - 2024'!K9</f>
        <v>0</v>
      </c>
      <c r="E903" s="72"/>
      <c r="F903" s="83">
        <f t="shared" ref="F903" si="1891">SUM(B903)</f>
        <v>45334</v>
      </c>
      <c r="G903" s="84">
        <f t="shared" ref="G903" si="1892">SUM(D903)</f>
        <v>0</v>
      </c>
      <c r="H903" s="90"/>
      <c r="I903" s="90"/>
      <c r="J903" s="90"/>
      <c r="K903" s="90"/>
    </row>
    <row r="904" spans="1:11" s="91" customFormat="1">
      <c r="A904" s="92">
        <v>8</v>
      </c>
      <c r="B904" s="94">
        <v>45335</v>
      </c>
      <c r="C904" s="95">
        <f t="shared" ref="C904" si="1893">C903+D904</f>
        <v>410684.99999999965</v>
      </c>
      <c r="D904" s="95">
        <f>'Feb - 2024'!K10</f>
        <v>4200.0000000000455</v>
      </c>
      <c r="E904" s="72"/>
      <c r="F904" s="83">
        <f t="shared" ref="F904" si="1894">SUM(B904)</f>
        <v>45335</v>
      </c>
      <c r="G904" s="84">
        <f t="shared" ref="G904" si="1895">SUM(D904)</f>
        <v>4200.0000000000455</v>
      </c>
      <c r="H904" s="90"/>
      <c r="I904" s="90"/>
      <c r="J904" s="90"/>
      <c r="K904" s="90"/>
    </row>
    <row r="905" spans="1:11" s="91" customFormat="1">
      <c r="A905" s="92">
        <v>9</v>
      </c>
      <c r="B905" s="94">
        <v>45335</v>
      </c>
      <c r="C905" s="95">
        <f t="shared" ref="C905" si="1896">C904+D905</f>
        <v>365309.99999999965</v>
      </c>
      <c r="D905" s="95">
        <f>'Feb - 2024'!K11</f>
        <v>-45375</v>
      </c>
      <c r="E905" s="72"/>
      <c r="F905" s="83">
        <f t="shared" ref="F905" si="1897">SUM(B905)</f>
        <v>45335</v>
      </c>
      <c r="G905" s="84">
        <f t="shared" ref="G905" si="1898">SUM(D905)</f>
        <v>-45375</v>
      </c>
      <c r="H905" s="90"/>
      <c r="I905" s="90"/>
      <c r="J905" s="90"/>
      <c r="K905" s="90"/>
    </row>
    <row r="906" spans="1:11" s="91" customFormat="1">
      <c r="A906" s="92">
        <v>10</v>
      </c>
      <c r="B906" s="94">
        <v>45336</v>
      </c>
      <c r="C906" s="95">
        <f t="shared" ref="C906" si="1899">C905+D906</f>
        <v>362872.49999999959</v>
      </c>
      <c r="D906" s="95">
        <f>'Feb - 2024'!K12</f>
        <v>-2437.5000000000568</v>
      </c>
      <c r="E906" s="72"/>
      <c r="F906" s="83">
        <f t="shared" ref="F906" si="1900">SUM(B906)</f>
        <v>45336</v>
      </c>
      <c r="G906" s="84">
        <f t="shared" ref="G906" si="1901">SUM(D906)</f>
        <v>-2437.5000000000568</v>
      </c>
      <c r="H906" s="90"/>
      <c r="I906" s="90"/>
      <c r="J906" s="90"/>
      <c r="K906" s="90"/>
    </row>
    <row r="907" spans="1:11" s="91" customFormat="1">
      <c r="A907" s="92">
        <v>11</v>
      </c>
      <c r="B907" s="94">
        <v>45337</v>
      </c>
      <c r="C907" s="95">
        <f t="shared" ref="C907" si="1902">C906+D907</f>
        <v>376372.49999999959</v>
      </c>
      <c r="D907" s="95">
        <f>'Feb - 2024'!K13</f>
        <v>13500</v>
      </c>
      <c r="E907" s="72"/>
      <c r="F907" s="83">
        <f t="shared" ref="F907" si="1903">SUM(B907)</f>
        <v>45337</v>
      </c>
      <c r="G907" s="84">
        <f t="shared" ref="G907" si="1904">SUM(D907)</f>
        <v>13500</v>
      </c>
      <c r="H907" s="90"/>
      <c r="I907" s="90"/>
      <c r="J907" s="90"/>
      <c r="K907" s="90"/>
    </row>
    <row r="908" spans="1:11" s="91" customFormat="1">
      <c r="A908" s="92">
        <v>12</v>
      </c>
      <c r="B908" s="94">
        <v>45338</v>
      </c>
      <c r="C908" s="95">
        <f t="shared" ref="C908" si="1905">C907+D908</f>
        <v>374667.49999999965</v>
      </c>
      <c r="D908" s="95">
        <f>'Feb - 2024'!K14</f>
        <v>-1704.99999999995</v>
      </c>
      <c r="E908" s="72"/>
      <c r="F908" s="83">
        <f t="shared" ref="F908" si="1906">SUM(B908)</f>
        <v>45338</v>
      </c>
      <c r="G908" s="84">
        <f t="shared" ref="G908" si="1907">SUM(D908)</f>
        <v>-1704.99999999995</v>
      </c>
      <c r="H908" s="90"/>
      <c r="I908" s="90"/>
      <c r="J908" s="90"/>
      <c r="K908" s="90"/>
    </row>
    <row r="909" spans="1:11" s="91" customFormat="1">
      <c r="A909" s="92">
        <v>13</v>
      </c>
      <c r="B909" s="94">
        <v>45341</v>
      </c>
      <c r="C909" s="95">
        <f t="shared" ref="C909" si="1908">C908+D909</f>
        <v>369917.49999999965</v>
      </c>
      <c r="D909" s="95">
        <f>'Feb - 2024'!K15</f>
        <v>-4750</v>
      </c>
      <c r="E909" s="72"/>
      <c r="F909" s="83">
        <f t="shared" ref="F909" si="1909">SUM(B909)</f>
        <v>45341</v>
      </c>
      <c r="G909" s="84">
        <f t="shared" ref="G909" si="1910">SUM(D909)</f>
        <v>-4750</v>
      </c>
      <c r="H909" s="90"/>
      <c r="I909" s="90"/>
      <c r="J909" s="90"/>
      <c r="K909" s="90"/>
    </row>
    <row r="910" spans="1:11" s="91" customFormat="1">
      <c r="A910" s="92">
        <v>14</v>
      </c>
      <c r="B910" s="94">
        <v>45342</v>
      </c>
      <c r="C910" s="95">
        <f t="shared" ref="C910" si="1911">C909+D910</f>
        <v>361997.49999999948</v>
      </c>
      <c r="D910" s="95">
        <f>'Feb - 2024'!K16</f>
        <v>-7920.0000000001637</v>
      </c>
      <c r="E910" s="72"/>
      <c r="F910" s="83">
        <f t="shared" ref="F910" si="1912">SUM(B910)</f>
        <v>45342</v>
      </c>
      <c r="G910" s="84">
        <f t="shared" ref="G910" si="1913">SUM(D910)</f>
        <v>-7920.0000000001637</v>
      </c>
      <c r="H910" s="90"/>
      <c r="I910" s="90"/>
      <c r="J910" s="90"/>
      <c r="K910" s="90"/>
    </row>
    <row r="911" spans="1:11" s="91" customFormat="1">
      <c r="A911" s="92">
        <v>15</v>
      </c>
      <c r="B911" s="94">
        <v>45343</v>
      </c>
      <c r="C911" s="95">
        <f t="shared" ref="C911" si="1914">C910+D911</f>
        <v>375172.49999999942</v>
      </c>
      <c r="D911" s="95">
        <f>'Feb - 2024'!K17</f>
        <v>13174.999999999913</v>
      </c>
      <c r="E911" s="72"/>
      <c r="F911" s="83">
        <f t="shared" ref="F911" si="1915">SUM(B911)</f>
        <v>45343</v>
      </c>
      <c r="G911" s="84">
        <f t="shared" ref="G911" si="1916">SUM(D911)</f>
        <v>13174.999999999913</v>
      </c>
      <c r="H911" s="90"/>
      <c r="I911" s="90"/>
      <c r="J911" s="90"/>
      <c r="K911" s="90"/>
    </row>
    <row r="912" spans="1:11" s="91" customFormat="1">
      <c r="A912" s="92">
        <v>16</v>
      </c>
      <c r="B912" s="94">
        <v>45344</v>
      </c>
      <c r="C912" s="95">
        <f t="shared" ref="C912" si="1917">C911+D912</f>
        <v>404812.49999999936</v>
      </c>
      <c r="D912" s="95">
        <f>'Feb - 2024'!K18</f>
        <v>29639.999999999935</v>
      </c>
      <c r="E912" s="72"/>
      <c r="F912" s="83">
        <f t="shared" ref="F912" si="1918">SUM(B912)</f>
        <v>45344</v>
      </c>
      <c r="G912" s="84">
        <f t="shared" ref="G912" si="1919">SUM(D912)</f>
        <v>29639.999999999935</v>
      </c>
      <c r="H912" s="90"/>
      <c r="I912" s="90"/>
      <c r="J912" s="90"/>
      <c r="K912" s="90"/>
    </row>
    <row r="913" spans="1:11" s="91" customFormat="1">
      <c r="A913" s="92">
        <v>17</v>
      </c>
      <c r="B913" s="94">
        <v>45348</v>
      </c>
      <c r="C913" s="95">
        <f t="shared" ref="C913" si="1920">C912+D913</f>
        <v>402112.49999999936</v>
      </c>
      <c r="D913" s="95">
        <f>'Feb - 2024'!K19</f>
        <v>-2700</v>
      </c>
      <c r="E913" s="72"/>
      <c r="F913" s="83">
        <f t="shared" ref="F913" si="1921">SUM(B913)</f>
        <v>45348</v>
      </c>
      <c r="G913" s="84">
        <f t="shared" ref="G913" si="1922">SUM(D913)</f>
        <v>-2700</v>
      </c>
      <c r="H913" s="90"/>
      <c r="I913" s="90"/>
      <c r="J913" s="90"/>
      <c r="K913" s="90"/>
    </row>
    <row r="914" spans="1:11" s="91" customFormat="1">
      <c r="A914" s="92">
        <v>18</v>
      </c>
      <c r="B914" s="94">
        <v>45349</v>
      </c>
      <c r="C914" s="95">
        <f t="shared" ref="C914" si="1923">C913+D914</f>
        <v>400822.4999999993</v>
      </c>
      <c r="D914" s="95">
        <f>'Feb - 2024'!K20</f>
        <v>-1290.0000000000546</v>
      </c>
      <c r="E914" s="72"/>
      <c r="F914" s="83">
        <f t="shared" ref="F914" si="1924">SUM(B914)</f>
        <v>45349</v>
      </c>
      <c r="G914" s="84">
        <f t="shared" ref="G914" si="1925">SUM(D914)</f>
        <v>-1290.0000000000546</v>
      </c>
      <c r="H914" s="90"/>
      <c r="I914" s="90"/>
      <c r="J914" s="90"/>
      <c r="K914" s="90"/>
    </row>
    <row r="915" spans="1:11" s="91" customFormat="1">
      <c r="A915" s="92">
        <v>19</v>
      </c>
      <c r="B915" s="94">
        <v>45349</v>
      </c>
      <c r="C915" s="95">
        <f t="shared" ref="C915" si="1926">C914+D915</f>
        <v>399442.49999999919</v>
      </c>
      <c r="D915" s="95">
        <f>'Feb - 2024'!K21</f>
        <v>-1380.0000000001091</v>
      </c>
      <c r="E915" s="72"/>
      <c r="F915" s="83">
        <f t="shared" ref="F915" si="1927">SUM(B915)</f>
        <v>45349</v>
      </c>
      <c r="G915" s="84">
        <f t="shared" ref="G915" si="1928">SUM(D915)</f>
        <v>-1380.0000000001091</v>
      </c>
      <c r="H915" s="90"/>
      <c r="I915" s="90"/>
      <c r="J915" s="90"/>
      <c r="K915" s="90"/>
    </row>
    <row r="916" spans="1:11" s="91" customFormat="1">
      <c r="A916" s="92">
        <v>20</v>
      </c>
      <c r="B916" s="94">
        <v>45350</v>
      </c>
      <c r="C916" s="95">
        <f t="shared" ref="C916" si="1929">C915+D916</f>
        <v>382004.99999999919</v>
      </c>
      <c r="D916" s="95">
        <f>'Feb - 2024'!K22</f>
        <v>-17437.5</v>
      </c>
      <c r="E916" s="72"/>
      <c r="F916" s="83">
        <f t="shared" ref="F916" si="1930">SUM(B916)</f>
        <v>45350</v>
      </c>
      <c r="G916" s="84">
        <f t="shared" ref="G916" si="1931">SUM(D916)</f>
        <v>-17437.5</v>
      </c>
      <c r="H916" s="90"/>
      <c r="I916" s="90"/>
      <c r="J916" s="90"/>
      <c r="K916" s="90"/>
    </row>
    <row r="917" spans="1:11" s="91" customFormat="1">
      <c r="A917" s="92">
        <v>21</v>
      </c>
      <c r="B917" s="94">
        <v>45351</v>
      </c>
      <c r="C917" s="95">
        <f t="shared" ref="C917" si="1932">C916+D917</f>
        <v>376484.9999999993</v>
      </c>
      <c r="D917" s="95">
        <f>'Feb - 2024'!K23</f>
        <v>-5519.9999999998909</v>
      </c>
      <c r="E917" s="72"/>
      <c r="F917" s="83">
        <f t="shared" ref="F917" si="1933">SUM(B917)</f>
        <v>45351</v>
      </c>
      <c r="G917" s="84">
        <f t="shared" ref="G917" si="1934">SUM(D917)</f>
        <v>-5519.9999999998909</v>
      </c>
      <c r="H917" s="90"/>
      <c r="I917" s="90"/>
      <c r="J917" s="90"/>
      <c r="K917" s="90"/>
    </row>
    <row r="918" spans="1:11" s="91" customFormat="1" ht="13">
      <c r="A918" s="92"/>
      <c r="B918" s="90"/>
      <c r="C918" s="90"/>
      <c r="D918" s="90"/>
      <c r="E918" s="90"/>
      <c r="F918" s="90"/>
      <c r="G918" s="90"/>
      <c r="H918" s="90"/>
      <c r="I918" s="90"/>
      <c r="J918" s="90"/>
      <c r="K918" s="90"/>
    </row>
    <row r="919" spans="1:11" s="91" customFormat="1" ht="13">
      <c r="A919" s="92"/>
      <c r="B919" s="90"/>
      <c r="C919" s="90"/>
      <c r="D919" s="90"/>
      <c r="E919" s="90"/>
      <c r="F919" s="90"/>
      <c r="G919" s="90"/>
      <c r="H919" s="90"/>
      <c r="I919" s="90"/>
      <c r="J919" s="90"/>
      <c r="K919" s="90"/>
    </row>
    <row r="920" spans="1:11" s="91" customFormat="1" ht="13">
      <c r="A920" s="92"/>
      <c r="B920" s="90"/>
      <c r="C920" s="90"/>
      <c r="D920" s="90"/>
      <c r="E920" s="90"/>
      <c r="F920" s="90"/>
      <c r="G920" s="90"/>
      <c r="H920" s="90"/>
      <c r="I920" s="90"/>
      <c r="J920" s="90"/>
      <c r="K920" s="90"/>
    </row>
    <row r="921" spans="1:11" s="91" customFormat="1">
      <c r="A921" s="72"/>
      <c r="B921" s="101">
        <v>45352</v>
      </c>
      <c r="C921" s="102"/>
      <c r="D921" s="102"/>
      <c r="E921" s="102"/>
      <c r="F921" s="102"/>
      <c r="G921" s="102"/>
      <c r="H921" s="103"/>
      <c r="I921" s="80" t="s">
        <v>265</v>
      </c>
      <c r="J921" s="80">
        <v>10</v>
      </c>
      <c r="K921" s="80"/>
    </row>
    <row r="922" spans="1:11" s="91" customFormat="1">
      <c r="A922" s="72"/>
      <c r="B922" s="80" t="s">
        <v>2</v>
      </c>
      <c r="C922" s="80" t="s">
        <v>36</v>
      </c>
      <c r="D922" s="80" t="s">
        <v>37</v>
      </c>
      <c r="E922" s="72"/>
      <c r="F922" s="72"/>
      <c r="G922" s="72"/>
      <c r="H922" s="72"/>
      <c r="I922" s="78" t="s">
        <v>31</v>
      </c>
      <c r="J922" s="80">
        <v>1</v>
      </c>
      <c r="K922" s="79">
        <f>J922/J921</f>
        <v>0.1</v>
      </c>
    </row>
    <row r="923" spans="1:11" s="91" customFormat="1">
      <c r="A923" s="72"/>
      <c r="B923" s="80"/>
      <c r="C923" s="80">
        <v>400000</v>
      </c>
      <c r="D923" s="80"/>
      <c r="E923" s="72"/>
      <c r="F923" s="72"/>
      <c r="G923" s="72"/>
      <c r="H923" s="72"/>
      <c r="I923" s="78" t="s">
        <v>33</v>
      </c>
      <c r="J923" s="80">
        <v>9</v>
      </c>
      <c r="K923" s="79">
        <f>J923/J921</f>
        <v>0.9</v>
      </c>
    </row>
    <row r="924" spans="1:11" s="91" customFormat="1">
      <c r="A924" s="93">
        <v>1</v>
      </c>
      <c r="B924" s="94">
        <v>45352</v>
      </c>
      <c r="C924" s="95">
        <f t="shared" ref="C924" si="1935">C923+D924</f>
        <v>396400.00000000012</v>
      </c>
      <c r="D924" s="95">
        <f>'Mar - 2024'!K3</f>
        <v>-3599.9999999999091</v>
      </c>
      <c r="E924" s="72"/>
      <c r="F924" s="83">
        <f t="shared" ref="F924" si="1936">SUM(B924)</f>
        <v>45352</v>
      </c>
      <c r="G924" s="84">
        <f t="shared" ref="G924" si="1937">SUM(D924)</f>
        <v>-3599.9999999999091</v>
      </c>
      <c r="H924" s="72"/>
      <c r="I924" s="72"/>
      <c r="J924" s="72"/>
      <c r="K924" s="72"/>
    </row>
    <row r="925" spans="1:11" s="91" customFormat="1">
      <c r="A925" s="92">
        <v>2</v>
      </c>
      <c r="B925" s="94">
        <v>45352</v>
      </c>
      <c r="C925" s="95">
        <f t="shared" ref="C925" si="1938">C924+D925</f>
        <v>391600.00000000012</v>
      </c>
      <c r="D925" s="95">
        <f>'Mar - 2024'!K4</f>
        <v>-4800</v>
      </c>
      <c r="E925" s="72"/>
      <c r="F925" s="83">
        <f t="shared" ref="F925" si="1939">SUM(B925)</f>
        <v>45352</v>
      </c>
      <c r="G925" s="84">
        <f t="shared" ref="G925" si="1940">SUM(D925)</f>
        <v>-4800</v>
      </c>
      <c r="H925" s="90"/>
      <c r="I925" s="90"/>
      <c r="J925" s="90"/>
      <c r="K925" s="90"/>
    </row>
    <row r="926" spans="1:11" s="91" customFormat="1">
      <c r="A926" s="92">
        <v>3</v>
      </c>
      <c r="B926" s="94">
        <v>45355</v>
      </c>
      <c r="C926" s="95">
        <f t="shared" ref="C926" si="1941">C925+D926</f>
        <v>410080.00000000006</v>
      </c>
      <c r="D926" s="95">
        <f>'Mar - 2024'!K5</f>
        <v>18479.999999999949</v>
      </c>
      <c r="E926" s="72"/>
      <c r="F926" s="83">
        <f t="shared" ref="F926" si="1942">SUM(B926)</f>
        <v>45355</v>
      </c>
      <c r="G926" s="84">
        <f t="shared" ref="G926" si="1943">SUM(D926)</f>
        <v>18479.999999999949</v>
      </c>
      <c r="H926" s="90"/>
      <c r="I926" s="90"/>
      <c r="J926" s="90"/>
      <c r="K926" s="90"/>
    </row>
    <row r="927" spans="1:11" s="91" customFormat="1">
      <c r="A927" s="92">
        <v>4</v>
      </c>
      <c r="B927" s="94">
        <v>45356</v>
      </c>
      <c r="C927" s="95">
        <f t="shared" ref="C927" si="1944">C926+D927</f>
        <v>409186.25000000012</v>
      </c>
      <c r="D927" s="95">
        <f>'Mar - 2024'!K6</f>
        <v>-893.74999999996874</v>
      </c>
      <c r="E927" s="72"/>
      <c r="F927" s="83">
        <f t="shared" ref="F927" si="1945">SUM(B927)</f>
        <v>45356</v>
      </c>
      <c r="G927" s="84">
        <f t="shared" ref="G927" si="1946">SUM(D927)</f>
        <v>-893.74999999996874</v>
      </c>
      <c r="H927" s="90"/>
      <c r="I927" s="90"/>
      <c r="J927" s="90"/>
      <c r="K927" s="90"/>
    </row>
    <row r="928" spans="1:11" s="91" customFormat="1">
      <c r="A928" s="92">
        <v>5</v>
      </c>
      <c r="B928" s="94">
        <v>45356</v>
      </c>
      <c r="C928" s="95">
        <f t="shared" ref="C928" si="1947">C927+D928</f>
        <v>407346.25000000023</v>
      </c>
      <c r="D928" s="95">
        <f>'Mar - 2024'!K7</f>
        <v>-1839.9999999998954</v>
      </c>
      <c r="E928" s="72"/>
      <c r="F928" s="83">
        <f t="shared" ref="F928" si="1948">SUM(B928)</f>
        <v>45356</v>
      </c>
      <c r="G928" s="84">
        <f t="shared" ref="G928" si="1949">SUM(D928)</f>
        <v>-1839.9999999998954</v>
      </c>
      <c r="H928" s="90"/>
      <c r="I928" s="90"/>
      <c r="J928" s="90"/>
      <c r="K928" s="90"/>
    </row>
    <row r="929" spans="1:11" s="91" customFormat="1">
      <c r="A929" s="92">
        <v>6</v>
      </c>
      <c r="B929" s="94">
        <v>45357</v>
      </c>
      <c r="C929" s="95">
        <f t="shared" ref="C929" si="1950">C928+D929</f>
        <v>370946.25000000023</v>
      </c>
      <c r="D929" s="95">
        <f>'Mar - 2024'!K8</f>
        <v>-36400</v>
      </c>
      <c r="E929" s="72"/>
      <c r="F929" s="83">
        <f t="shared" ref="F929" si="1951">SUM(B929)</f>
        <v>45357</v>
      </c>
      <c r="G929" s="84">
        <f t="shared" ref="G929" si="1952">SUM(D929)</f>
        <v>-36400</v>
      </c>
      <c r="H929" s="90"/>
      <c r="I929" s="90"/>
      <c r="J929" s="90"/>
      <c r="K929" s="90"/>
    </row>
    <row r="930" spans="1:11" s="91" customFormat="1">
      <c r="A930" s="92">
        <v>7</v>
      </c>
      <c r="B930" s="94">
        <v>45358</v>
      </c>
      <c r="C930" s="95">
        <f t="shared" ref="C930" si="1953">C929+D930</f>
        <v>365366.25000000017</v>
      </c>
      <c r="D930" s="95">
        <f>'Mar - 2024'!K9</f>
        <v>-5580.0000000000409</v>
      </c>
      <c r="E930" s="72"/>
      <c r="F930" s="83">
        <f t="shared" ref="F930" si="1954">SUM(B930)</f>
        <v>45358</v>
      </c>
      <c r="G930" s="84">
        <f t="shared" ref="G930" si="1955">SUM(D930)</f>
        <v>-5580.0000000000409</v>
      </c>
      <c r="H930" s="90"/>
      <c r="I930" s="90"/>
      <c r="J930" s="90"/>
      <c r="K930" s="90"/>
    </row>
    <row r="931" spans="1:11" s="91" customFormat="1">
      <c r="A931" s="92">
        <v>8</v>
      </c>
      <c r="B931" s="94">
        <v>45362</v>
      </c>
      <c r="C931" s="95">
        <f t="shared" ref="C931" si="1956">C930+D931</f>
        <v>359966.25000000012</v>
      </c>
      <c r="D931" s="95">
        <f>'Mar - 2024'!K10</f>
        <v>-5400.0000000000764</v>
      </c>
      <c r="E931" s="72"/>
      <c r="F931" s="83">
        <f t="shared" ref="F931" si="1957">SUM(B931)</f>
        <v>45362</v>
      </c>
      <c r="G931" s="84">
        <f t="shared" ref="G931" si="1958">SUM(D931)</f>
        <v>-5400.0000000000764</v>
      </c>
      <c r="H931" s="90"/>
      <c r="I931" s="90"/>
      <c r="J931" s="90"/>
      <c r="K931" s="90"/>
    </row>
    <row r="932" spans="1:11" s="91" customFormat="1">
      <c r="A932" s="92">
        <v>9</v>
      </c>
      <c r="B932" s="94">
        <v>45363</v>
      </c>
      <c r="C932" s="95">
        <f t="shared" ref="C932:C933" si="1959">C931+D932</f>
        <v>356866.25000000023</v>
      </c>
      <c r="D932" s="95">
        <f>'Mar - 2024'!K11</f>
        <v>-3099.9999999999091</v>
      </c>
      <c r="E932" s="72"/>
      <c r="F932" s="83">
        <f t="shared" ref="F932:F933" si="1960">SUM(B932)</f>
        <v>45363</v>
      </c>
      <c r="G932" s="84">
        <f t="shared" ref="G932:G933" si="1961">SUM(D932)</f>
        <v>-3099.9999999999091</v>
      </c>
      <c r="H932" s="90"/>
      <c r="I932" s="90"/>
      <c r="J932" s="90"/>
      <c r="K932" s="90"/>
    </row>
    <row r="933" spans="1:11" s="91" customFormat="1">
      <c r="A933" s="92">
        <v>10</v>
      </c>
      <c r="B933" s="94">
        <v>45363</v>
      </c>
      <c r="C933" s="95">
        <f t="shared" si="1959"/>
        <v>354616.25000000017</v>
      </c>
      <c r="D933" s="95">
        <f>'Mar - 2024'!K12</f>
        <v>-2250.0000000000855</v>
      </c>
      <c r="E933" s="72"/>
      <c r="F933" s="83">
        <f t="shared" si="1960"/>
        <v>45363</v>
      </c>
      <c r="G933" s="84">
        <f t="shared" si="1961"/>
        <v>-2250.0000000000855</v>
      </c>
      <c r="H933" s="90"/>
      <c r="I933" s="90"/>
      <c r="J933" s="90"/>
      <c r="K933" s="90"/>
    </row>
    <row r="934" spans="1:11" s="91" customFormat="1" ht="13">
      <c r="A934" s="92"/>
      <c r="B934" s="90"/>
      <c r="C934" s="90"/>
      <c r="D934" s="90"/>
      <c r="E934" s="90"/>
      <c r="F934" s="90"/>
      <c r="G934" s="90"/>
      <c r="H934" s="90"/>
      <c r="I934" s="90"/>
      <c r="J934" s="90"/>
      <c r="K934" s="90"/>
    </row>
    <row r="935" spans="1:11" s="91" customFormat="1" ht="13">
      <c r="A935" s="92"/>
      <c r="B935" s="90"/>
      <c r="C935" s="90"/>
      <c r="D935" s="90"/>
      <c r="E935" s="90"/>
      <c r="F935" s="90"/>
      <c r="G935" s="90"/>
      <c r="H935" s="90"/>
      <c r="I935" s="90"/>
      <c r="J935" s="90"/>
      <c r="K935" s="90"/>
    </row>
    <row r="936" spans="1:11" s="91" customFormat="1" ht="13">
      <c r="A936" s="92"/>
      <c r="B936" s="90"/>
      <c r="C936" s="90"/>
      <c r="D936" s="90"/>
      <c r="E936" s="90"/>
      <c r="F936" s="90"/>
      <c r="G936" s="90"/>
      <c r="H936" s="90"/>
      <c r="I936" s="90"/>
      <c r="J936" s="90"/>
      <c r="K936" s="90"/>
    </row>
    <row r="937" spans="1:11" s="91" customFormat="1">
      <c r="A937" s="72"/>
      <c r="B937" s="101">
        <v>45383</v>
      </c>
      <c r="C937" s="102"/>
      <c r="D937" s="102"/>
      <c r="E937" s="102"/>
      <c r="F937" s="102"/>
      <c r="G937" s="102"/>
      <c r="H937" s="103"/>
      <c r="I937" s="80" t="s">
        <v>265</v>
      </c>
      <c r="J937" s="80">
        <v>13</v>
      </c>
      <c r="K937" s="80"/>
    </row>
    <row r="938" spans="1:11" s="91" customFormat="1">
      <c r="A938" s="72"/>
      <c r="B938" s="80" t="s">
        <v>2</v>
      </c>
      <c r="C938" s="80" t="s">
        <v>36</v>
      </c>
      <c r="D938" s="80" t="s">
        <v>37</v>
      </c>
      <c r="E938" s="72"/>
      <c r="F938" s="72"/>
      <c r="G938" s="72"/>
      <c r="H938" s="72"/>
      <c r="I938" s="78" t="s">
        <v>31</v>
      </c>
      <c r="J938" s="80">
        <v>6</v>
      </c>
      <c r="K938" s="79">
        <f>J938/J937</f>
        <v>0.46153846153846156</v>
      </c>
    </row>
    <row r="939" spans="1:11" s="91" customFormat="1">
      <c r="A939" s="72"/>
      <c r="B939" s="80"/>
      <c r="C939" s="80">
        <v>400000</v>
      </c>
      <c r="D939" s="80"/>
      <c r="E939" s="72"/>
      <c r="F939" s="72"/>
      <c r="G939" s="72"/>
      <c r="H939" s="72"/>
      <c r="I939" s="78" t="s">
        <v>33</v>
      </c>
      <c r="J939" s="80">
        <v>7</v>
      </c>
      <c r="K939" s="79">
        <f>J939/J937</f>
        <v>0.53846153846153844</v>
      </c>
    </row>
    <row r="940" spans="1:11" s="91" customFormat="1">
      <c r="A940" s="93">
        <v>1</v>
      </c>
      <c r="B940" s="94">
        <v>45383</v>
      </c>
      <c r="C940" s="95">
        <f t="shared" ref="C940" si="1962">C939+D940</f>
        <v>423939.99999999994</v>
      </c>
      <c r="D940" s="95">
        <f>'Apr - 2024'!K3</f>
        <v>23939.999999999935</v>
      </c>
      <c r="E940" s="72"/>
      <c r="F940" s="83">
        <f t="shared" ref="F940" si="1963">SUM(B940)</f>
        <v>45383</v>
      </c>
      <c r="G940" s="84">
        <f t="shared" ref="G940" si="1964">SUM(D940)</f>
        <v>23939.999999999935</v>
      </c>
      <c r="H940" s="72"/>
      <c r="I940" s="72"/>
      <c r="J940" s="72"/>
      <c r="K940" s="72"/>
    </row>
    <row r="941" spans="1:11" s="91" customFormat="1">
      <c r="A941" s="93">
        <v>2</v>
      </c>
      <c r="B941" s="94">
        <v>45384</v>
      </c>
      <c r="C941" s="95">
        <f t="shared" ref="C941" si="1965">C940+D941</f>
        <v>419439.99999999994</v>
      </c>
      <c r="D941" s="95">
        <f>'Apr - 2024'!K4</f>
        <v>-4500</v>
      </c>
      <c r="E941" s="72"/>
      <c r="F941" s="83">
        <f t="shared" ref="F941" si="1966">SUM(B941)</f>
        <v>45384</v>
      </c>
      <c r="G941" s="84">
        <f t="shared" ref="G941" si="1967">SUM(D941)</f>
        <v>-4500</v>
      </c>
      <c r="H941" s="90"/>
      <c r="I941" s="90"/>
      <c r="J941" s="90"/>
      <c r="K941" s="90"/>
    </row>
    <row r="942" spans="1:11" s="91" customFormat="1">
      <c r="A942" s="93">
        <v>3</v>
      </c>
      <c r="B942" s="94">
        <v>45385</v>
      </c>
      <c r="C942" s="95">
        <f t="shared" ref="C942" si="1968">C941+D942</f>
        <v>440439.99999999994</v>
      </c>
      <c r="D942" s="95">
        <f>'Apr - 2024'!K5</f>
        <v>21000</v>
      </c>
      <c r="E942" s="72"/>
      <c r="F942" s="83">
        <f t="shared" ref="F942" si="1969">SUM(B942)</f>
        <v>45385</v>
      </c>
      <c r="G942" s="84">
        <f t="shared" ref="G942" si="1970">SUM(D942)</f>
        <v>21000</v>
      </c>
      <c r="H942" s="90"/>
      <c r="I942" s="90"/>
      <c r="J942" s="90"/>
      <c r="K942" s="90"/>
    </row>
    <row r="943" spans="1:11" s="91" customFormat="1">
      <c r="A943" s="93">
        <v>4</v>
      </c>
      <c r="B943" s="94">
        <v>45386</v>
      </c>
      <c r="C943" s="95">
        <f t="shared" ref="C943" si="1971">C942+D943</f>
        <v>446939.99999999994</v>
      </c>
      <c r="D943" s="95">
        <f>'Apr - 2024'!K6</f>
        <v>6500</v>
      </c>
      <c r="E943" s="72"/>
      <c r="F943" s="83">
        <f t="shared" ref="F943" si="1972">SUM(B943)</f>
        <v>45386</v>
      </c>
      <c r="G943" s="84">
        <f t="shared" ref="G943" si="1973">SUM(D943)</f>
        <v>6500</v>
      </c>
      <c r="H943" s="90"/>
      <c r="I943" s="90"/>
      <c r="J943" s="90"/>
      <c r="K943" s="90"/>
    </row>
    <row r="944" spans="1:11" s="91" customFormat="1">
      <c r="A944" s="93">
        <v>5</v>
      </c>
      <c r="B944" s="94">
        <v>45390</v>
      </c>
      <c r="C944" s="95">
        <f t="shared" ref="C944" si="1974">C943+D944</f>
        <v>439939.99999999994</v>
      </c>
      <c r="D944" s="95">
        <f>'Apr - 2024'!K7</f>
        <v>-7000</v>
      </c>
      <c r="E944" s="72"/>
      <c r="F944" s="83">
        <f t="shared" ref="F944" si="1975">SUM(B944)</f>
        <v>45390</v>
      </c>
      <c r="G944" s="84">
        <f t="shared" ref="G944" si="1976">SUM(D944)</f>
        <v>-7000</v>
      </c>
      <c r="H944" s="90"/>
      <c r="I944" s="90"/>
      <c r="J944" s="90"/>
      <c r="K944" s="90"/>
    </row>
    <row r="945" spans="1:11" s="91" customFormat="1">
      <c r="A945" s="93">
        <v>6</v>
      </c>
      <c r="B945" s="94">
        <v>45390</v>
      </c>
      <c r="C945" s="95">
        <f t="shared" ref="C945" si="1977">C944+D945</f>
        <v>445639.99999999988</v>
      </c>
      <c r="D945" s="95">
        <f>'Apr - 2024'!K8</f>
        <v>5699.9999999999318</v>
      </c>
      <c r="E945" s="72"/>
      <c r="F945" s="83">
        <f t="shared" ref="F945" si="1978">SUM(B945)</f>
        <v>45390</v>
      </c>
      <c r="G945" s="84">
        <f t="shared" ref="G945" si="1979">SUM(D945)</f>
        <v>5699.9999999999318</v>
      </c>
      <c r="H945" s="90"/>
      <c r="I945" s="90"/>
      <c r="J945" s="90"/>
      <c r="K945" s="90"/>
    </row>
    <row r="946" spans="1:11" s="91" customFormat="1">
      <c r="A946" s="93">
        <v>7</v>
      </c>
      <c r="B946" s="94">
        <v>45391</v>
      </c>
      <c r="C946" s="95">
        <f t="shared" ref="C946:C947" si="1980">C945+D946</f>
        <v>442504.99999999983</v>
      </c>
      <c r="D946" s="95">
        <f>'Apr - 2024'!K9</f>
        <v>-3135.0000000000646</v>
      </c>
      <c r="E946" s="72"/>
      <c r="F946" s="83">
        <f t="shared" ref="F946:F947" si="1981">SUM(B946)</f>
        <v>45391</v>
      </c>
      <c r="G946" s="84">
        <f t="shared" ref="G946:G947" si="1982">SUM(D946)</f>
        <v>-3135.0000000000646</v>
      </c>
      <c r="H946" s="90"/>
      <c r="I946" s="90"/>
      <c r="J946" s="90"/>
      <c r="K946" s="90"/>
    </row>
    <row r="947" spans="1:11" s="91" customFormat="1">
      <c r="A947" s="93">
        <v>8</v>
      </c>
      <c r="B947" s="94">
        <v>45391</v>
      </c>
      <c r="C947" s="95">
        <f t="shared" si="1980"/>
        <v>438004.99999999983</v>
      </c>
      <c r="D947" s="95">
        <f>'Apr - 2024'!K10</f>
        <v>-4500</v>
      </c>
      <c r="E947" s="72"/>
      <c r="F947" s="83">
        <f t="shared" si="1981"/>
        <v>45391</v>
      </c>
      <c r="G947" s="84">
        <f t="shared" si="1982"/>
        <v>-4500</v>
      </c>
      <c r="H947" s="90"/>
      <c r="I947" s="90"/>
      <c r="J947" s="90"/>
      <c r="K947" s="90"/>
    </row>
    <row r="948" spans="1:11" s="91" customFormat="1">
      <c r="A948" s="93">
        <v>9</v>
      </c>
      <c r="B948" s="94">
        <v>45392</v>
      </c>
      <c r="C948" s="95">
        <f t="shared" ref="C948" si="1983">C947+D948</f>
        <v>424594.99999999977</v>
      </c>
      <c r="D948" s="95">
        <f>'Apr - 2024'!K11</f>
        <v>-13410.000000000082</v>
      </c>
      <c r="E948" s="72"/>
      <c r="F948" s="83">
        <f t="shared" ref="F948" si="1984">SUM(B948)</f>
        <v>45392</v>
      </c>
      <c r="G948" s="84">
        <f t="shared" ref="G948" si="1985">SUM(D948)</f>
        <v>-13410.000000000082</v>
      </c>
      <c r="H948" s="90"/>
      <c r="I948" s="90"/>
      <c r="J948" s="90"/>
      <c r="K948" s="90"/>
    </row>
    <row r="949" spans="1:11" s="91" customFormat="1">
      <c r="A949" s="93">
        <v>10</v>
      </c>
      <c r="B949" s="94">
        <v>45394</v>
      </c>
      <c r="C949" s="95">
        <f t="shared" ref="C949" si="1986">C948+D949</f>
        <v>409774.99999999983</v>
      </c>
      <c r="D949" s="95">
        <f>'Apr - 2024'!K12</f>
        <v>-14819.999999999967</v>
      </c>
      <c r="E949" s="72"/>
      <c r="F949" s="83">
        <f t="shared" ref="F949" si="1987">SUM(B949)</f>
        <v>45394</v>
      </c>
      <c r="G949" s="84">
        <f t="shared" ref="G949" si="1988">SUM(D949)</f>
        <v>-14819.999999999967</v>
      </c>
      <c r="H949" s="90"/>
      <c r="I949" s="90"/>
      <c r="J949" s="90"/>
      <c r="K949" s="90"/>
    </row>
    <row r="950" spans="1:11" s="91" customFormat="1">
      <c r="A950" s="93">
        <v>11</v>
      </c>
      <c r="B950" s="94">
        <v>45397</v>
      </c>
      <c r="C950" s="95">
        <f t="shared" ref="C950" si="1989">C949+D950</f>
        <v>419974.99999999983</v>
      </c>
      <c r="D950" s="95">
        <f>'Apr - 2024'!K13</f>
        <v>10200</v>
      </c>
      <c r="E950" s="72"/>
      <c r="F950" s="83">
        <f t="shared" ref="F950" si="1990">SUM(B950)</f>
        <v>45397</v>
      </c>
      <c r="G950" s="84">
        <f t="shared" ref="G950" si="1991">SUM(D950)</f>
        <v>10200</v>
      </c>
      <c r="H950" s="90"/>
      <c r="I950" s="90"/>
      <c r="J950" s="90"/>
      <c r="K950" s="90"/>
    </row>
    <row r="951" spans="1:11" s="91" customFormat="1">
      <c r="A951" s="93">
        <v>12</v>
      </c>
      <c r="B951" s="94">
        <v>45398</v>
      </c>
      <c r="C951" s="95">
        <f t="shared" ref="C951" si="1992">C950+D951</f>
        <v>409324.99999999983</v>
      </c>
      <c r="D951" s="95">
        <f>'Apr - 2024'!K14</f>
        <v>-10650</v>
      </c>
      <c r="E951" s="72"/>
      <c r="F951" s="83">
        <f t="shared" ref="F951" si="1993">SUM(B951)</f>
        <v>45398</v>
      </c>
      <c r="G951" s="84">
        <f t="shared" ref="G951" si="1994">SUM(D951)</f>
        <v>-10650</v>
      </c>
      <c r="H951" s="90"/>
      <c r="I951" s="90"/>
      <c r="J951" s="90"/>
      <c r="K951" s="90"/>
    </row>
    <row r="952" spans="1:11" s="91" customFormat="1">
      <c r="A952" s="93">
        <v>13</v>
      </c>
      <c r="B952" s="94">
        <v>45400</v>
      </c>
      <c r="C952" s="95">
        <f t="shared" ref="C952" si="1995">C951+D952</f>
        <v>424409.99999999977</v>
      </c>
      <c r="D952" s="95">
        <f>'Apr - 2024'!K15</f>
        <v>15084.999999999967</v>
      </c>
      <c r="E952" s="72"/>
      <c r="F952" s="83">
        <f t="shared" ref="F952" si="1996">SUM(B952)</f>
        <v>45400</v>
      </c>
      <c r="G952" s="84">
        <f t="shared" ref="G952" si="1997">SUM(D952)</f>
        <v>15084.999999999967</v>
      </c>
      <c r="H952" s="90"/>
      <c r="I952" s="90"/>
      <c r="J952" s="90"/>
      <c r="K952" s="90"/>
    </row>
    <row r="953" spans="1:11" s="91" customFormat="1" ht="13">
      <c r="A953" s="89"/>
      <c r="B953" s="90"/>
      <c r="C953" s="90"/>
      <c r="D953" s="90"/>
      <c r="E953" s="90"/>
      <c r="F953" s="90"/>
      <c r="G953" s="90"/>
      <c r="H953" s="90"/>
      <c r="I953" s="90"/>
      <c r="J953" s="90"/>
      <c r="K953" s="90"/>
    </row>
    <row r="954" spans="1:11" s="91" customFormat="1" ht="13">
      <c r="A954" s="89"/>
      <c r="B954" s="90"/>
      <c r="C954" s="90"/>
      <c r="D954" s="90"/>
      <c r="E954" s="90"/>
      <c r="F954" s="90"/>
      <c r="G954" s="90"/>
      <c r="H954" s="90"/>
      <c r="I954" s="90"/>
      <c r="J954" s="90"/>
      <c r="K954" s="90"/>
    </row>
    <row r="955" spans="1:11" s="91" customFormat="1" ht="13">
      <c r="A955" s="89"/>
      <c r="B955" s="90"/>
      <c r="C955" s="90"/>
      <c r="D955" s="90"/>
      <c r="E955" s="90"/>
      <c r="F955" s="90"/>
      <c r="G955" s="90"/>
      <c r="H955" s="90"/>
      <c r="I955" s="90"/>
      <c r="J955" s="90"/>
      <c r="K955" s="90"/>
    </row>
    <row r="956" spans="1:11" s="91" customFormat="1" ht="13">
      <c r="A956" s="89"/>
      <c r="B956" s="90"/>
      <c r="C956" s="90"/>
      <c r="D956" s="90"/>
      <c r="E956" s="90"/>
      <c r="F956" s="90"/>
      <c r="G956" s="90"/>
      <c r="H956" s="90"/>
      <c r="I956" s="90"/>
      <c r="J956" s="90"/>
      <c r="K956" s="90"/>
    </row>
    <row r="957" spans="1:11" s="91" customFormat="1" ht="13">
      <c r="A957" s="89" t="s">
        <v>305</v>
      </c>
      <c r="B957" s="90"/>
      <c r="C957" s="90"/>
      <c r="D957" s="90"/>
      <c r="E957" s="90"/>
      <c r="F957" s="90"/>
      <c r="G957" s="90"/>
      <c r="H957" s="90"/>
      <c r="I957" s="90"/>
    </row>
    <row r="958" spans="1:11" s="91" customFormat="1" ht="13">
      <c r="A958" s="90" t="s">
        <v>306</v>
      </c>
      <c r="B958" s="90"/>
      <c r="C958" s="90"/>
      <c r="D958" s="90"/>
      <c r="E958" s="90"/>
      <c r="F958" s="90"/>
      <c r="G958" s="90"/>
      <c r="H958" s="90"/>
      <c r="I958" s="90"/>
    </row>
    <row r="959" spans="1:11" s="91" customFormat="1" ht="13">
      <c r="A959" s="90" t="s">
        <v>350</v>
      </c>
      <c r="B959" s="90"/>
      <c r="C959" s="90"/>
      <c r="D959" s="90"/>
      <c r="E959" s="90"/>
      <c r="F959" s="90"/>
      <c r="G959" s="90"/>
      <c r="H959" s="90"/>
      <c r="I959" s="90"/>
    </row>
    <row r="960" spans="1:11" s="91" customFormat="1" ht="13">
      <c r="A960" s="90" t="s">
        <v>307</v>
      </c>
      <c r="B960" s="90"/>
      <c r="C960" s="90"/>
      <c r="D960" s="90"/>
      <c r="E960" s="90"/>
      <c r="F960" s="90"/>
      <c r="G960" s="90"/>
      <c r="H960" s="90"/>
      <c r="I960" s="90"/>
    </row>
    <row r="961" spans="1:9" s="91" customFormat="1" ht="13">
      <c r="A961" s="90" t="s">
        <v>308</v>
      </c>
      <c r="B961" s="90"/>
      <c r="C961" s="90"/>
      <c r="D961" s="90"/>
      <c r="E961" s="90"/>
      <c r="F961" s="90"/>
      <c r="G961" s="90"/>
      <c r="H961" s="90"/>
      <c r="I961" s="90"/>
    </row>
    <row r="962" spans="1:9" s="91" customFormat="1" ht="13">
      <c r="A962" s="90" t="s">
        <v>304</v>
      </c>
      <c r="B962" s="90"/>
      <c r="C962" s="90"/>
      <c r="D962" s="90"/>
      <c r="E962" s="90"/>
      <c r="F962" s="90"/>
      <c r="G962" s="90"/>
      <c r="H962" s="90"/>
      <c r="I962" s="90"/>
    </row>
    <row r="963" spans="1:9" s="91" customFormat="1" ht="13">
      <c r="A963" s="90" t="s">
        <v>333</v>
      </c>
      <c r="B963" s="90"/>
      <c r="C963" s="90"/>
      <c r="D963" s="90"/>
      <c r="E963" s="90"/>
      <c r="F963" s="90"/>
      <c r="G963" s="90"/>
      <c r="H963" s="90"/>
      <c r="I963" s="90"/>
    </row>
    <row r="964" spans="1:9" s="91" customFormat="1" ht="13">
      <c r="A964" s="90" t="s">
        <v>334</v>
      </c>
      <c r="B964" s="90"/>
      <c r="C964" s="90"/>
      <c r="D964" s="90"/>
      <c r="E964" s="90"/>
      <c r="F964" s="90"/>
      <c r="G964" s="90"/>
      <c r="H964" s="90"/>
      <c r="I964" s="90"/>
    </row>
    <row r="965" spans="1:9" s="91" customFormat="1" ht="13">
      <c r="A965" s="90" t="s">
        <v>335</v>
      </c>
      <c r="B965" s="90"/>
      <c r="C965" s="90"/>
      <c r="D965" s="90"/>
      <c r="E965" s="90"/>
      <c r="F965" s="90"/>
      <c r="G965" s="90"/>
      <c r="H965" s="90"/>
      <c r="I965" s="90"/>
    </row>
    <row r="966" spans="1:9" s="91" customFormat="1" ht="13">
      <c r="A966" s="90" t="s">
        <v>336</v>
      </c>
      <c r="B966" s="90"/>
      <c r="C966" s="90"/>
      <c r="D966" s="90"/>
      <c r="E966" s="90"/>
      <c r="F966" s="90"/>
      <c r="G966" s="90"/>
      <c r="H966" s="90"/>
      <c r="I966" s="90"/>
    </row>
  </sheetData>
  <mergeCells count="39">
    <mergeCell ref="B894:H894"/>
    <mergeCell ref="B870:H870"/>
    <mergeCell ref="B841:H841"/>
    <mergeCell ref="B561:H561"/>
    <mergeCell ref="B535:H535"/>
    <mergeCell ref="B788:H788"/>
    <mergeCell ref="B763:H763"/>
    <mergeCell ref="B731:H731"/>
    <mergeCell ref="B612:H612"/>
    <mergeCell ref="B588:H588"/>
    <mergeCell ref="B700:H700"/>
    <mergeCell ref="B668:H668"/>
    <mergeCell ref="B638:H638"/>
    <mergeCell ref="B813:H813"/>
    <mergeCell ref="B423:H423"/>
    <mergeCell ref="B2:H2"/>
    <mergeCell ref="B22:H22"/>
    <mergeCell ref="B42:H42"/>
    <mergeCell ref="B60:H60"/>
    <mergeCell ref="B80:H80"/>
    <mergeCell ref="B342:H342"/>
    <mergeCell ref="B397:H397"/>
    <mergeCell ref="B370:H370"/>
    <mergeCell ref="B937:H937"/>
    <mergeCell ref="B921:H921"/>
    <mergeCell ref="B98:H98"/>
    <mergeCell ref="B270:H270"/>
    <mergeCell ref="B120:H120"/>
    <mergeCell ref="B244:H244"/>
    <mergeCell ref="B140:H140"/>
    <mergeCell ref="B158:H158"/>
    <mergeCell ref="B222:H222"/>
    <mergeCell ref="B177:H177"/>
    <mergeCell ref="B509:H509"/>
    <mergeCell ref="B479:H479"/>
    <mergeCell ref="B196:H196"/>
    <mergeCell ref="B319:H319"/>
    <mergeCell ref="B298:H298"/>
    <mergeCell ref="B454:H45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I71"/>
  <sheetViews>
    <sheetView topLeftCell="A41" workbookViewId="0">
      <selection activeCell="A59" sqref="A59"/>
    </sheetView>
  </sheetViews>
  <sheetFormatPr defaultRowHeight="14.35"/>
  <cols>
    <col min="1" max="1" width="12.3515625" style="72" customWidth="1"/>
    <col min="2" max="2" width="18.3515625" style="72" customWidth="1"/>
    <col min="3" max="3" width="16.3515625" style="72" customWidth="1"/>
    <col min="4" max="4" width="8.87890625" style="72"/>
    <col min="5" max="5" width="18.87890625" style="72" customWidth="1"/>
    <col min="6" max="6" width="8.87890625" style="72"/>
    <col min="7" max="7" width="10.41015625" style="72" customWidth="1"/>
  </cols>
  <sheetData>
    <row r="2" spans="1:7">
      <c r="A2" s="73" t="s">
        <v>166</v>
      </c>
      <c r="B2" s="73" t="s">
        <v>167</v>
      </c>
      <c r="C2" s="73" t="s">
        <v>168</v>
      </c>
      <c r="E2" s="72" t="s">
        <v>169</v>
      </c>
      <c r="F2" s="72">
        <v>12</v>
      </c>
    </row>
    <row r="3" spans="1:7">
      <c r="A3" s="74" t="s">
        <v>170</v>
      </c>
      <c r="B3" s="74">
        <v>600000</v>
      </c>
      <c r="C3" s="73"/>
      <c r="E3" s="78" t="s">
        <v>194</v>
      </c>
      <c r="F3" s="72">
        <v>11</v>
      </c>
      <c r="G3" s="79">
        <f>F3/F2</f>
        <v>0.91666666666666663</v>
      </c>
    </row>
    <row r="4" spans="1:7">
      <c r="A4" s="75">
        <v>44228</v>
      </c>
      <c r="B4" s="76">
        <f>B3+C4</f>
        <v>674876.08000000066</v>
      </c>
      <c r="C4" s="77">
        <f>'Feb-21'!N23</f>
        <v>74876.080000000671</v>
      </c>
      <c r="E4" s="78" t="s">
        <v>195</v>
      </c>
      <c r="F4" s="72">
        <v>1</v>
      </c>
      <c r="G4" s="79">
        <f>F4/F2</f>
        <v>8.3333333333333329E-2</v>
      </c>
    </row>
    <row r="5" spans="1:7">
      <c r="A5" s="75">
        <v>44256</v>
      </c>
      <c r="B5" s="76">
        <f t="shared" ref="B5:B14" si="0">B4+C5</f>
        <v>747635.34900000039</v>
      </c>
      <c r="C5" s="77">
        <f>'March-21'!N23</f>
        <v>72759.268999999797</v>
      </c>
    </row>
    <row r="6" spans="1:7">
      <c r="A6" s="75">
        <v>44287</v>
      </c>
      <c r="B6" s="76">
        <f t="shared" si="0"/>
        <v>824103.74900000065</v>
      </c>
      <c r="C6" s="77">
        <f>'April - 21'!N19</f>
        <v>76468.400000000227</v>
      </c>
    </row>
    <row r="7" spans="1:7">
      <c r="A7" s="75">
        <v>44317</v>
      </c>
      <c r="B7" s="76">
        <f t="shared" si="0"/>
        <v>857705.42600000091</v>
      </c>
      <c r="C7" s="77">
        <f>'May - 21'!N23</f>
        <v>33601.6770000002</v>
      </c>
    </row>
    <row r="8" spans="1:7">
      <c r="A8" s="75">
        <v>44348</v>
      </c>
      <c r="B8" s="76">
        <f t="shared" si="0"/>
        <v>912474.26275000081</v>
      </c>
      <c r="C8" s="77">
        <f>'June - 21'!N20</f>
        <v>54768.836749999857</v>
      </c>
    </row>
    <row r="9" spans="1:7">
      <c r="A9" s="75">
        <v>44378</v>
      </c>
      <c r="B9" s="76">
        <f t="shared" si="0"/>
        <v>858593.91425000038</v>
      </c>
      <c r="C9" s="77">
        <f>'July - 21'!N24</f>
        <v>-53880.348500000488</v>
      </c>
    </row>
    <row r="10" spans="1:7">
      <c r="A10" s="75">
        <v>44409</v>
      </c>
      <c r="B10" s="76">
        <f t="shared" si="0"/>
        <v>863396.61175000027</v>
      </c>
      <c r="C10" s="77">
        <f>'Aug - 21'!N23</f>
        <v>4802.6974999998511</v>
      </c>
    </row>
    <row r="11" spans="1:7">
      <c r="A11" s="75">
        <v>44440</v>
      </c>
      <c r="B11" s="76">
        <f t="shared" si="0"/>
        <v>989329.7932500001</v>
      </c>
      <c r="C11" s="77">
        <f>'Sept - 21'!N22</f>
        <v>125933.18149999988</v>
      </c>
    </row>
    <row r="12" spans="1:7">
      <c r="A12" s="75">
        <v>44470</v>
      </c>
      <c r="B12" s="76">
        <f t="shared" si="0"/>
        <v>1045100.5200300001</v>
      </c>
      <c r="C12" s="77">
        <f>'Oct -21'!N22</f>
        <v>55770.72677999999</v>
      </c>
    </row>
    <row r="13" spans="1:7">
      <c r="A13" s="75">
        <v>44501</v>
      </c>
      <c r="B13" s="76">
        <f t="shared" si="0"/>
        <v>1074018.0198300001</v>
      </c>
      <c r="C13" s="77">
        <f>'Nov - 2021'!N22</f>
        <v>28917.499799999991</v>
      </c>
    </row>
    <row r="14" spans="1:7">
      <c r="A14" s="75">
        <v>44531</v>
      </c>
      <c r="B14" s="76">
        <f t="shared" si="0"/>
        <v>1196678.9924800002</v>
      </c>
      <c r="C14" s="77">
        <f>'Dec - 2021'!N27</f>
        <v>122660.97265000016</v>
      </c>
    </row>
    <row r="18" spans="1:7">
      <c r="A18" s="73" t="s">
        <v>166</v>
      </c>
      <c r="B18" s="73" t="s">
        <v>167</v>
      </c>
      <c r="C18" s="73" t="s">
        <v>168</v>
      </c>
      <c r="E18" s="72" t="s">
        <v>169</v>
      </c>
      <c r="F18" s="72">
        <v>12</v>
      </c>
    </row>
    <row r="19" spans="1:7">
      <c r="A19" s="74" t="s">
        <v>170</v>
      </c>
      <c r="B19" s="74">
        <v>600000</v>
      </c>
      <c r="C19" s="73"/>
      <c r="E19" s="78" t="s">
        <v>194</v>
      </c>
      <c r="F19" s="72">
        <v>11</v>
      </c>
      <c r="G19" s="79">
        <f>F19/F18</f>
        <v>0.91666666666666663</v>
      </c>
    </row>
    <row r="20" spans="1:7">
      <c r="A20" s="75">
        <v>44562</v>
      </c>
      <c r="B20" s="76">
        <f t="shared" ref="B20:B25" si="1">B19+C20</f>
        <v>677426.70000000042</v>
      </c>
      <c r="C20" s="77">
        <f>'Jan - 2022'!K19</f>
        <v>77426.700000000448</v>
      </c>
      <c r="E20" s="78" t="s">
        <v>195</v>
      </c>
      <c r="F20" s="72">
        <v>1</v>
      </c>
      <c r="G20" s="79">
        <f>F20/F18</f>
        <v>8.3333333333333329E-2</v>
      </c>
    </row>
    <row r="21" spans="1:7">
      <c r="A21" s="75">
        <v>44593</v>
      </c>
      <c r="B21" s="76">
        <f t="shared" si="1"/>
        <v>737221.70000000042</v>
      </c>
      <c r="C21" s="77">
        <f>'Feb - 2022'!K23</f>
        <v>59794.999999999956</v>
      </c>
    </row>
    <row r="22" spans="1:7">
      <c r="A22" s="75">
        <v>44621</v>
      </c>
      <c r="B22" s="76">
        <f t="shared" si="1"/>
        <v>819196.70000000019</v>
      </c>
      <c r="C22" s="77">
        <f>'Mar - 2022'!K25</f>
        <v>81974.999999999796</v>
      </c>
    </row>
    <row r="23" spans="1:7">
      <c r="A23" s="75">
        <v>44652</v>
      </c>
      <c r="B23" s="76">
        <f t="shared" si="1"/>
        <v>842551.75000000023</v>
      </c>
      <c r="C23" s="77">
        <f>'Apr - 2022'!K18</f>
        <v>23355.050000000083</v>
      </c>
    </row>
    <row r="24" spans="1:7">
      <c r="A24" s="75">
        <v>44682</v>
      </c>
      <c r="B24" s="76">
        <f t="shared" si="1"/>
        <v>807435.5500000004</v>
      </c>
      <c r="C24" s="77">
        <f>'May - 2022'!K20</f>
        <v>-35116.199999999822</v>
      </c>
    </row>
    <row r="25" spans="1:7">
      <c r="A25" s="75">
        <v>44713</v>
      </c>
      <c r="B25" s="76">
        <f t="shared" si="1"/>
        <v>812550.55000000051</v>
      </c>
      <c r="C25" s="77">
        <f>'June - 2022'!K25</f>
        <v>5115.0000000001337</v>
      </c>
    </row>
    <row r="26" spans="1:7">
      <c r="A26" s="75">
        <v>44743</v>
      </c>
      <c r="B26" s="76">
        <f t="shared" ref="B26" si="2">B25+C26</f>
        <v>818125.55000000063</v>
      </c>
      <c r="C26" s="77">
        <f>'July - 2022'!K24</f>
        <v>5575.0000000001637</v>
      </c>
    </row>
    <row r="27" spans="1:7">
      <c r="A27" s="75">
        <v>44774</v>
      </c>
      <c r="B27" s="76">
        <f t="shared" ref="B27" si="3">B26+C27</f>
        <v>897951.75000000047</v>
      </c>
      <c r="C27" s="77">
        <f>'Aug - 2022'!K23</f>
        <v>79826.199999999866</v>
      </c>
    </row>
    <row r="28" spans="1:7">
      <c r="A28" s="75">
        <v>44805</v>
      </c>
      <c r="B28" s="76">
        <f t="shared" ref="B28" si="4">B27+C28</f>
        <v>969354.35</v>
      </c>
      <c r="C28" s="77">
        <f>'Sep - 2022'!K28</f>
        <v>71402.599999999511</v>
      </c>
    </row>
    <row r="29" spans="1:7">
      <c r="A29" s="75">
        <v>44835</v>
      </c>
      <c r="B29" s="76">
        <f t="shared" ref="B29" si="5">B28+C29</f>
        <v>1017421.8499999999</v>
      </c>
      <c r="C29" s="77">
        <f>'Oct - 2022'!K22</f>
        <v>48067.499999999905</v>
      </c>
    </row>
    <row r="30" spans="1:7">
      <c r="A30" s="75">
        <v>44866</v>
      </c>
      <c r="B30" s="76">
        <f t="shared" ref="B30" si="6">B29+C30</f>
        <v>1071459.8499999992</v>
      </c>
      <c r="C30" s="77">
        <f>'Nov - 2022'!K26</f>
        <v>54037.999999999185</v>
      </c>
    </row>
    <row r="31" spans="1:7">
      <c r="A31" s="75">
        <v>44896</v>
      </c>
      <c r="B31" s="76">
        <f t="shared" ref="B31" si="7">B30+C31</f>
        <v>1091442.3499999992</v>
      </c>
      <c r="C31" s="77">
        <f>'Dec - 2022'!K23</f>
        <v>19982.499999999985</v>
      </c>
    </row>
    <row r="35" spans="1:7">
      <c r="A35" s="73" t="s">
        <v>166</v>
      </c>
      <c r="B35" s="73" t="s">
        <v>167</v>
      </c>
      <c r="C35" s="73" t="s">
        <v>168</v>
      </c>
      <c r="E35" s="72" t="s">
        <v>169</v>
      </c>
      <c r="F35" s="72">
        <v>12</v>
      </c>
    </row>
    <row r="36" spans="1:7">
      <c r="A36" s="74" t="s">
        <v>170</v>
      </c>
      <c r="B36" s="74">
        <v>400000</v>
      </c>
      <c r="C36" s="73"/>
      <c r="E36" s="78" t="s">
        <v>194</v>
      </c>
      <c r="F36" s="72">
        <v>12</v>
      </c>
      <c r="G36" s="79">
        <f>F36/F35</f>
        <v>1</v>
      </c>
    </row>
    <row r="37" spans="1:7">
      <c r="A37" s="75">
        <v>44927</v>
      </c>
      <c r="B37" s="76">
        <f t="shared" ref="B37" si="8">B36+C37</f>
        <v>421230.00000000047</v>
      </c>
      <c r="C37" s="77">
        <f>'Jan - 2023'!$K$23</f>
        <v>21230.000000000469</v>
      </c>
      <c r="E37" s="78" t="s">
        <v>195</v>
      </c>
      <c r="F37" s="72">
        <v>0</v>
      </c>
      <c r="G37" s="79">
        <f>F37/F35</f>
        <v>0</v>
      </c>
    </row>
    <row r="38" spans="1:7">
      <c r="A38" s="75">
        <v>44958</v>
      </c>
      <c r="B38" s="76">
        <f t="shared" ref="B38" si="9">B37+C38</f>
        <v>435205.00000000058</v>
      </c>
      <c r="C38" s="77">
        <f>'Feb - 2023'!K24</f>
        <v>13975.000000000095</v>
      </c>
    </row>
    <row r="39" spans="1:7">
      <c r="A39" s="75">
        <v>44986</v>
      </c>
      <c r="B39" s="76">
        <f t="shared" ref="B39" si="10">B38+C39</f>
        <v>527212.50000000105</v>
      </c>
      <c r="C39" s="77">
        <f>'Mar - 2023'!K21</f>
        <v>92007.500000000495</v>
      </c>
    </row>
    <row r="40" spans="1:7">
      <c r="A40" s="75">
        <v>45017</v>
      </c>
      <c r="B40" s="76">
        <f t="shared" ref="B40" si="11">B39+C40</f>
        <v>638930.00000000058</v>
      </c>
      <c r="C40" s="77">
        <f>'Apr - 2023'!$K$23</f>
        <v>111717.49999999951</v>
      </c>
    </row>
    <row r="41" spans="1:7">
      <c r="A41" s="75">
        <v>45047</v>
      </c>
      <c r="B41" s="76">
        <f t="shared" ref="B41" si="12">B40+C41</f>
        <v>758475.00000000035</v>
      </c>
      <c r="C41" s="77">
        <f>'May - 2023'!K27</f>
        <v>119544.99999999974</v>
      </c>
    </row>
    <row r="42" spans="1:7">
      <c r="A42" s="75">
        <v>45078</v>
      </c>
      <c r="B42" s="76">
        <f t="shared" ref="B42" si="13">B41+C42</f>
        <v>936340.0000000007</v>
      </c>
      <c r="C42" s="77">
        <f>'June - 2023'!K29</f>
        <v>177865.00000000035</v>
      </c>
    </row>
    <row r="43" spans="1:7">
      <c r="A43" s="75">
        <v>45108</v>
      </c>
      <c r="B43" s="76">
        <f t="shared" ref="B43" si="14">B42+C43</f>
        <v>1010612.500000001</v>
      </c>
      <c r="C43" s="77">
        <f>'July - 2023'!K28</f>
        <v>74272.500000000378</v>
      </c>
    </row>
    <row r="44" spans="1:7">
      <c r="A44" s="75">
        <v>45139</v>
      </c>
      <c r="B44" s="76">
        <f t="shared" ref="B44" si="15">B43+C44</f>
        <v>1089867.5000000009</v>
      </c>
      <c r="C44" s="77">
        <f>'Aug - 2023'!K29</f>
        <v>79254.999999999985</v>
      </c>
    </row>
    <row r="45" spans="1:7">
      <c r="A45" s="75">
        <v>45170</v>
      </c>
      <c r="B45" s="76">
        <f t="shared" ref="B45" si="16">B44+C45</f>
        <v>1112197.7000000007</v>
      </c>
      <c r="C45" s="77">
        <f>'Sep - 2023'!K22</f>
        <v>22330.199999999699</v>
      </c>
    </row>
    <row r="46" spans="1:7">
      <c r="A46" s="75">
        <v>45200</v>
      </c>
      <c r="B46" s="76">
        <f t="shared" ref="B46" si="17">B45+C46</f>
        <v>1162112.7000000011</v>
      </c>
      <c r="C46" s="77">
        <f>'Oct - 2023'!K22</f>
        <v>49915.000000000386</v>
      </c>
    </row>
    <row r="47" spans="1:7">
      <c r="A47" s="75">
        <v>45231</v>
      </c>
      <c r="B47" s="76">
        <f t="shared" ref="B47" si="18">B46+C47</f>
        <v>1262640.2000000007</v>
      </c>
      <c r="C47" s="77">
        <f>'Nov - 2023'!K25</f>
        <v>100527.49999999951</v>
      </c>
    </row>
    <row r="48" spans="1:7">
      <c r="A48" s="75">
        <v>45261</v>
      </c>
      <c r="B48" s="76">
        <f t="shared" ref="B48" si="19">B47+C48</f>
        <v>1353940.2000000011</v>
      </c>
      <c r="C48" s="77">
        <f>'Dec - 2023'!K27</f>
        <v>91300.000000000524</v>
      </c>
    </row>
    <row r="52" spans="1:9">
      <c r="A52" s="73" t="s">
        <v>166</v>
      </c>
      <c r="B52" s="73" t="s">
        <v>167</v>
      </c>
      <c r="C52" s="73" t="s">
        <v>168</v>
      </c>
      <c r="E52" s="72" t="s">
        <v>169</v>
      </c>
      <c r="F52" s="72">
        <v>4</v>
      </c>
    </row>
    <row r="53" spans="1:9">
      <c r="A53" s="74" t="s">
        <v>170</v>
      </c>
      <c r="B53" s="74">
        <v>400000</v>
      </c>
      <c r="C53" s="73"/>
      <c r="E53" s="78" t="s">
        <v>194</v>
      </c>
      <c r="F53" s="72">
        <v>2</v>
      </c>
      <c r="G53" s="79">
        <f>F53/F52</f>
        <v>0.5</v>
      </c>
    </row>
    <row r="54" spans="1:9">
      <c r="A54" s="75">
        <v>45292</v>
      </c>
      <c r="B54" s="76">
        <f t="shared" ref="B54" si="20">B53+C54</f>
        <v>409879.99999999988</v>
      </c>
      <c r="C54" s="77">
        <f>'Jan - 2024'!K21</f>
        <v>9879.9999999998581</v>
      </c>
      <c r="E54" s="78" t="s">
        <v>195</v>
      </c>
      <c r="F54" s="72">
        <v>2</v>
      </c>
      <c r="G54" s="79">
        <f>F54/F52</f>
        <v>0.5</v>
      </c>
    </row>
    <row r="55" spans="1:9">
      <c r="A55" s="75">
        <v>45323</v>
      </c>
      <c r="B55" s="76">
        <f t="shared" ref="B55" si="21">B54+C55</f>
        <v>386364.99999999913</v>
      </c>
      <c r="C55" s="77">
        <f>'Feb - 2024'!K24</f>
        <v>-23515.000000000746</v>
      </c>
    </row>
    <row r="56" spans="1:9">
      <c r="A56" s="75">
        <v>45352</v>
      </c>
      <c r="B56" s="76">
        <f t="shared" ref="B56" si="22">B55+C56</f>
        <v>340981.24999999919</v>
      </c>
      <c r="C56" s="77">
        <f>'Mar - 2024'!K13</f>
        <v>-45383.749999999942</v>
      </c>
    </row>
    <row r="57" spans="1:9">
      <c r="A57" s="75">
        <v>45383</v>
      </c>
      <c r="B57" s="76">
        <f t="shared" ref="B57" si="23">B56+C57</f>
        <v>365391.24999999889</v>
      </c>
      <c r="C57" s="77">
        <f>'Apr - 2024'!K16</f>
        <v>24409.999999999724</v>
      </c>
    </row>
    <row r="62" spans="1:9" s="91" customFormat="1" ht="13">
      <c r="A62" s="89" t="s">
        <v>305</v>
      </c>
      <c r="B62" s="90"/>
      <c r="C62" s="90"/>
      <c r="D62" s="90"/>
      <c r="E62" s="90"/>
      <c r="F62" s="90"/>
      <c r="G62" s="90"/>
      <c r="H62" s="90"/>
      <c r="I62" s="90"/>
    </row>
    <row r="63" spans="1:9" s="91" customFormat="1" ht="13">
      <c r="A63" s="90" t="s">
        <v>306</v>
      </c>
      <c r="B63" s="90"/>
      <c r="C63" s="90"/>
      <c r="D63" s="90"/>
      <c r="E63" s="90"/>
      <c r="F63" s="90"/>
      <c r="G63" s="90"/>
      <c r="H63" s="90"/>
      <c r="I63" s="90"/>
    </row>
    <row r="64" spans="1:9" s="91" customFormat="1" ht="13">
      <c r="A64" s="90" t="s">
        <v>350</v>
      </c>
      <c r="B64" s="90"/>
      <c r="C64" s="90"/>
      <c r="D64" s="90"/>
      <c r="E64" s="90"/>
      <c r="F64" s="90"/>
      <c r="G64" s="90"/>
      <c r="H64" s="90"/>
      <c r="I64" s="90"/>
    </row>
    <row r="65" spans="1:9" s="91" customFormat="1" ht="13">
      <c r="A65" s="90" t="s">
        <v>307</v>
      </c>
      <c r="B65" s="90"/>
      <c r="C65" s="90"/>
      <c r="D65" s="90"/>
      <c r="E65" s="90"/>
      <c r="F65" s="90"/>
      <c r="G65" s="90"/>
      <c r="H65" s="90"/>
      <c r="I65" s="90"/>
    </row>
    <row r="66" spans="1:9" s="91" customFormat="1" ht="13">
      <c r="A66" s="90" t="s">
        <v>308</v>
      </c>
      <c r="B66" s="90"/>
      <c r="C66" s="90"/>
      <c r="D66" s="90"/>
      <c r="E66" s="90"/>
      <c r="F66" s="90"/>
      <c r="G66" s="90"/>
      <c r="H66" s="90"/>
      <c r="I66" s="90"/>
    </row>
    <row r="67" spans="1:9" s="91" customFormat="1" ht="13">
      <c r="A67" s="90" t="s">
        <v>304</v>
      </c>
      <c r="B67" s="90"/>
      <c r="C67" s="90"/>
      <c r="D67" s="90"/>
      <c r="E67" s="90"/>
      <c r="F67" s="90"/>
      <c r="G67" s="90"/>
      <c r="H67" s="90"/>
      <c r="I67" s="90"/>
    </row>
    <row r="68" spans="1:9" s="91" customFormat="1" ht="13">
      <c r="A68" s="90" t="s">
        <v>333</v>
      </c>
      <c r="B68" s="90"/>
      <c r="C68" s="90"/>
      <c r="D68" s="90"/>
      <c r="E68" s="90"/>
      <c r="F68" s="90"/>
      <c r="G68" s="90"/>
      <c r="H68" s="90"/>
      <c r="I68" s="90"/>
    </row>
    <row r="69" spans="1:9" s="91" customFormat="1" ht="13">
      <c r="A69" s="90" t="s">
        <v>334</v>
      </c>
      <c r="B69" s="90"/>
      <c r="C69" s="90"/>
      <c r="D69" s="90"/>
      <c r="E69" s="90"/>
      <c r="F69" s="90"/>
      <c r="G69" s="90"/>
      <c r="H69" s="90"/>
      <c r="I69" s="90"/>
    </row>
    <row r="70" spans="1:9" s="91" customFormat="1" ht="13">
      <c r="A70" s="90" t="s">
        <v>335</v>
      </c>
      <c r="B70" s="90"/>
      <c r="C70" s="90"/>
      <c r="D70" s="90"/>
      <c r="E70" s="90"/>
      <c r="F70" s="90"/>
      <c r="G70" s="90"/>
      <c r="H70" s="90"/>
      <c r="I70" s="90"/>
    </row>
    <row r="71" spans="1:9" s="91" customFormat="1" ht="13">
      <c r="A71" s="90" t="s">
        <v>336</v>
      </c>
      <c r="B71" s="90"/>
      <c r="C71" s="90"/>
      <c r="D71" s="90"/>
      <c r="E71" s="90"/>
      <c r="F71" s="90"/>
      <c r="G71" s="90"/>
      <c r="H71" s="90"/>
      <c r="I71" s="9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0"/>
  <sheetViews>
    <sheetView topLeftCell="C14" workbookViewId="0">
      <selection activeCell="H23" sqref="H23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1.3515625" style="50" bestFit="1" customWidth="1"/>
    <col min="16" max="21" width="9" style="50"/>
  </cols>
  <sheetData>
    <row r="1" spans="1:21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21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21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21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21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21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  <c r="P6" s="51"/>
      <c r="Q6" s="51"/>
      <c r="R6" s="51"/>
      <c r="S6" s="51"/>
      <c r="T6" s="51"/>
      <c r="U6" s="51"/>
    </row>
    <row r="7" spans="1:21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21" s="1" customFormat="1" ht="29.25" customHeight="1">
      <c r="A8" s="13">
        <v>1</v>
      </c>
      <c r="B8" s="15">
        <v>44229</v>
      </c>
      <c r="C8" s="16" t="s">
        <v>43</v>
      </c>
      <c r="D8" s="14" t="s">
        <v>44</v>
      </c>
      <c r="E8" s="17" t="s">
        <v>12</v>
      </c>
      <c r="F8" s="17">
        <v>6600</v>
      </c>
      <c r="G8" s="17">
        <v>298.5</v>
      </c>
      <c r="H8" s="17">
        <v>296.10000000000002</v>
      </c>
      <c r="I8" s="17">
        <v>296.10000000000002</v>
      </c>
      <c r="J8" s="23">
        <f t="shared" ref="J8" si="0">IF(E8="","",IF(E8="Buy",(I8-G8),(G8-I8)))</f>
        <v>-2.3999999999999773</v>
      </c>
      <c r="K8" s="24">
        <f t="shared" ref="K8" si="1">IF(E8="","",J8*F8)</f>
        <v>-15839.999999999851</v>
      </c>
      <c r="L8" s="17">
        <v>400</v>
      </c>
      <c r="M8" s="40">
        <f t="shared" ref="M8" si="2">G8*F8*0.03%</f>
        <v>591.03</v>
      </c>
      <c r="N8" s="24">
        <f t="shared" ref="N8" si="3">K8-M8</f>
        <v>-16431.02999999985</v>
      </c>
      <c r="O8" s="52"/>
      <c r="P8" s="52"/>
      <c r="Q8" s="52"/>
      <c r="R8" s="52"/>
      <c r="S8" s="52"/>
      <c r="T8" s="52"/>
      <c r="U8" s="52"/>
    </row>
    <row r="9" spans="1:21" s="1" customFormat="1" ht="29.25" customHeight="1">
      <c r="A9" s="13">
        <v>2</v>
      </c>
      <c r="B9" s="15">
        <v>44231</v>
      </c>
      <c r="C9" s="16" t="s">
        <v>48</v>
      </c>
      <c r="D9" s="14" t="s">
        <v>47</v>
      </c>
      <c r="E9" s="17" t="s">
        <v>12</v>
      </c>
      <c r="F9" s="17">
        <v>11700</v>
      </c>
      <c r="G9" s="17">
        <v>82.3</v>
      </c>
      <c r="H9" s="17">
        <v>80.900000000000006</v>
      </c>
      <c r="I9" s="17">
        <v>85</v>
      </c>
      <c r="J9" s="23">
        <f t="shared" ref="J9" si="4">IF(E9="","",IF(E9="Buy",(I9-G9),(G9-I9)))</f>
        <v>2.7000000000000028</v>
      </c>
      <c r="K9" s="24">
        <f t="shared" ref="K9" si="5">IF(E9="","",J9*F9)</f>
        <v>31590.000000000033</v>
      </c>
      <c r="L9" s="17">
        <v>400</v>
      </c>
      <c r="M9" s="40">
        <f t="shared" ref="M9" si="6">G9*F9*0.03%</f>
        <v>288.87299999999999</v>
      </c>
      <c r="N9" s="24">
        <f t="shared" ref="N9" si="7">K9-M9</f>
        <v>31301.127000000033</v>
      </c>
      <c r="O9" s="52"/>
      <c r="P9" s="52"/>
      <c r="Q9" s="52"/>
      <c r="R9" s="52"/>
      <c r="S9" s="52"/>
      <c r="T9" s="52"/>
      <c r="U9" s="52"/>
    </row>
    <row r="10" spans="1:21" s="1" customFormat="1" ht="29.25" customHeight="1">
      <c r="A10" s="13">
        <v>3</v>
      </c>
      <c r="B10" s="15">
        <v>44232</v>
      </c>
      <c r="C10" s="16" t="s">
        <v>50</v>
      </c>
      <c r="D10" s="14" t="s">
        <v>49</v>
      </c>
      <c r="E10" s="17" t="s">
        <v>12</v>
      </c>
      <c r="F10" s="17">
        <v>3400</v>
      </c>
      <c r="G10" s="17">
        <v>688</v>
      </c>
      <c r="H10" s="17">
        <v>683.9</v>
      </c>
      <c r="I10" s="17">
        <v>699.5</v>
      </c>
      <c r="J10" s="23">
        <f t="shared" ref="J10" si="8">IF(E10="","",IF(E10="Buy",(I10-G10),(G10-I10)))</f>
        <v>11.5</v>
      </c>
      <c r="K10" s="24">
        <f t="shared" ref="K10" si="9">IF(E10="","",J10*F10)</f>
        <v>39100</v>
      </c>
      <c r="L10" s="17">
        <v>400</v>
      </c>
      <c r="M10" s="40">
        <f t="shared" ref="M10" si="10">G10*F10*0.03%</f>
        <v>701.76</v>
      </c>
      <c r="N10" s="24">
        <f t="shared" ref="N10" si="11">K10-M10</f>
        <v>38398.239999999998</v>
      </c>
      <c r="O10" s="52"/>
      <c r="P10" s="52"/>
      <c r="Q10" s="52"/>
      <c r="R10" s="52"/>
      <c r="S10" s="52"/>
      <c r="T10" s="52"/>
      <c r="U10" s="52"/>
    </row>
    <row r="11" spans="1:21" s="1" customFormat="1" ht="29.25" customHeight="1">
      <c r="A11" s="13">
        <v>4</v>
      </c>
      <c r="B11" s="15">
        <v>44235</v>
      </c>
      <c r="C11" s="16" t="s">
        <v>52</v>
      </c>
      <c r="D11" s="14" t="s">
        <v>51</v>
      </c>
      <c r="E11" s="17" t="s">
        <v>12</v>
      </c>
      <c r="F11" s="17">
        <v>1000</v>
      </c>
      <c r="G11" s="17">
        <v>1046.5</v>
      </c>
      <c r="H11" s="17">
        <v>1034.8</v>
      </c>
      <c r="I11" s="17">
        <v>1053.2</v>
      </c>
      <c r="J11" s="23">
        <f t="shared" ref="J11" si="12">IF(E11="","",IF(E11="Buy",(I11-G11),(G11-I11)))</f>
        <v>6.7000000000000455</v>
      </c>
      <c r="K11" s="24">
        <f t="shared" ref="K11" si="13">IF(E11="","",J11*F11)</f>
        <v>6700.0000000000455</v>
      </c>
      <c r="L11" s="17">
        <v>400</v>
      </c>
      <c r="M11" s="40">
        <f t="shared" ref="M11" si="14">G11*F11*0.03%</f>
        <v>313.95</v>
      </c>
      <c r="N11" s="24">
        <f t="shared" ref="N11" si="15">K11-M11</f>
        <v>6386.0500000000457</v>
      </c>
      <c r="O11" s="52"/>
      <c r="P11" s="52"/>
      <c r="Q11" s="52"/>
      <c r="R11" s="52"/>
      <c r="S11" s="52"/>
      <c r="T11" s="52"/>
      <c r="U11" s="52"/>
    </row>
    <row r="12" spans="1:21" s="1" customFormat="1" ht="29.25" customHeight="1">
      <c r="A12" s="13">
        <v>5</v>
      </c>
      <c r="B12" s="15">
        <v>44236</v>
      </c>
      <c r="C12" s="16" t="s">
        <v>55</v>
      </c>
      <c r="D12" s="14" t="s">
        <v>53</v>
      </c>
      <c r="E12" s="17" t="s">
        <v>54</v>
      </c>
      <c r="F12" s="17">
        <v>600</v>
      </c>
      <c r="G12" s="17">
        <v>2223.1999999999998</v>
      </c>
      <c r="H12" s="17">
        <v>2238.5</v>
      </c>
      <c r="I12" s="17">
        <v>2238.5</v>
      </c>
      <c r="J12" s="23">
        <f t="shared" ref="J12" si="16">IF(E12="","",IF(E12="Buy",(I12-G12),(G12-I12)))</f>
        <v>-15.300000000000182</v>
      </c>
      <c r="K12" s="24">
        <f t="shared" ref="K12" si="17">IF(E12="","",J12*F12)</f>
        <v>-9180.0000000001091</v>
      </c>
      <c r="L12" s="17">
        <v>400</v>
      </c>
      <c r="M12" s="40">
        <f t="shared" ref="M12" si="18">G12*F12*0.03%</f>
        <v>400.17599999999999</v>
      </c>
      <c r="N12" s="24">
        <f t="shared" ref="N12" si="19">K12-M12</f>
        <v>-9580.1760000001086</v>
      </c>
      <c r="O12" s="52"/>
      <c r="P12" s="52"/>
      <c r="Q12" s="52"/>
      <c r="R12" s="52"/>
      <c r="S12" s="52"/>
      <c r="T12" s="52"/>
      <c r="U12" s="52"/>
    </row>
    <row r="13" spans="1:21" s="1" customFormat="1" ht="29.25" customHeight="1">
      <c r="A13" s="13">
        <v>6</v>
      </c>
      <c r="B13" s="15">
        <v>44237</v>
      </c>
      <c r="C13" s="16" t="s">
        <v>57</v>
      </c>
      <c r="D13" s="14" t="s">
        <v>56</v>
      </c>
      <c r="E13" s="17" t="s">
        <v>12</v>
      </c>
      <c r="F13" s="17">
        <v>6200</v>
      </c>
      <c r="G13" s="17">
        <v>232.25</v>
      </c>
      <c r="H13" s="17">
        <v>229.75</v>
      </c>
      <c r="I13" s="17">
        <v>235.55</v>
      </c>
      <c r="J13" s="23">
        <f t="shared" ref="J13" si="20">IF(E13="","",IF(E13="Buy",(I13-G13),(G13-I13)))</f>
        <v>3.3000000000000114</v>
      </c>
      <c r="K13" s="24">
        <f t="shared" ref="K13" si="21">IF(E13="","",J13*F13)</f>
        <v>20460.000000000069</v>
      </c>
      <c r="L13" s="17">
        <v>400</v>
      </c>
      <c r="M13" s="40">
        <f t="shared" ref="M13" si="22">G13*F13*0.03%</f>
        <v>431.98499999999996</v>
      </c>
      <c r="N13" s="24">
        <f t="shared" ref="N13" si="23">K13-M13</f>
        <v>20028.015000000069</v>
      </c>
      <c r="O13" s="52"/>
      <c r="P13" s="52"/>
      <c r="Q13" s="52"/>
      <c r="R13" s="52"/>
      <c r="S13" s="52"/>
      <c r="T13" s="52"/>
      <c r="U13" s="52"/>
    </row>
    <row r="14" spans="1:21" s="1" customFormat="1" ht="29.25" customHeight="1">
      <c r="A14" s="13">
        <v>7</v>
      </c>
      <c r="B14" s="15">
        <v>44242</v>
      </c>
      <c r="C14" s="16" t="s">
        <v>58</v>
      </c>
      <c r="D14" s="14" t="s">
        <v>59</v>
      </c>
      <c r="E14" s="17" t="s">
        <v>12</v>
      </c>
      <c r="F14" s="17">
        <v>2700</v>
      </c>
      <c r="G14" s="17">
        <v>624.5</v>
      </c>
      <c r="H14" s="17">
        <v>619.5</v>
      </c>
      <c r="I14" s="17">
        <v>629</v>
      </c>
      <c r="J14" s="23">
        <f t="shared" ref="J14" si="24">IF(E14="","",IF(E14="Buy",(I14-G14),(G14-I14)))</f>
        <v>4.5</v>
      </c>
      <c r="K14" s="24">
        <f t="shared" ref="K14" si="25">IF(E14="","",J14*F14)</f>
        <v>12150</v>
      </c>
      <c r="L14" s="17">
        <v>400</v>
      </c>
      <c r="M14" s="40">
        <f t="shared" ref="M14" si="26">G14*F14*0.03%</f>
        <v>505.84499999999997</v>
      </c>
      <c r="N14" s="24">
        <f t="shared" ref="N14" si="27">K14-M14</f>
        <v>11644.155000000001</v>
      </c>
      <c r="O14" s="52"/>
      <c r="P14" s="52"/>
      <c r="Q14" s="52"/>
      <c r="R14" s="52"/>
      <c r="S14" s="52"/>
      <c r="T14" s="52"/>
      <c r="U14" s="52"/>
    </row>
    <row r="15" spans="1:21" s="1" customFormat="1" ht="29.25" customHeight="1">
      <c r="A15" s="13">
        <v>8</v>
      </c>
      <c r="B15" s="15">
        <v>44243</v>
      </c>
      <c r="C15" s="16" t="s">
        <v>61</v>
      </c>
      <c r="D15" s="14" t="s">
        <v>60</v>
      </c>
      <c r="E15" s="17" t="s">
        <v>12</v>
      </c>
      <c r="F15" s="17">
        <v>27000</v>
      </c>
      <c r="G15" s="17">
        <v>90</v>
      </c>
      <c r="H15" s="17">
        <v>89.4</v>
      </c>
      <c r="I15" s="17">
        <v>91.3</v>
      </c>
      <c r="J15" s="23">
        <f t="shared" ref="J15" si="28">IF(E15="","",IF(E15="Buy",(I15-G15),(G15-I15)))</f>
        <v>1.2999999999999972</v>
      </c>
      <c r="K15" s="24">
        <f t="shared" ref="K15" si="29">IF(E15="","",J15*F15)</f>
        <v>35099.99999999992</v>
      </c>
      <c r="L15" s="17">
        <v>400</v>
      </c>
      <c r="M15" s="40">
        <f t="shared" ref="M15" si="30">G15*F15*0.03%</f>
        <v>728.99999999999989</v>
      </c>
      <c r="N15" s="24">
        <f t="shared" ref="N15" si="31">K15-M15</f>
        <v>34370.99999999992</v>
      </c>
      <c r="O15" s="63"/>
      <c r="P15" s="52"/>
      <c r="Q15" s="52"/>
      <c r="R15" s="52"/>
      <c r="S15" s="52"/>
      <c r="T15" s="52"/>
      <c r="U15" s="52"/>
    </row>
    <row r="16" spans="1:21" s="1" customFormat="1" ht="29.25" customHeight="1">
      <c r="A16" s="13">
        <v>9</v>
      </c>
      <c r="B16" s="15">
        <v>44244</v>
      </c>
      <c r="C16" s="16" t="s">
        <v>48</v>
      </c>
      <c r="D16" s="14" t="s">
        <v>62</v>
      </c>
      <c r="E16" s="17" t="s">
        <v>12</v>
      </c>
      <c r="F16" s="17">
        <v>5400</v>
      </c>
      <c r="G16" s="17">
        <v>235.2</v>
      </c>
      <c r="H16" s="17">
        <v>232.5</v>
      </c>
      <c r="I16" s="17">
        <v>239.35</v>
      </c>
      <c r="J16" s="23">
        <f t="shared" ref="J16" si="32">IF(E16="","",IF(E16="Buy",(I16-G16),(G16-I16)))</f>
        <v>4.1500000000000057</v>
      </c>
      <c r="K16" s="24">
        <f t="shared" ref="K16" si="33">IF(E16="","",J16*F16)</f>
        <v>22410.000000000029</v>
      </c>
      <c r="L16" s="17">
        <v>400</v>
      </c>
      <c r="M16" s="40">
        <f t="shared" ref="M16" si="34">G16*F16*0.03%</f>
        <v>381.02399999999994</v>
      </c>
      <c r="N16" s="24">
        <f t="shared" ref="N16" si="35">K16-M16</f>
        <v>22028.976000000028</v>
      </c>
      <c r="O16" s="63"/>
      <c r="P16" s="52"/>
      <c r="Q16" s="52"/>
      <c r="R16" s="52"/>
      <c r="S16" s="52"/>
      <c r="T16" s="52"/>
      <c r="U16" s="52"/>
    </row>
    <row r="17" spans="1:21" s="1" customFormat="1" ht="29.25" customHeight="1">
      <c r="A17" s="13">
        <v>10</v>
      </c>
      <c r="B17" s="15">
        <v>44245</v>
      </c>
      <c r="C17" s="16" t="s">
        <v>63</v>
      </c>
      <c r="D17" s="14" t="s">
        <v>64</v>
      </c>
      <c r="E17" s="17" t="s">
        <v>12</v>
      </c>
      <c r="F17" s="17">
        <v>2800</v>
      </c>
      <c r="G17" s="17">
        <v>263.5</v>
      </c>
      <c r="H17" s="17">
        <v>259.39999999999998</v>
      </c>
      <c r="I17" s="17">
        <v>259.39999999999998</v>
      </c>
      <c r="J17" s="23">
        <f t="shared" ref="J17" si="36">IF(E17="","",IF(E17="Buy",(I17-G17),(G17-I17)))</f>
        <v>-4.1000000000000227</v>
      </c>
      <c r="K17" s="24">
        <f t="shared" ref="K17" si="37">IF(E17="","",J17*F17)</f>
        <v>-11480.000000000064</v>
      </c>
      <c r="L17" s="17">
        <v>400</v>
      </c>
      <c r="M17" s="40">
        <f t="shared" ref="M17" si="38">G17*F17*0.03%</f>
        <v>221.33999999999997</v>
      </c>
      <c r="N17" s="24">
        <f t="shared" ref="N17" si="39">K17-M17</f>
        <v>-11701.340000000064</v>
      </c>
      <c r="O17" s="63"/>
      <c r="P17" s="52"/>
      <c r="Q17" s="52"/>
      <c r="R17" s="52"/>
      <c r="S17" s="52"/>
      <c r="T17" s="52"/>
      <c r="U17" s="52"/>
    </row>
    <row r="18" spans="1:21" s="1" customFormat="1" ht="29.25" customHeight="1">
      <c r="A18" s="13">
        <v>11</v>
      </c>
      <c r="B18" s="15">
        <v>44246</v>
      </c>
      <c r="C18" s="16" t="s">
        <v>66</v>
      </c>
      <c r="D18" s="14" t="s">
        <v>65</v>
      </c>
      <c r="E18" s="17" t="s">
        <v>12</v>
      </c>
      <c r="F18" s="17">
        <v>1800</v>
      </c>
      <c r="G18" s="17">
        <v>1075.3</v>
      </c>
      <c r="H18" s="17">
        <v>1064.9000000000001</v>
      </c>
      <c r="I18" s="17">
        <v>1064.9000000000001</v>
      </c>
      <c r="J18" s="23">
        <f t="shared" ref="J18" si="40">IF(E18="","",IF(E18="Buy",(I18-G18),(G18-I18)))</f>
        <v>-10.399999999999864</v>
      </c>
      <c r="K18" s="24">
        <f t="shared" ref="K18" si="41">IF(E18="","",J18*F18)</f>
        <v>-18719.999999999753</v>
      </c>
      <c r="L18" s="17">
        <v>400</v>
      </c>
      <c r="M18" s="40">
        <f t="shared" ref="M18" si="42">G18*F18*0.03%</f>
        <v>580.66199999999992</v>
      </c>
      <c r="N18" s="24">
        <f t="shared" ref="N18" si="43">K18-M18</f>
        <v>-19300.661999999753</v>
      </c>
      <c r="O18" s="63"/>
      <c r="P18" s="52"/>
      <c r="Q18" s="52"/>
      <c r="R18" s="52"/>
      <c r="S18" s="52"/>
      <c r="T18" s="52"/>
      <c r="U18" s="52"/>
    </row>
    <row r="19" spans="1:21" s="1" customFormat="1" ht="29.25" customHeight="1">
      <c r="A19" s="13">
        <v>12</v>
      </c>
      <c r="B19" s="15">
        <v>44249</v>
      </c>
      <c r="C19" s="16" t="s">
        <v>68</v>
      </c>
      <c r="D19" s="14" t="s">
        <v>67</v>
      </c>
      <c r="E19" s="17" t="s">
        <v>54</v>
      </c>
      <c r="F19" s="17">
        <v>3000</v>
      </c>
      <c r="G19" s="17">
        <v>466</v>
      </c>
      <c r="H19" s="17">
        <v>470.7</v>
      </c>
      <c r="I19" s="17">
        <v>469</v>
      </c>
      <c r="J19" s="23">
        <f t="shared" ref="J19:J20" si="44">IF(E19="","",IF(E19="Buy",(I19-G19),(G19-I19)))</f>
        <v>-3</v>
      </c>
      <c r="K19" s="24">
        <f t="shared" ref="K19:K20" si="45">IF(E19="","",J19*F19)</f>
        <v>-9000</v>
      </c>
      <c r="L19" s="17">
        <v>400</v>
      </c>
      <c r="M19" s="40">
        <f t="shared" ref="M19:M20" si="46">G19*F19*0.03%</f>
        <v>419.4</v>
      </c>
      <c r="N19" s="24">
        <f t="shared" ref="N19:N20" si="47">K19-M19</f>
        <v>-9419.4</v>
      </c>
      <c r="O19" s="63"/>
      <c r="P19" s="52"/>
      <c r="Q19" s="52"/>
      <c r="R19" s="52"/>
      <c r="S19" s="52"/>
      <c r="T19" s="52"/>
      <c r="U19" s="52"/>
    </row>
    <row r="20" spans="1:21" s="1" customFormat="1" ht="29.25" customHeight="1">
      <c r="A20" s="13">
        <v>13</v>
      </c>
      <c r="B20" s="15">
        <v>44250</v>
      </c>
      <c r="C20" s="16" t="s">
        <v>69</v>
      </c>
      <c r="D20" s="14" t="s">
        <v>70</v>
      </c>
      <c r="E20" s="17" t="s">
        <v>12</v>
      </c>
      <c r="F20" s="17">
        <v>2400</v>
      </c>
      <c r="G20" s="17">
        <v>807.5</v>
      </c>
      <c r="H20" s="17">
        <v>801.9</v>
      </c>
      <c r="I20" s="17">
        <v>814</v>
      </c>
      <c r="J20" s="23">
        <f t="shared" si="44"/>
        <v>6.5</v>
      </c>
      <c r="K20" s="24">
        <f t="shared" si="45"/>
        <v>15600</v>
      </c>
      <c r="L20" s="17">
        <v>400</v>
      </c>
      <c r="M20" s="40">
        <f t="shared" si="46"/>
        <v>581.4</v>
      </c>
      <c r="N20" s="24">
        <f t="shared" si="47"/>
        <v>15018.6</v>
      </c>
      <c r="O20" s="63"/>
      <c r="P20" s="52"/>
      <c r="Q20" s="52"/>
      <c r="R20" s="52"/>
      <c r="S20" s="52"/>
      <c r="T20" s="52"/>
      <c r="U20" s="52"/>
    </row>
    <row r="21" spans="1:21" s="1" customFormat="1" ht="29.25" customHeight="1">
      <c r="A21" s="13">
        <v>14</v>
      </c>
      <c r="B21" s="15">
        <v>44251</v>
      </c>
      <c r="C21" s="16" t="s">
        <v>72</v>
      </c>
      <c r="D21" s="14" t="s">
        <v>71</v>
      </c>
      <c r="E21" s="17" t="s">
        <v>12</v>
      </c>
      <c r="F21" s="17">
        <v>1900</v>
      </c>
      <c r="G21" s="17">
        <v>1260.8</v>
      </c>
      <c r="H21" s="17">
        <v>1251.5</v>
      </c>
      <c r="I21" s="17">
        <v>1265.25</v>
      </c>
      <c r="J21" s="23">
        <f t="shared" ref="J21" si="48">IF(E21="","",IF(E21="Buy",(I21-G21),(G21-I21)))</f>
        <v>4.4500000000000455</v>
      </c>
      <c r="K21" s="24">
        <f t="shared" ref="K21" si="49">IF(E21="","",J21*F21)</f>
        <v>8455.0000000000873</v>
      </c>
      <c r="L21" s="17">
        <v>400</v>
      </c>
      <c r="M21" s="40">
        <f t="shared" ref="M21" si="50">G21*F21*0.03%</f>
        <v>718.65599999999995</v>
      </c>
      <c r="N21" s="24">
        <f t="shared" ref="N21" si="51">K21-M21</f>
        <v>7736.3440000000874</v>
      </c>
      <c r="O21" s="63"/>
      <c r="P21" s="52"/>
      <c r="Q21" s="52"/>
      <c r="R21" s="52"/>
      <c r="S21" s="52"/>
      <c r="T21" s="52"/>
      <c r="U21" s="52"/>
    </row>
    <row r="22" spans="1:21" s="1" customFormat="1" ht="29.25" customHeight="1" thickBot="1">
      <c r="A22" s="13">
        <v>15</v>
      </c>
      <c r="B22" s="15">
        <v>44252</v>
      </c>
      <c r="C22" s="16" t="s">
        <v>74</v>
      </c>
      <c r="D22" s="14" t="s">
        <v>73</v>
      </c>
      <c r="E22" s="17" t="s">
        <v>12</v>
      </c>
      <c r="F22" s="17">
        <v>11400</v>
      </c>
      <c r="G22" s="17">
        <v>334.45</v>
      </c>
      <c r="H22" s="17">
        <v>332.3</v>
      </c>
      <c r="I22" s="17">
        <v>330.55</v>
      </c>
      <c r="J22" s="23">
        <f t="shared" ref="J22" si="52">IF(E22="","",IF(E22="Buy",(I22-G22),(G22-I22)))</f>
        <v>-3.8999999999999773</v>
      </c>
      <c r="K22" s="24">
        <f t="shared" ref="K22" si="53">IF(E22="","",J22*F22)</f>
        <v>-44459.999999999738</v>
      </c>
      <c r="L22" s="17">
        <v>400</v>
      </c>
      <c r="M22" s="40">
        <f t="shared" ref="M22" si="54">G22*F22*0.03%</f>
        <v>1143.819</v>
      </c>
      <c r="N22" s="24">
        <f t="shared" ref="N22" si="55">K22-M22</f>
        <v>-45603.818999999741</v>
      </c>
      <c r="O22" s="63"/>
      <c r="P22" s="52"/>
      <c r="Q22" s="52"/>
      <c r="R22" s="52"/>
      <c r="S22" s="52"/>
      <c r="T22" s="52"/>
      <c r="U22" s="52"/>
    </row>
    <row r="23" spans="1:21" s="5" customFormat="1" ht="24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 t="e">
        <f>SUM(#REF!)</f>
        <v>#REF!</v>
      </c>
      <c r="L23" s="42"/>
      <c r="M23" s="45">
        <f>SUM(M8:M22)</f>
        <v>8008.92</v>
      </c>
      <c r="N23" s="44">
        <f>SUM(N8:N22)</f>
        <v>74876.080000000671</v>
      </c>
      <c r="O23" s="53"/>
      <c r="P23" s="53"/>
      <c r="Q23" s="53"/>
      <c r="R23" s="53"/>
      <c r="S23" s="53"/>
      <c r="T23" s="53"/>
      <c r="U23" s="53"/>
    </row>
    <row r="24" spans="1:21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21" s="46" customFormat="1" ht="1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4"/>
      <c r="P25" s="54"/>
      <c r="Q25" s="54"/>
      <c r="R25" s="54"/>
      <c r="S25" s="54"/>
      <c r="T25" s="54"/>
      <c r="U25" s="54"/>
    </row>
    <row r="26" spans="1:21" s="46" customFormat="1" ht="15" customHeight="1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  <c r="O26" s="54"/>
      <c r="P26" s="54"/>
      <c r="Q26" s="54"/>
      <c r="R26" s="54"/>
      <c r="S26" s="54"/>
      <c r="T26" s="54"/>
      <c r="U26" s="54"/>
    </row>
    <row r="27" spans="1:21" ht="15" customHeight="1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21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2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2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2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2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  <row r="58" spans="1:14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</sheetData>
  <mergeCells count="1">
    <mergeCell ref="A25:N25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0"/>
  <sheetViews>
    <sheetView topLeftCell="A17" workbookViewId="0">
      <selection activeCell="I23" sqref="I23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38" style="50" customWidth="1"/>
    <col min="16" max="18" width="38" customWidth="1"/>
  </cols>
  <sheetData>
    <row r="1" spans="1:15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</row>
    <row r="7" spans="1:15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5" s="1" customFormat="1" ht="29.25" customHeight="1">
      <c r="A8" s="13">
        <v>1</v>
      </c>
      <c r="B8" s="15">
        <v>44256</v>
      </c>
      <c r="C8" s="16" t="s">
        <v>61</v>
      </c>
      <c r="D8" s="14" t="s">
        <v>75</v>
      </c>
      <c r="E8" s="17" t="s">
        <v>12</v>
      </c>
      <c r="F8" s="17">
        <v>1300</v>
      </c>
      <c r="G8" s="17">
        <v>596.20000000000005</v>
      </c>
      <c r="H8" s="17">
        <v>585.5</v>
      </c>
      <c r="I8" s="17">
        <v>603</v>
      </c>
      <c r="J8" s="23">
        <f t="shared" ref="J8" si="0">IF(E8="","",IF(E8="Buy",(I8-G8),(G8-I8)))</f>
        <v>6.7999999999999545</v>
      </c>
      <c r="K8" s="24">
        <f t="shared" ref="K8" si="1">IF(E8="","",J8*F8)</f>
        <v>8839.9999999999418</v>
      </c>
      <c r="L8" s="17">
        <v>400</v>
      </c>
      <c r="M8" s="40">
        <f t="shared" ref="M8" si="2">G8*F8*0.03%</f>
        <v>232.518</v>
      </c>
      <c r="N8" s="24">
        <f t="shared" ref="N8" si="3">K8-M8</f>
        <v>8607.4819999999418</v>
      </c>
      <c r="O8" s="52"/>
    </row>
    <row r="9" spans="1:15" s="1" customFormat="1" ht="29.25" customHeight="1">
      <c r="A9" s="13">
        <v>2</v>
      </c>
      <c r="B9" s="15">
        <v>44257</v>
      </c>
      <c r="C9" s="16" t="s">
        <v>50</v>
      </c>
      <c r="D9" s="14" t="s">
        <v>76</v>
      </c>
      <c r="E9" s="17" t="s">
        <v>12</v>
      </c>
      <c r="F9" s="17">
        <v>1200</v>
      </c>
      <c r="G9" s="17">
        <v>1313.75</v>
      </c>
      <c r="H9" s="17">
        <v>1299.2</v>
      </c>
      <c r="I9" s="17">
        <v>1324.45</v>
      </c>
      <c r="J9" s="23">
        <f t="shared" ref="J9" si="4">IF(E9="","",IF(E9="Buy",(I9-G9),(G9-I9)))</f>
        <v>10.700000000000045</v>
      </c>
      <c r="K9" s="24">
        <f t="shared" ref="K9" si="5">IF(E9="","",J9*F9)</f>
        <v>12840.000000000055</v>
      </c>
      <c r="L9" s="17">
        <v>400</v>
      </c>
      <c r="M9" s="40">
        <f t="shared" ref="M9" si="6">G9*F9*0.03%</f>
        <v>472.94999999999993</v>
      </c>
      <c r="N9" s="24">
        <f t="shared" ref="N9" si="7">K9-M9</f>
        <v>12367.050000000054</v>
      </c>
      <c r="O9" s="52"/>
    </row>
    <row r="10" spans="1:15" s="1" customFormat="1" ht="29.25" customHeight="1">
      <c r="A10" s="13">
        <v>3</v>
      </c>
      <c r="B10" s="15">
        <v>44258</v>
      </c>
      <c r="C10" s="16" t="s">
        <v>61</v>
      </c>
      <c r="D10" s="14" t="s">
        <v>77</v>
      </c>
      <c r="E10" s="17" t="s">
        <v>12</v>
      </c>
      <c r="F10" s="17">
        <v>500</v>
      </c>
      <c r="G10" s="17">
        <v>2173.9</v>
      </c>
      <c r="H10" s="17">
        <v>2165.5</v>
      </c>
      <c r="I10" s="17">
        <v>2211.5</v>
      </c>
      <c r="J10" s="23">
        <f t="shared" ref="J10" si="8">IF(E10="","",IF(E10="Buy",(I10-G10),(G10-I10)))</f>
        <v>37.599999999999909</v>
      </c>
      <c r="K10" s="24">
        <f t="shared" ref="K10" si="9">IF(E10="","",J10*F10)</f>
        <v>18799.999999999956</v>
      </c>
      <c r="L10" s="17">
        <v>400</v>
      </c>
      <c r="M10" s="40">
        <f t="shared" ref="M10" si="10">G10*F10*0.03%</f>
        <v>326.08499999999998</v>
      </c>
      <c r="N10" s="24">
        <f t="shared" ref="N10" si="11">K10-M10</f>
        <v>18473.914999999957</v>
      </c>
      <c r="O10" s="52"/>
    </row>
    <row r="11" spans="1:15" s="1" customFormat="1" ht="29.25" customHeight="1">
      <c r="A11" s="13">
        <v>4</v>
      </c>
      <c r="B11" s="15">
        <v>44259</v>
      </c>
      <c r="C11" s="16" t="s">
        <v>66</v>
      </c>
      <c r="D11" s="14" t="s">
        <v>78</v>
      </c>
      <c r="E11" s="17" t="s">
        <v>12</v>
      </c>
      <c r="F11" s="17">
        <v>5000</v>
      </c>
      <c r="G11" s="17">
        <v>260.5</v>
      </c>
      <c r="H11" s="17">
        <v>258.39999999999998</v>
      </c>
      <c r="I11" s="17">
        <v>258.39999999999998</v>
      </c>
      <c r="J11" s="23">
        <f t="shared" ref="J11" si="12">IF(E11="","",IF(E11="Buy",(I11-G11),(G11-I11)))</f>
        <v>-2.1000000000000227</v>
      </c>
      <c r="K11" s="24">
        <f t="shared" ref="K11" si="13">IF(E11="","",J11*F11)</f>
        <v>-10500.000000000113</v>
      </c>
      <c r="L11" s="17">
        <v>400</v>
      </c>
      <c r="M11" s="40">
        <f t="shared" ref="M11" si="14">G11*F11*0.03%</f>
        <v>390.74999999999994</v>
      </c>
      <c r="N11" s="24">
        <f t="shared" ref="N11" si="15">K11-M11</f>
        <v>-10890.750000000113</v>
      </c>
      <c r="O11" s="52"/>
    </row>
    <row r="12" spans="1:15" s="1" customFormat="1" ht="29.25" customHeight="1">
      <c r="A12" s="13">
        <v>5</v>
      </c>
      <c r="B12" s="15">
        <v>44263</v>
      </c>
      <c r="C12" s="16" t="s">
        <v>57</v>
      </c>
      <c r="D12" s="14" t="s">
        <v>75</v>
      </c>
      <c r="E12" s="17" t="s">
        <v>12</v>
      </c>
      <c r="F12" s="17">
        <v>2600</v>
      </c>
      <c r="G12" s="17">
        <v>631.5</v>
      </c>
      <c r="H12" s="17">
        <v>625</v>
      </c>
      <c r="I12" s="17">
        <v>630</v>
      </c>
      <c r="J12" s="23">
        <f t="shared" ref="J12" si="16">IF(E12="","",IF(E12="Buy",(I12-G12),(G12-I12)))</f>
        <v>-1.5</v>
      </c>
      <c r="K12" s="24">
        <f t="shared" ref="K12" si="17">IF(E12="","",J12*F12)</f>
        <v>-3900</v>
      </c>
      <c r="L12" s="17">
        <v>400</v>
      </c>
      <c r="M12" s="40">
        <f t="shared" ref="M12" si="18">G12*F12*0.03%</f>
        <v>492.56999999999994</v>
      </c>
      <c r="N12" s="24">
        <f t="shared" ref="N12" si="19">K12-M12</f>
        <v>-4392.57</v>
      </c>
      <c r="O12" s="52"/>
    </row>
    <row r="13" spans="1:15" s="1" customFormat="1" ht="29.25" customHeight="1">
      <c r="A13" s="13">
        <v>6</v>
      </c>
      <c r="B13" s="15">
        <v>44264</v>
      </c>
      <c r="C13" s="16" t="s">
        <v>80</v>
      </c>
      <c r="D13" s="14" t="s">
        <v>79</v>
      </c>
      <c r="E13" s="17" t="s">
        <v>12</v>
      </c>
      <c r="F13" s="17">
        <v>1400</v>
      </c>
      <c r="G13" s="17">
        <v>977.7</v>
      </c>
      <c r="H13" s="17">
        <v>968.8</v>
      </c>
      <c r="I13" s="17">
        <v>988.5</v>
      </c>
      <c r="J13" s="23">
        <f t="shared" ref="J13" si="20">IF(E13="","",IF(E13="Buy",(I13-G13),(G13-I13)))</f>
        <v>10.799999999999955</v>
      </c>
      <c r="K13" s="24">
        <f t="shared" ref="K13" si="21">IF(E13="","",J13*F13)</f>
        <v>15119.999999999936</v>
      </c>
      <c r="L13" s="17">
        <v>400</v>
      </c>
      <c r="M13" s="40">
        <f t="shared" ref="M13" si="22">G13*F13*0.03%</f>
        <v>410.63399999999996</v>
      </c>
      <c r="N13" s="24">
        <f t="shared" ref="N13" si="23">K13-M13</f>
        <v>14709.365999999936</v>
      </c>
      <c r="O13" s="52"/>
    </row>
    <row r="14" spans="1:15" s="1" customFormat="1" ht="29.25" customHeight="1">
      <c r="A14" s="13">
        <v>7</v>
      </c>
      <c r="B14" s="15">
        <v>44270</v>
      </c>
      <c r="C14" s="16" t="s">
        <v>81</v>
      </c>
      <c r="D14" s="14" t="s">
        <v>82</v>
      </c>
      <c r="E14" s="17" t="s">
        <v>12</v>
      </c>
      <c r="F14" s="17">
        <v>5400</v>
      </c>
      <c r="G14" s="17">
        <v>432</v>
      </c>
      <c r="H14" s="17">
        <v>429.2</v>
      </c>
      <c r="I14" s="17">
        <v>429.7</v>
      </c>
      <c r="J14" s="23">
        <f t="shared" ref="J14" si="24">IF(E14="","",IF(E14="Buy",(I14-G14),(G14-I14)))</f>
        <v>-2.3000000000000114</v>
      </c>
      <c r="K14" s="24">
        <f t="shared" ref="K14" si="25">IF(E14="","",J14*F14)</f>
        <v>-12420.000000000062</v>
      </c>
      <c r="L14" s="17">
        <v>400</v>
      </c>
      <c r="M14" s="40">
        <f t="shared" ref="M14" si="26">G14*F14*0.03%</f>
        <v>699.83999999999992</v>
      </c>
      <c r="N14" s="24">
        <f t="shared" ref="N14" si="27">K14-M14</f>
        <v>-13119.840000000062</v>
      </c>
      <c r="O14" s="52"/>
    </row>
    <row r="15" spans="1:15" s="1" customFormat="1" ht="29.25" customHeight="1">
      <c r="A15" s="13">
        <v>8</v>
      </c>
      <c r="B15" s="15">
        <v>44272</v>
      </c>
      <c r="C15" s="16" t="s">
        <v>84</v>
      </c>
      <c r="D15" s="14" t="s">
        <v>83</v>
      </c>
      <c r="E15" s="17" t="s">
        <v>54</v>
      </c>
      <c r="F15" s="17">
        <v>550</v>
      </c>
      <c r="G15" s="17">
        <v>1499</v>
      </c>
      <c r="H15" s="17">
        <v>1510.1</v>
      </c>
      <c r="I15" s="17">
        <v>1510.1</v>
      </c>
      <c r="J15" s="23">
        <f t="shared" ref="J15" si="28">IF(E15="","",IF(E15="Buy",(I15-G15),(G15-I15)))</f>
        <v>-11.099999999999909</v>
      </c>
      <c r="K15" s="24">
        <f t="shared" ref="K15" si="29">IF(E15="","",J15*F15)</f>
        <v>-6104.99999999995</v>
      </c>
      <c r="L15" s="17">
        <v>400</v>
      </c>
      <c r="M15" s="40">
        <f t="shared" ref="M15" si="30">G15*F15*0.03%</f>
        <v>247.33499999999998</v>
      </c>
      <c r="N15" s="24">
        <f t="shared" ref="N15" si="31">K15-M15</f>
        <v>-6352.33499999995</v>
      </c>
      <c r="O15" s="52"/>
    </row>
    <row r="16" spans="1:15" s="1" customFormat="1" ht="29.25" customHeight="1">
      <c r="A16" s="13">
        <v>9</v>
      </c>
      <c r="B16" s="15">
        <v>44273</v>
      </c>
      <c r="C16" s="16" t="s">
        <v>66</v>
      </c>
      <c r="D16" s="14" t="s">
        <v>85</v>
      </c>
      <c r="E16" s="17" t="s">
        <v>12</v>
      </c>
      <c r="F16" s="17">
        <v>6400</v>
      </c>
      <c r="G16" s="17">
        <v>217.2</v>
      </c>
      <c r="H16" s="17">
        <v>215.9</v>
      </c>
      <c r="I16" s="17">
        <v>216.3</v>
      </c>
      <c r="J16" s="23">
        <f t="shared" ref="J16" si="32">IF(E16="","",IF(E16="Buy",(I16-G16),(G16-I16)))</f>
        <v>-0.89999999999997726</v>
      </c>
      <c r="K16" s="24">
        <f t="shared" ref="K16" si="33">IF(E16="","",J16*F16)</f>
        <v>-5759.9999999998545</v>
      </c>
      <c r="L16" s="17">
        <v>400</v>
      </c>
      <c r="M16" s="40">
        <f t="shared" ref="M16" si="34">G16*F16*0.03%</f>
        <v>417.02399999999994</v>
      </c>
      <c r="N16" s="24">
        <f t="shared" ref="N16" si="35">K16-M16</f>
        <v>-6177.0239999998548</v>
      </c>
      <c r="O16" s="52"/>
    </row>
    <row r="17" spans="1:15" s="1" customFormat="1" ht="29.25" customHeight="1">
      <c r="A17" s="13">
        <v>10</v>
      </c>
      <c r="B17" s="15">
        <v>44274</v>
      </c>
      <c r="C17" s="16" t="s">
        <v>87</v>
      </c>
      <c r="D17" s="14" t="s">
        <v>86</v>
      </c>
      <c r="E17" s="17" t="s">
        <v>12</v>
      </c>
      <c r="F17" s="17">
        <v>2500</v>
      </c>
      <c r="G17" s="17">
        <v>546</v>
      </c>
      <c r="H17" s="17">
        <v>541.5</v>
      </c>
      <c r="I17" s="17">
        <v>553</v>
      </c>
      <c r="J17" s="23">
        <f t="shared" ref="J17" si="36">IF(E17="","",IF(E17="Buy",(I17-G17),(G17-I17)))</f>
        <v>7</v>
      </c>
      <c r="K17" s="24">
        <f t="shared" ref="K17" si="37">IF(E17="","",J17*F17)</f>
        <v>17500</v>
      </c>
      <c r="L17" s="17">
        <v>400</v>
      </c>
      <c r="M17" s="40">
        <f t="shared" ref="M17" si="38">G17*F17*0.03%</f>
        <v>409.49999999999994</v>
      </c>
      <c r="N17" s="24">
        <f t="shared" ref="N17" si="39">K17-M17</f>
        <v>17090.5</v>
      </c>
      <c r="O17" s="52"/>
    </row>
    <row r="18" spans="1:15" s="1" customFormat="1" ht="29.25" customHeight="1">
      <c r="A18" s="13">
        <v>11</v>
      </c>
      <c r="B18" s="15">
        <v>44277</v>
      </c>
      <c r="C18" s="16" t="s">
        <v>50</v>
      </c>
      <c r="D18" s="14" t="s">
        <v>88</v>
      </c>
      <c r="E18" s="17" t="s">
        <v>12</v>
      </c>
      <c r="F18" s="17">
        <v>6000</v>
      </c>
      <c r="G18" s="17">
        <v>295.8</v>
      </c>
      <c r="H18" s="17">
        <v>293.8</v>
      </c>
      <c r="I18" s="17">
        <v>299.5</v>
      </c>
      <c r="J18" s="23">
        <f t="shared" ref="J18" si="40">IF(E18="","",IF(E18="Buy",(I18-G18),(G18-I18)))</f>
        <v>3.6999999999999886</v>
      </c>
      <c r="K18" s="24">
        <f t="shared" ref="K18" si="41">IF(E18="","",J18*F18)</f>
        <v>22199.999999999931</v>
      </c>
      <c r="L18" s="17">
        <v>400</v>
      </c>
      <c r="M18" s="40">
        <f t="shared" ref="M18" si="42">G18*F18*0.03%</f>
        <v>532.43999999999994</v>
      </c>
      <c r="N18" s="24">
        <f t="shared" ref="N18" si="43">K18-M18</f>
        <v>21667.559999999932</v>
      </c>
      <c r="O18" s="52"/>
    </row>
    <row r="19" spans="1:15" s="1" customFormat="1" ht="29.25" customHeight="1">
      <c r="A19" s="13">
        <v>12</v>
      </c>
      <c r="B19" s="15">
        <v>44278</v>
      </c>
      <c r="C19" s="16" t="s">
        <v>87</v>
      </c>
      <c r="D19" s="14" t="s">
        <v>88</v>
      </c>
      <c r="E19" s="17" t="s">
        <v>12</v>
      </c>
      <c r="F19" s="17">
        <v>6000</v>
      </c>
      <c r="G19" s="17">
        <v>303</v>
      </c>
      <c r="H19" s="17">
        <v>299.89999999999998</v>
      </c>
      <c r="I19" s="17">
        <v>304.5</v>
      </c>
      <c r="J19" s="23">
        <f t="shared" ref="J19" si="44">IF(E19="","",IF(E19="Buy",(I19-G19),(G19-I19)))</f>
        <v>1.5</v>
      </c>
      <c r="K19" s="24">
        <f t="shared" ref="K19" si="45">IF(E19="","",J19*F19)</f>
        <v>9000</v>
      </c>
      <c r="L19" s="17">
        <v>400</v>
      </c>
      <c r="M19" s="40">
        <f t="shared" ref="M19" si="46">G19*F19*0.03%</f>
        <v>545.4</v>
      </c>
      <c r="N19" s="24">
        <f t="shared" ref="N19" si="47">K19-M19</f>
        <v>8454.6</v>
      </c>
      <c r="O19" s="52"/>
    </row>
    <row r="20" spans="1:15" s="1" customFormat="1" ht="29.25" customHeight="1">
      <c r="A20" s="13">
        <v>13</v>
      </c>
      <c r="B20" s="15">
        <v>44279</v>
      </c>
      <c r="C20" s="16" t="s">
        <v>90</v>
      </c>
      <c r="D20" s="14" t="s">
        <v>89</v>
      </c>
      <c r="E20" s="17" t="s">
        <v>54</v>
      </c>
      <c r="F20" s="17">
        <v>250</v>
      </c>
      <c r="G20" s="17">
        <v>3625</v>
      </c>
      <c r="H20" s="17">
        <v>3650.5</v>
      </c>
      <c r="I20" s="17">
        <v>3599</v>
      </c>
      <c r="J20" s="23">
        <f t="shared" ref="J20" si="48">IF(E20="","",IF(E20="Buy",(I20-G20),(G20-I20)))</f>
        <v>26</v>
      </c>
      <c r="K20" s="24">
        <f t="shared" ref="K20" si="49">IF(E20="","",J20*F20)</f>
        <v>6500</v>
      </c>
      <c r="L20" s="17">
        <v>400</v>
      </c>
      <c r="M20" s="40">
        <f t="shared" ref="M20" si="50">G20*F20*0.03%</f>
        <v>271.875</v>
      </c>
      <c r="N20" s="24">
        <f t="shared" ref="N20" si="51">K20-M20</f>
        <v>6228.125</v>
      </c>
      <c r="O20" s="52"/>
    </row>
    <row r="21" spans="1:15" s="1" customFormat="1" ht="29.25" customHeight="1">
      <c r="A21" s="13">
        <v>14</v>
      </c>
      <c r="B21" s="15">
        <v>44280</v>
      </c>
      <c r="C21" s="16" t="s">
        <v>90</v>
      </c>
      <c r="D21" s="14" t="s">
        <v>91</v>
      </c>
      <c r="E21" s="17" t="s">
        <v>54</v>
      </c>
      <c r="F21" s="17">
        <v>2400</v>
      </c>
      <c r="G21" s="17">
        <v>976.5</v>
      </c>
      <c r="H21" s="17">
        <v>981.1</v>
      </c>
      <c r="I21" s="17">
        <v>981.1</v>
      </c>
      <c r="J21" s="23">
        <f t="shared" ref="J21" si="52">IF(E21="","",IF(E21="Buy",(I21-G21),(G21-I21)))</f>
        <v>-4.6000000000000227</v>
      </c>
      <c r="K21" s="24">
        <f t="shared" ref="K21" si="53">IF(E21="","",J21*F21)</f>
        <v>-11040.000000000055</v>
      </c>
      <c r="L21" s="17">
        <v>400</v>
      </c>
      <c r="M21" s="40">
        <f t="shared" ref="M21" si="54">G21*F21*0.03%</f>
        <v>703.07999999999993</v>
      </c>
      <c r="N21" s="24">
        <f t="shared" ref="N21" si="55">K21-M21</f>
        <v>-11743.080000000054</v>
      </c>
      <c r="O21" s="52"/>
    </row>
    <row r="22" spans="1:15" s="1" customFormat="1" ht="29.25" customHeight="1" thickBot="1">
      <c r="A22" s="13">
        <v>15</v>
      </c>
      <c r="B22" s="15">
        <v>44285</v>
      </c>
      <c r="C22" s="16" t="s">
        <v>87</v>
      </c>
      <c r="D22" s="14" t="s">
        <v>92</v>
      </c>
      <c r="E22" s="17" t="s">
        <v>12</v>
      </c>
      <c r="F22" s="17">
        <v>4600</v>
      </c>
      <c r="G22" s="17">
        <v>408.5</v>
      </c>
      <c r="H22" s="17">
        <v>405.4</v>
      </c>
      <c r="I22" s="17">
        <v>412.5</v>
      </c>
      <c r="J22" s="23">
        <f t="shared" ref="J22" si="56">IF(E22="","",IF(E22="Buy",(I22-G22),(G22-I22)))</f>
        <v>4</v>
      </c>
      <c r="K22" s="24">
        <f t="shared" ref="K22" si="57">IF(E22="","",J22*F22)</f>
        <v>18400</v>
      </c>
      <c r="L22" s="17">
        <v>400</v>
      </c>
      <c r="M22" s="40">
        <f t="shared" ref="M22" si="58">G22*F22*0.03%</f>
        <v>563.7299999999999</v>
      </c>
      <c r="N22" s="24">
        <f t="shared" ref="N22" si="59">K22-M22</f>
        <v>17836.27</v>
      </c>
      <c r="O22" s="52"/>
    </row>
    <row r="23" spans="1:15" s="5" customFormat="1" ht="24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 t="e">
        <f>SUM(#REF!)</f>
        <v>#REF!</v>
      </c>
      <c r="L23" s="42"/>
      <c r="M23" s="45">
        <f>SUM(M8:M22)</f>
        <v>6715.7309999999979</v>
      </c>
      <c r="N23" s="44">
        <f>SUM(N8:N22)</f>
        <v>72759.268999999797</v>
      </c>
      <c r="O23" s="53"/>
    </row>
    <row r="24" spans="1:15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5" s="46" customFormat="1" ht="1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4"/>
    </row>
    <row r="26" spans="1:15" s="46" customFormat="1" ht="15" customHeight="1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  <c r="O26" s="54"/>
    </row>
    <row r="27" spans="1:15" ht="15" customHeight="1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5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5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5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5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5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50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  <row r="58" spans="1:14" s="50" customFormat="1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</sheetData>
  <mergeCells count="1">
    <mergeCell ref="A25:N25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6"/>
  <sheetViews>
    <sheetView topLeftCell="E16" workbookViewId="0">
      <selection activeCell="I19" sqref="I19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38" style="50" customWidth="1"/>
    <col min="16" max="17" width="38" customWidth="1"/>
  </cols>
  <sheetData>
    <row r="1" spans="1:15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5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5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5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5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5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</row>
    <row r="7" spans="1:15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5" s="1" customFormat="1" ht="29.25" customHeight="1">
      <c r="A8" s="13">
        <v>1</v>
      </c>
      <c r="B8" s="15">
        <v>44291</v>
      </c>
      <c r="C8" s="16" t="s">
        <v>93</v>
      </c>
      <c r="D8" s="14" t="s">
        <v>94</v>
      </c>
      <c r="E8" s="17" t="s">
        <v>12</v>
      </c>
      <c r="F8" s="17">
        <v>300</v>
      </c>
      <c r="G8" s="17">
        <v>4309</v>
      </c>
      <c r="H8" s="17">
        <v>4260.5</v>
      </c>
      <c r="I8" s="17">
        <v>4304.5</v>
      </c>
      <c r="J8" s="23">
        <f t="shared" ref="J8" si="0">IF(E8="","",IF(E8="Buy",(I8-G8),(G8-I8)))</f>
        <v>-4.5</v>
      </c>
      <c r="K8" s="24">
        <f t="shared" ref="K8" si="1">IF(E8="","",J8*F8)</f>
        <v>-1350</v>
      </c>
      <c r="L8" s="17">
        <v>400</v>
      </c>
      <c r="M8" s="40">
        <f t="shared" ref="M8" si="2">G8*F8*0.03%</f>
        <v>387.80999999999995</v>
      </c>
      <c r="N8" s="24">
        <f t="shared" ref="N8" si="3">K8-M8</f>
        <v>-1737.81</v>
      </c>
      <c r="O8" s="52"/>
    </row>
    <row r="9" spans="1:15" s="1" customFormat="1" ht="29.25" customHeight="1">
      <c r="A9" s="13">
        <v>2</v>
      </c>
      <c r="B9" s="15">
        <v>44292</v>
      </c>
      <c r="C9" s="16" t="s">
        <v>96</v>
      </c>
      <c r="D9" s="14" t="s">
        <v>95</v>
      </c>
      <c r="E9" s="17" t="s">
        <v>12</v>
      </c>
      <c r="F9" s="17">
        <v>4400</v>
      </c>
      <c r="G9" s="17">
        <v>455</v>
      </c>
      <c r="H9" s="17">
        <v>451.9</v>
      </c>
      <c r="I9" s="17">
        <v>462.25</v>
      </c>
      <c r="J9" s="23">
        <f t="shared" ref="J9" si="4">IF(E9="","",IF(E9="Buy",(I9-G9),(G9-I9)))</f>
        <v>7.25</v>
      </c>
      <c r="K9" s="24">
        <f t="shared" ref="K9" si="5">IF(E9="","",J9*F9)</f>
        <v>31900</v>
      </c>
      <c r="L9" s="17">
        <v>400</v>
      </c>
      <c r="M9" s="40">
        <f t="shared" ref="M9" si="6">G9*F9*0.03%</f>
        <v>600.59999999999991</v>
      </c>
      <c r="N9" s="24">
        <f t="shared" ref="N9" si="7">K9-M9</f>
        <v>31299.4</v>
      </c>
      <c r="O9" s="52"/>
    </row>
    <row r="10" spans="1:15" s="1" customFormat="1" ht="29.25" customHeight="1">
      <c r="A10" s="13">
        <v>3</v>
      </c>
      <c r="B10" s="15">
        <v>44293</v>
      </c>
      <c r="C10" s="16" t="s">
        <v>98</v>
      </c>
      <c r="D10" s="14" t="s">
        <v>97</v>
      </c>
      <c r="E10" s="17" t="s">
        <v>12</v>
      </c>
      <c r="F10" s="17">
        <v>450</v>
      </c>
      <c r="G10" s="17">
        <v>3015</v>
      </c>
      <c r="H10" s="17">
        <v>2970.5</v>
      </c>
      <c r="I10" s="17">
        <v>3038</v>
      </c>
      <c r="J10" s="23">
        <f t="shared" ref="J10" si="8">IF(E10="","",IF(E10="Buy",(I10-G10),(G10-I10)))</f>
        <v>23</v>
      </c>
      <c r="K10" s="24">
        <f t="shared" ref="K10" si="9">IF(E10="","",J10*F10)</f>
        <v>10350</v>
      </c>
      <c r="L10" s="17">
        <v>400</v>
      </c>
      <c r="M10" s="40">
        <f t="shared" ref="M10" si="10">G10*F10*0.03%</f>
        <v>407.02499999999998</v>
      </c>
      <c r="N10" s="24">
        <f t="shared" ref="N10" si="11">K10-M10</f>
        <v>9942.9750000000004</v>
      </c>
      <c r="O10" s="52"/>
    </row>
    <row r="11" spans="1:15" s="1" customFormat="1" ht="29.25" customHeight="1">
      <c r="A11" s="13">
        <v>4</v>
      </c>
      <c r="B11" s="15">
        <v>44294</v>
      </c>
      <c r="C11" s="16" t="s">
        <v>84</v>
      </c>
      <c r="D11" s="14" t="s">
        <v>88</v>
      </c>
      <c r="E11" s="17" t="s">
        <v>12</v>
      </c>
      <c r="F11" s="17">
        <v>6000</v>
      </c>
      <c r="G11" s="17">
        <v>320.89999999999998</v>
      </c>
      <c r="H11" s="17">
        <v>318.5</v>
      </c>
      <c r="I11" s="17">
        <v>325.5</v>
      </c>
      <c r="J11" s="23">
        <f t="shared" ref="J11" si="12">IF(E11="","",IF(E11="Buy",(I11-G11),(G11-I11)))</f>
        <v>4.6000000000000227</v>
      </c>
      <c r="K11" s="24">
        <f t="shared" ref="K11" si="13">IF(E11="","",J11*F11)</f>
        <v>27600.000000000138</v>
      </c>
      <c r="L11" s="17">
        <v>400</v>
      </c>
      <c r="M11" s="40">
        <f t="shared" ref="M11" si="14">G11*F11*0.03%</f>
        <v>577.61999999999989</v>
      </c>
      <c r="N11" s="24">
        <f t="shared" ref="N11" si="15">K11-M11</f>
        <v>27022.380000000139</v>
      </c>
      <c r="O11" s="52"/>
    </row>
    <row r="12" spans="1:15" s="1" customFormat="1" ht="29.25" customHeight="1">
      <c r="A12" s="13">
        <v>5</v>
      </c>
      <c r="B12" s="15">
        <v>44301</v>
      </c>
      <c r="C12" s="16" t="s">
        <v>66</v>
      </c>
      <c r="D12" s="14" t="s">
        <v>99</v>
      </c>
      <c r="E12" s="17" t="s">
        <v>12</v>
      </c>
      <c r="F12" s="17">
        <v>2500</v>
      </c>
      <c r="G12" s="17">
        <v>570.70000000000005</v>
      </c>
      <c r="H12" s="17">
        <v>566.5</v>
      </c>
      <c r="I12" s="17">
        <v>574.25</v>
      </c>
      <c r="J12" s="23">
        <f t="shared" ref="J12" si="16">IF(E12="","",IF(E12="Buy",(I12-G12),(G12-I12)))</f>
        <v>3.5499999999999545</v>
      </c>
      <c r="K12" s="24">
        <f t="shared" ref="K12" si="17">IF(E12="","",J12*F12)</f>
        <v>8874.9999999998872</v>
      </c>
      <c r="L12" s="17">
        <v>400</v>
      </c>
      <c r="M12" s="40">
        <f t="shared" ref="M12" si="18">G12*F12*0.03%</f>
        <v>428.02499999999998</v>
      </c>
      <c r="N12" s="24">
        <f t="shared" ref="N12" si="19">K12-M12</f>
        <v>8446.9749999998876</v>
      </c>
      <c r="O12" s="52"/>
    </row>
    <row r="13" spans="1:15" s="1" customFormat="1" ht="29.25" customHeight="1">
      <c r="A13" s="13">
        <v>6</v>
      </c>
      <c r="B13" s="15">
        <v>44302</v>
      </c>
      <c r="C13" s="16" t="s">
        <v>100</v>
      </c>
      <c r="D13" s="14" t="s">
        <v>101</v>
      </c>
      <c r="E13" s="17" t="s">
        <v>12</v>
      </c>
      <c r="F13" s="17">
        <v>2800</v>
      </c>
      <c r="G13" s="17">
        <v>652</v>
      </c>
      <c r="H13" s="17">
        <v>647.9</v>
      </c>
      <c r="I13" s="17">
        <v>647.9</v>
      </c>
      <c r="J13" s="23">
        <f t="shared" ref="J13" si="20">IF(E13="","",IF(E13="Buy",(I13-G13),(G13-I13)))</f>
        <v>-4.1000000000000227</v>
      </c>
      <c r="K13" s="24">
        <f t="shared" ref="K13" si="21">IF(E13="","",J13*F13)</f>
        <v>-11480.000000000064</v>
      </c>
      <c r="L13" s="17">
        <v>400</v>
      </c>
      <c r="M13" s="40">
        <f t="shared" ref="M13" si="22">G13*F13*0.03%</f>
        <v>547.67999999999995</v>
      </c>
      <c r="N13" s="24">
        <f t="shared" ref="N13" si="23">K13-M13</f>
        <v>-12027.680000000064</v>
      </c>
      <c r="O13" s="52"/>
    </row>
    <row r="14" spans="1:15" s="1" customFormat="1" ht="29.25" customHeight="1">
      <c r="A14" s="13">
        <v>7</v>
      </c>
      <c r="B14" s="15">
        <v>44305</v>
      </c>
      <c r="C14" s="16" t="s">
        <v>102</v>
      </c>
      <c r="D14" s="14" t="s">
        <v>44</v>
      </c>
      <c r="E14" s="17" t="s">
        <v>54</v>
      </c>
      <c r="F14" s="17">
        <v>3300</v>
      </c>
      <c r="G14" s="17">
        <v>238.4</v>
      </c>
      <c r="H14" s="17">
        <v>241.2</v>
      </c>
      <c r="I14" s="17">
        <v>241.2</v>
      </c>
      <c r="J14" s="23">
        <f t="shared" ref="J14" si="24">IF(E14="","",IF(E14="Buy",(I14-G14),(G14-I14)))</f>
        <v>-2.7999999999999829</v>
      </c>
      <c r="K14" s="24">
        <f t="shared" ref="K14" si="25">IF(E14="","",J14*F14)</f>
        <v>-9239.9999999999436</v>
      </c>
      <c r="L14" s="17">
        <v>400</v>
      </c>
      <c r="M14" s="40">
        <f t="shared" ref="M14" si="26">G14*F14*0.03%</f>
        <v>236.01599999999999</v>
      </c>
      <c r="N14" s="24">
        <f t="shared" ref="N14" si="27">K14-M14</f>
        <v>-9476.0159999999432</v>
      </c>
      <c r="O14" s="17"/>
    </row>
    <row r="15" spans="1:15" s="1" customFormat="1" ht="29.25" customHeight="1">
      <c r="A15" s="13">
        <v>8</v>
      </c>
      <c r="B15" s="15">
        <v>44308</v>
      </c>
      <c r="C15" s="16" t="s">
        <v>93</v>
      </c>
      <c r="D15" s="14" t="s">
        <v>97</v>
      </c>
      <c r="E15" s="17" t="s">
        <v>12</v>
      </c>
      <c r="F15" s="17">
        <v>450</v>
      </c>
      <c r="G15" s="17">
        <v>3215</v>
      </c>
      <c r="H15" s="17">
        <v>3172.5</v>
      </c>
      <c r="I15" s="17">
        <v>3214</v>
      </c>
      <c r="J15" s="23">
        <f t="shared" ref="J15" si="28">IF(E15="","",IF(E15="Buy",(I15-G15),(G15-I15)))</f>
        <v>-1</v>
      </c>
      <c r="K15" s="24">
        <f t="shared" ref="K15" si="29">IF(E15="","",J15*F15)</f>
        <v>-450</v>
      </c>
      <c r="L15" s="17">
        <v>400</v>
      </c>
      <c r="M15" s="40">
        <f t="shared" ref="M15" si="30">G15*F15*0.03%</f>
        <v>434.02499999999998</v>
      </c>
      <c r="N15" s="24">
        <f t="shared" ref="N15" si="31">K15-M15</f>
        <v>-884.02499999999998</v>
      </c>
      <c r="O15" s="17"/>
    </row>
    <row r="16" spans="1:15" s="1" customFormat="1" ht="29.25" customHeight="1">
      <c r="A16" s="13">
        <v>9</v>
      </c>
      <c r="B16" s="15">
        <v>44309</v>
      </c>
      <c r="C16" s="16" t="s">
        <v>87</v>
      </c>
      <c r="D16" s="14" t="s">
        <v>75</v>
      </c>
      <c r="E16" s="17" t="s">
        <v>54</v>
      </c>
      <c r="F16" s="17">
        <v>1300</v>
      </c>
      <c r="G16" s="17">
        <v>582.1</v>
      </c>
      <c r="H16" s="17">
        <v>588.1</v>
      </c>
      <c r="I16" s="17">
        <v>586.4</v>
      </c>
      <c r="J16" s="23">
        <f t="shared" ref="J16" si="32">IF(E16="","",IF(E16="Buy",(I16-G16),(G16-I16)))</f>
        <v>-4.2999999999999545</v>
      </c>
      <c r="K16" s="24">
        <f t="shared" ref="K16" si="33">IF(E16="","",J16*F16)</f>
        <v>-5589.9999999999409</v>
      </c>
      <c r="L16" s="17">
        <v>400</v>
      </c>
      <c r="M16" s="40">
        <f t="shared" ref="M16" si="34">G16*F16*0.03%</f>
        <v>227.01899999999998</v>
      </c>
      <c r="N16" s="24">
        <f t="shared" ref="N16" si="35">K16-M16</f>
        <v>-5817.0189999999411</v>
      </c>
      <c r="O16" s="17"/>
    </row>
    <row r="17" spans="1:15" s="1" customFormat="1" ht="29.25" customHeight="1">
      <c r="A17" s="13">
        <v>10</v>
      </c>
      <c r="B17" s="15">
        <v>44313</v>
      </c>
      <c r="C17" s="16" t="s">
        <v>104</v>
      </c>
      <c r="D17" s="14" t="s">
        <v>103</v>
      </c>
      <c r="E17" s="17" t="s">
        <v>12</v>
      </c>
      <c r="F17" s="17">
        <v>400</v>
      </c>
      <c r="G17" s="17">
        <v>3902.5</v>
      </c>
      <c r="H17" s="17">
        <v>3875.5</v>
      </c>
      <c r="I17" s="17">
        <v>3958</v>
      </c>
      <c r="J17" s="23">
        <f t="shared" ref="J17" si="36">IF(E17="","",IF(E17="Buy",(I17-G17),(G17-I17)))</f>
        <v>55.5</v>
      </c>
      <c r="K17" s="24">
        <f t="shared" ref="K17" si="37">IF(E17="","",J17*F17)</f>
        <v>22200</v>
      </c>
      <c r="L17" s="17">
        <v>400</v>
      </c>
      <c r="M17" s="40">
        <f t="shared" ref="M17" si="38">G17*F17*0.03%</f>
        <v>468.29999999999995</v>
      </c>
      <c r="N17" s="24">
        <f t="shared" ref="N17" si="39">K17-M17</f>
        <v>21731.7</v>
      </c>
      <c r="O17" s="17"/>
    </row>
    <row r="18" spans="1:15" s="1" customFormat="1" ht="29.25" customHeight="1" thickBot="1">
      <c r="A18" s="13">
        <v>11</v>
      </c>
      <c r="B18" s="15">
        <v>44314</v>
      </c>
      <c r="C18" s="16" t="s">
        <v>106</v>
      </c>
      <c r="D18" s="14" t="s">
        <v>105</v>
      </c>
      <c r="E18" s="17" t="s">
        <v>12</v>
      </c>
      <c r="F18" s="17">
        <v>1600</v>
      </c>
      <c r="G18" s="17">
        <v>1401</v>
      </c>
      <c r="H18" s="17">
        <v>1389.9</v>
      </c>
      <c r="I18" s="17">
        <v>1406.4</v>
      </c>
      <c r="J18" s="23">
        <f t="shared" ref="J18" si="40">IF(E18="","",IF(E18="Buy",(I18-G18),(G18-I18)))</f>
        <v>5.4000000000000909</v>
      </c>
      <c r="K18" s="24">
        <f t="shared" ref="K18" si="41">IF(E18="","",J18*F18)</f>
        <v>8640.0000000001455</v>
      </c>
      <c r="L18" s="17">
        <v>400</v>
      </c>
      <c r="M18" s="40">
        <f t="shared" ref="M18" si="42">G18*F18*0.03%</f>
        <v>672.4799999999999</v>
      </c>
      <c r="N18" s="24">
        <f t="shared" ref="N18" si="43">K18-M18</f>
        <v>7967.520000000146</v>
      </c>
      <c r="O18" s="17"/>
    </row>
    <row r="19" spans="1:15" s="5" customFormat="1" ht="24" customHeight="1" thickBot="1">
      <c r="A19" s="41"/>
      <c r="B19" s="42"/>
      <c r="C19" s="42"/>
      <c r="D19" s="42" t="s">
        <v>28</v>
      </c>
      <c r="E19" s="42"/>
      <c r="F19" s="42"/>
      <c r="G19" s="42"/>
      <c r="H19" s="42"/>
      <c r="I19" s="42"/>
      <c r="J19" s="43"/>
      <c r="K19" s="44" t="e">
        <f>SUM(#REF!)</f>
        <v>#REF!</v>
      </c>
      <c r="L19" s="42"/>
      <c r="M19" s="45">
        <f>SUM(M8:M18)</f>
        <v>4986.5999999999995</v>
      </c>
      <c r="N19" s="44">
        <f>SUM(N8:N18)</f>
        <v>76468.400000000227</v>
      </c>
      <c r="O19" s="53"/>
    </row>
    <row r="20" spans="1:15" ht="15" customHeight="1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6"/>
      <c r="L20" s="18"/>
      <c r="M20" s="18"/>
      <c r="N20" s="26"/>
    </row>
    <row r="21" spans="1:15" s="46" customFormat="1" ht="15" customHeight="1">
      <c r="A21" s="99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54"/>
    </row>
    <row r="22" spans="1:15" s="46" customFormat="1" ht="15" customHeight="1">
      <c r="A22" s="47" t="s">
        <v>46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8"/>
      <c r="N22" s="49"/>
      <c r="O22" s="54"/>
    </row>
    <row r="23" spans="1:15" ht="15" customHeight="1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5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5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  <c r="L25" s="18"/>
      <c r="M25" s="18"/>
      <c r="N25" s="26"/>
    </row>
    <row r="26" spans="1:15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  <c r="L26" s="18"/>
      <c r="M26" s="18"/>
      <c r="N26" s="26"/>
    </row>
    <row r="27" spans="1:15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  <c r="L27" s="18"/>
      <c r="M27" s="18"/>
      <c r="N27" s="26"/>
    </row>
    <row r="28" spans="1:15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5" s="50" customFormat="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5" s="50" customFormat="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5" s="50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5" s="50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9"/>
      <c r="K36" s="27"/>
      <c r="L36" s="27"/>
      <c r="M36" s="27"/>
      <c r="N36" s="27"/>
    </row>
    <row r="37" spans="1:14" s="50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  <c r="L37" s="27"/>
      <c r="M37" s="27"/>
      <c r="N37" s="27"/>
    </row>
    <row r="38" spans="1:14" s="50" customFormat="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  <c r="L38" s="27"/>
      <c r="M38" s="27"/>
      <c r="N38" s="27"/>
    </row>
    <row r="39" spans="1:14" s="50" customFormat="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  <c r="L39" s="27"/>
      <c r="M39" s="27"/>
      <c r="N39" s="27"/>
    </row>
    <row r="40" spans="1:14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91" customFormat="1" ht="13">
      <c r="A43" s="89" t="s">
        <v>305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4" s="91" customFormat="1" ht="13">
      <c r="A44" s="90" t="s">
        <v>306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4" s="91" customFormat="1" ht="13">
      <c r="A45" s="90" t="s">
        <v>332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4" s="91" customFormat="1" ht="13">
      <c r="A46" s="90" t="s">
        <v>307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4" s="91" customFormat="1" ht="13">
      <c r="A47" s="90" t="s">
        <v>308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333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334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335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50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30"/>
      <c r="K53" s="28"/>
      <c r="L53" s="28"/>
      <c r="M53" s="28"/>
      <c r="N53" s="28"/>
    </row>
    <row r="54" spans="1:14" s="5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30"/>
      <c r="K54" s="28"/>
      <c r="L54" s="28"/>
      <c r="M54" s="28"/>
      <c r="N54" s="28"/>
    </row>
    <row r="55" spans="1:14" s="5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30"/>
      <c r="K55" s="28"/>
      <c r="L55" s="28"/>
      <c r="M55" s="28"/>
      <c r="N55" s="28"/>
    </row>
    <row r="56" spans="1:14" s="50" customFormat="1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30"/>
      <c r="K56" s="28"/>
      <c r="L56" s="28"/>
      <c r="M56" s="28"/>
      <c r="N56" s="28"/>
    </row>
  </sheetData>
  <mergeCells count="1">
    <mergeCell ref="A21:N21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0"/>
  <sheetViews>
    <sheetView topLeftCell="A21" workbookViewId="0">
      <selection activeCell="H23" sqref="H23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8.87890625" style="50" customWidth="1"/>
    <col min="16" max="16" width="21.3515625" style="50" customWidth="1"/>
    <col min="17" max="17" width="38" customWidth="1"/>
  </cols>
  <sheetData>
    <row r="1" spans="1:16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6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6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6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6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6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  <c r="P6" s="51"/>
    </row>
    <row r="7" spans="1:16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6" s="1" customFormat="1" ht="29.25" customHeight="1">
      <c r="A8" s="13">
        <v>1</v>
      </c>
      <c r="B8" s="15">
        <v>44319</v>
      </c>
      <c r="C8" s="16" t="s">
        <v>108</v>
      </c>
      <c r="D8" s="14" t="s">
        <v>107</v>
      </c>
      <c r="E8" s="17" t="s">
        <v>12</v>
      </c>
      <c r="F8" s="17">
        <v>1000</v>
      </c>
      <c r="G8" s="17">
        <v>1245</v>
      </c>
      <c r="H8" s="17">
        <v>1229.5999999999999</v>
      </c>
      <c r="I8" s="17">
        <v>1264</v>
      </c>
      <c r="J8" s="23">
        <f t="shared" ref="J8" si="0">IF(E8="","",IF(E8="Buy",(I8-G8),(G8-I8)))</f>
        <v>19</v>
      </c>
      <c r="K8" s="24">
        <f t="shared" ref="K8" si="1">IF(E8="","",J8*F8)</f>
        <v>19000</v>
      </c>
      <c r="L8" s="17">
        <v>400</v>
      </c>
      <c r="M8" s="40">
        <f t="shared" ref="M8" si="2">G8*F8*0.03%</f>
        <v>373.49999999999994</v>
      </c>
      <c r="N8" s="24">
        <f t="shared" ref="N8" si="3">K8-M8</f>
        <v>18626.5</v>
      </c>
      <c r="O8" s="52"/>
      <c r="P8" s="52"/>
    </row>
    <row r="9" spans="1:16" s="1" customFormat="1" ht="29.25" customHeight="1">
      <c r="A9" s="13">
        <v>2</v>
      </c>
      <c r="B9" s="15">
        <v>44320</v>
      </c>
      <c r="C9" s="16" t="s">
        <v>106</v>
      </c>
      <c r="D9" s="14" t="s">
        <v>109</v>
      </c>
      <c r="E9" s="17" t="s">
        <v>54</v>
      </c>
      <c r="F9" s="17">
        <v>1400</v>
      </c>
      <c r="G9" s="17">
        <v>738.2</v>
      </c>
      <c r="H9" s="17">
        <v>744.75</v>
      </c>
      <c r="I9" s="17">
        <v>744.75</v>
      </c>
      <c r="J9" s="23">
        <f t="shared" ref="J9" si="4">IF(E9="","",IF(E9="Buy",(I9-G9),(G9-I9)))</f>
        <v>-6.5499999999999545</v>
      </c>
      <c r="K9" s="24">
        <f t="shared" ref="K9" si="5">IF(E9="","",J9*F9)</f>
        <v>-9169.9999999999363</v>
      </c>
      <c r="L9" s="17">
        <v>400</v>
      </c>
      <c r="M9" s="40">
        <f t="shared" ref="M9" si="6">G9*F9*0.03%</f>
        <v>310.04399999999998</v>
      </c>
      <c r="N9" s="24">
        <f t="shared" ref="N9" si="7">K9-M9</f>
        <v>-9480.0439999999362</v>
      </c>
      <c r="O9" s="52"/>
      <c r="P9" s="52"/>
    </row>
    <row r="10" spans="1:16" s="1" customFormat="1" ht="29.25" customHeight="1">
      <c r="A10" s="13">
        <v>3</v>
      </c>
      <c r="B10" s="15">
        <v>44321</v>
      </c>
      <c r="C10" s="16" t="s">
        <v>87</v>
      </c>
      <c r="D10" s="14" t="s">
        <v>110</v>
      </c>
      <c r="E10" s="17" t="s">
        <v>12</v>
      </c>
      <c r="F10" s="17">
        <v>3100</v>
      </c>
      <c r="G10" s="17">
        <v>268.89999999999998</v>
      </c>
      <c r="H10" s="17">
        <v>265.2</v>
      </c>
      <c r="I10" s="17">
        <v>265.2</v>
      </c>
      <c r="J10" s="23">
        <f t="shared" ref="J10" si="8">IF(E10="","",IF(E10="Buy",(I10-G10),(G10-I10)))</f>
        <v>-3.6999999999999886</v>
      </c>
      <c r="K10" s="24">
        <f t="shared" ref="K10" si="9">IF(E10="","",J10*F10)</f>
        <v>-11469.999999999965</v>
      </c>
      <c r="L10" s="17">
        <v>400</v>
      </c>
      <c r="M10" s="40">
        <f t="shared" ref="M10" si="10">G10*F10*0.03%</f>
        <v>250.07699999999994</v>
      </c>
      <c r="N10" s="24">
        <f t="shared" ref="N10" si="11">K10-M10</f>
        <v>-11720.076999999965</v>
      </c>
      <c r="O10" s="52"/>
      <c r="P10" s="52"/>
    </row>
    <row r="11" spans="1:16" s="1" customFormat="1" ht="29.25" customHeight="1">
      <c r="A11" s="13">
        <v>4</v>
      </c>
      <c r="B11" s="15">
        <v>44322</v>
      </c>
      <c r="C11" s="16" t="s">
        <v>112</v>
      </c>
      <c r="D11" s="14" t="s">
        <v>111</v>
      </c>
      <c r="E11" s="17" t="s">
        <v>12</v>
      </c>
      <c r="F11" s="17">
        <v>2500</v>
      </c>
      <c r="G11" s="17">
        <v>459.8</v>
      </c>
      <c r="H11" s="17">
        <v>455.9</v>
      </c>
      <c r="I11" s="17">
        <v>468</v>
      </c>
      <c r="J11" s="23">
        <f t="shared" ref="J11" si="12">IF(E11="","",IF(E11="Buy",(I11-G11),(G11-I11)))</f>
        <v>8.1999999999999886</v>
      </c>
      <c r="K11" s="24">
        <f t="shared" ref="K11" si="13">IF(E11="","",J11*F11)</f>
        <v>20499.999999999971</v>
      </c>
      <c r="L11" s="17">
        <v>400</v>
      </c>
      <c r="M11" s="40">
        <f t="shared" ref="M11" si="14">G11*F11*0.03%</f>
        <v>344.84999999999997</v>
      </c>
      <c r="N11" s="24">
        <f t="shared" ref="N11" si="15">K11-M11</f>
        <v>20155.149999999972</v>
      </c>
      <c r="O11" s="66"/>
      <c r="P11" s="65"/>
    </row>
    <row r="12" spans="1:16" s="1" customFormat="1" ht="29.25" customHeight="1">
      <c r="A12" s="13">
        <v>5</v>
      </c>
      <c r="B12" s="15">
        <v>44323</v>
      </c>
      <c r="C12" s="16" t="s">
        <v>104</v>
      </c>
      <c r="D12" s="14" t="s">
        <v>113</v>
      </c>
      <c r="E12" s="17" t="s">
        <v>12</v>
      </c>
      <c r="F12" s="17">
        <v>250</v>
      </c>
      <c r="G12" s="17">
        <v>11335</v>
      </c>
      <c r="H12" s="17">
        <v>11260.5</v>
      </c>
      <c r="I12" s="17">
        <v>11440</v>
      </c>
      <c r="J12" s="23">
        <f t="shared" ref="J12" si="16">IF(E12="","",IF(E12="Buy",(I12-G12),(G12-I12)))</f>
        <v>105</v>
      </c>
      <c r="K12" s="24">
        <f t="shared" ref="K12" si="17">IF(E12="","",J12*F12)</f>
        <v>26250</v>
      </c>
      <c r="L12" s="17">
        <v>400</v>
      </c>
      <c r="M12" s="40">
        <f t="shared" ref="M12" si="18">G12*F12*0.03%</f>
        <v>850.12499999999989</v>
      </c>
      <c r="N12" s="24">
        <f t="shared" ref="N12" si="19">K12-M12</f>
        <v>25399.875</v>
      </c>
      <c r="O12" s="66"/>
      <c r="P12" s="65"/>
    </row>
    <row r="13" spans="1:16" s="1" customFormat="1" ht="29.25" customHeight="1">
      <c r="A13" s="13">
        <v>6</v>
      </c>
      <c r="B13" s="15">
        <v>44326</v>
      </c>
      <c r="C13" s="16" t="s">
        <v>58</v>
      </c>
      <c r="D13" s="14" t="s">
        <v>114</v>
      </c>
      <c r="E13" s="17" t="s">
        <v>12</v>
      </c>
      <c r="F13" s="17">
        <v>1150</v>
      </c>
      <c r="G13" s="17">
        <v>1401</v>
      </c>
      <c r="H13" s="17">
        <v>1390.5</v>
      </c>
      <c r="I13" s="17">
        <v>1385</v>
      </c>
      <c r="J13" s="23">
        <f t="shared" ref="J13" si="20">IF(E13="","",IF(E13="Buy",(I13-G13),(G13-I13)))</f>
        <v>-16</v>
      </c>
      <c r="K13" s="24">
        <f t="shared" ref="K13" si="21">IF(E13="","",J13*F13)</f>
        <v>-18400</v>
      </c>
      <c r="L13" s="17">
        <v>400</v>
      </c>
      <c r="M13" s="40">
        <f t="shared" ref="M13" si="22">G13*F13*0.03%</f>
        <v>483.34499999999997</v>
      </c>
      <c r="N13" s="24">
        <f t="shared" ref="N13" si="23">K13-M13</f>
        <v>-18883.345000000001</v>
      </c>
      <c r="O13" s="66"/>
      <c r="P13" s="65"/>
    </row>
    <row r="14" spans="1:16" s="1" customFormat="1" ht="29.25" customHeight="1">
      <c r="A14" s="13">
        <v>7</v>
      </c>
      <c r="B14" s="15">
        <v>44334</v>
      </c>
      <c r="C14" s="16" t="s">
        <v>102</v>
      </c>
      <c r="D14" s="14" t="s">
        <v>115</v>
      </c>
      <c r="E14" s="17" t="s">
        <v>12</v>
      </c>
      <c r="F14" s="17">
        <v>4500</v>
      </c>
      <c r="G14" s="17">
        <v>123.5</v>
      </c>
      <c r="H14" s="17">
        <v>121.9</v>
      </c>
      <c r="I14" s="17">
        <v>121.9</v>
      </c>
      <c r="J14" s="23">
        <f t="shared" ref="J14" si="24">IF(E14="","",IF(E14="Buy",(I14-G14),(G14-I14)))</f>
        <v>-1.5999999999999943</v>
      </c>
      <c r="K14" s="24">
        <f t="shared" ref="K14" si="25">IF(E14="","",J14*F14)</f>
        <v>-7199.9999999999745</v>
      </c>
      <c r="L14" s="17">
        <v>400</v>
      </c>
      <c r="M14" s="40">
        <f t="shared" ref="M14" si="26">G14*F14*0.03%</f>
        <v>166.72499999999999</v>
      </c>
      <c r="N14" s="24">
        <f t="shared" ref="N14" si="27">K14-M14</f>
        <v>-7366.7249999999749</v>
      </c>
      <c r="O14" s="66"/>
      <c r="P14" s="65"/>
    </row>
    <row r="15" spans="1:16" s="1" customFormat="1" ht="29.25" customHeight="1">
      <c r="A15" s="13">
        <v>8</v>
      </c>
      <c r="B15" s="15">
        <v>44335</v>
      </c>
      <c r="C15" s="16" t="s">
        <v>102</v>
      </c>
      <c r="D15" s="14" t="s">
        <v>62</v>
      </c>
      <c r="E15" s="17" t="s">
        <v>12</v>
      </c>
      <c r="F15" s="17">
        <v>2700</v>
      </c>
      <c r="G15" s="17">
        <v>273</v>
      </c>
      <c r="H15" s="17">
        <v>269.55</v>
      </c>
      <c r="I15" s="17">
        <v>271.2</v>
      </c>
      <c r="J15" s="23">
        <f t="shared" ref="J15" si="28">IF(E15="","",IF(E15="Buy",(I15-G15),(G15-I15)))</f>
        <v>-1.8000000000000114</v>
      </c>
      <c r="K15" s="24">
        <f t="shared" ref="K15" si="29">IF(E15="","",J15*F15)</f>
        <v>-4860.0000000000309</v>
      </c>
      <c r="L15" s="17">
        <v>400</v>
      </c>
      <c r="M15" s="40">
        <f t="shared" ref="M15" si="30">G15*F15*0.03%</f>
        <v>221.12999999999997</v>
      </c>
      <c r="N15" s="24">
        <f t="shared" ref="N15" si="31">K15-M15</f>
        <v>-5081.130000000031</v>
      </c>
      <c r="O15" s="66"/>
      <c r="P15" s="65"/>
    </row>
    <row r="16" spans="1:16" s="1" customFormat="1" ht="29.25" customHeight="1">
      <c r="A16" s="13">
        <v>9</v>
      </c>
      <c r="B16" s="15">
        <v>44337</v>
      </c>
      <c r="C16" s="16" t="s">
        <v>116</v>
      </c>
      <c r="D16" s="14" t="s">
        <v>83</v>
      </c>
      <c r="E16" s="17" t="s">
        <v>12</v>
      </c>
      <c r="F16" s="17">
        <v>1100</v>
      </c>
      <c r="G16" s="17">
        <v>1500.2</v>
      </c>
      <c r="H16" s="17">
        <v>1489.9</v>
      </c>
      <c r="I16" s="17">
        <v>1514.25</v>
      </c>
      <c r="J16" s="23">
        <f t="shared" ref="J16" si="32">IF(E16="","",IF(E16="Buy",(I16-G16),(G16-I16)))</f>
        <v>14.049999999999955</v>
      </c>
      <c r="K16" s="24">
        <f t="shared" ref="K16" si="33">IF(E16="","",J16*F16)</f>
        <v>15454.999999999949</v>
      </c>
      <c r="L16" s="17">
        <v>400</v>
      </c>
      <c r="M16" s="40">
        <f t="shared" ref="M16" si="34">G16*F16*0.03%</f>
        <v>495.06599999999997</v>
      </c>
      <c r="N16" s="24">
        <f t="shared" ref="N16" si="35">K16-M16</f>
        <v>14959.933999999948</v>
      </c>
      <c r="O16" s="66"/>
      <c r="P16" s="65"/>
    </row>
    <row r="17" spans="1:16" s="1" customFormat="1" ht="29.25" customHeight="1">
      <c r="A17" s="13">
        <v>10</v>
      </c>
      <c r="B17" s="15">
        <v>44340</v>
      </c>
      <c r="C17" s="16" t="s">
        <v>43</v>
      </c>
      <c r="D17" s="14" t="s">
        <v>117</v>
      </c>
      <c r="E17" s="17" t="s">
        <v>12</v>
      </c>
      <c r="F17" s="17">
        <v>2200</v>
      </c>
      <c r="G17" s="17">
        <v>811.4</v>
      </c>
      <c r="H17" s="17">
        <v>799.9</v>
      </c>
      <c r="I17" s="17">
        <v>817.25</v>
      </c>
      <c r="J17" s="23">
        <f t="shared" ref="J17" si="36">IF(E17="","",IF(E17="Buy",(I17-G17),(G17-I17)))</f>
        <v>5.8500000000000227</v>
      </c>
      <c r="K17" s="24">
        <f t="shared" ref="K17" si="37">IF(E17="","",J17*F17)</f>
        <v>12870.000000000051</v>
      </c>
      <c r="L17" s="17">
        <v>400</v>
      </c>
      <c r="M17" s="40">
        <f t="shared" ref="M17" si="38">G17*F17*0.03%</f>
        <v>535.524</v>
      </c>
      <c r="N17" s="24">
        <f t="shared" ref="N17" si="39">K17-M17</f>
        <v>12334.476000000051</v>
      </c>
      <c r="O17" s="66"/>
      <c r="P17" s="65"/>
    </row>
    <row r="18" spans="1:16" s="1" customFormat="1" ht="29.25" customHeight="1">
      <c r="A18" s="13">
        <v>11</v>
      </c>
      <c r="B18" s="15">
        <v>44341</v>
      </c>
      <c r="C18" s="16" t="s">
        <v>84</v>
      </c>
      <c r="D18" s="14" t="s">
        <v>118</v>
      </c>
      <c r="E18" s="17" t="s">
        <v>12</v>
      </c>
      <c r="F18" s="17">
        <v>700</v>
      </c>
      <c r="G18" s="17">
        <v>2630</v>
      </c>
      <c r="H18" s="17">
        <v>2609.5</v>
      </c>
      <c r="I18" s="17">
        <v>2651</v>
      </c>
      <c r="J18" s="23">
        <f t="shared" ref="J18" si="40">IF(E18="","",IF(E18="Buy",(I18-G18),(G18-I18)))</f>
        <v>21</v>
      </c>
      <c r="K18" s="24">
        <f t="shared" ref="K18" si="41">IF(E18="","",J18*F18)</f>
        <v>14700</v>
      </c>
      <c r="L18" s="17">
        <v>400</v>
      </c>
      <c r="M18" s="40">
        <f t="shared" ref="M18" si="42">G18*F18*0.03%</f>
        <v>552.29999999999995</v>
      </c>
      <c r="N18" s="24">
        <f t="shared" ref="N18" si="43">K18-M18</f>
        <v>14147.7</v>
      </c>
      <c r="O18" s="66"/>
      <c r="P18" s="65"/>
    </row>
    <row r="19" spans="1:16" s="1" customFormat="1" ht="29.25" customHeight="1">
      <c r="A19" s="13">
        <v>12</v>
      </c>
      <c r="B19" s="15">
        <v>44342</v>
      </c>
      <c r="C19" s="16" t="s">
        <v>119</v>
      </c>
      <c r="D19" s="14" t="s">
        <v>120</v>
      </c>
      <c r="E19" s="17" t="s">
        <v>12</v>
      </c>
      <c r="F19" s="17">
        <v>250</v>
      </c>
      <c r="G19" s="17">
        <v>5787</v>
      </c>
      <c r="H19" s="17">
        <v>5745.5</v>
      </c>
      <c r="I19" s="17">
        <v>5745.5</v>
      </c>
      <c r="J19" s="23">
        <f t="shared" ref="J19" si="44">IF(E19="","",IF(E19="Buy",(I19-G19),(G19-I19)))</f>
        <v>-41.5</v>
      </c>
      <c r="K19" s="24">
        <f t="shared" ref="K19" si="45">IF(E19="","",J19*F19)</f>
        <v>-10375</v>
      </c>
      <c r="L19" s="17">
        <v>400</v>
      </c>
      <c r="M19" s="40">
        <f t="shared" ref="M19" si="46">G19*F19*0.03%</f>
        <v>434.02499999999998</v>
      </c>
      <c r="N19" s="24">
        <f t="shared" ref="N19" si="47">K19-M19</f>
        <v>-10809.025</v>
      </c>
      <c r="O19" s="66"/>
      <c r="P19" s="65"/>
    </row>
    <row r="20" spans="1:16" s="1" customFormat="1" ht="29.25" customHeight="1">
      <c r="A20" s="13">
        <v>13</v>
      </c>
      <c r="B20" s="15">
        <v>44343</v>
      </c>
      <c r="C20" s="16" t="s">
        <v>102</v>
      </c>
      <c r="D20" s="14" t="s">
        <v>121</v>
      </c>
      <c r="E20" s="17" t="s">
        <v>12</v>
      </c>
      <c r="F20" s="17">
        <v>2400</v>
      </c>
      <c r="G20" s="17">
        <v>753.3</v>
      </c>
      <c r="H20" s="17">
        <v>748.5</v>
      </c>
      <c r="I20" s="17">
        <v>752.5</v>
      </c>
      <c r="J20" s="23">
        <f t="shared" ref="J20" si="48">IF(E20="","",IF(E20="Buy",(I20-G20),(G20-I20)))</f>
        <v>-0.79999999999995453</v>
      </c>
      <c r="K20" s="24">
        <f t="shared" ref="K20" si="49">IF(E20="","",J20*F20)</f>
        <v>-1919.9999999998909</v>
      </c>
      <c r="L20" s="17">
        <v>400</v>
      </c>
      <c r="M20" s="40">
        <f t="shared" ref="M20" si="50">G20*F20*0.03%</f>
        <v>542.37599999999998</v>
      </c>
      <c r="N20" s="24">
        <f t="shared" ref="N20" si="51">K20-M20</f>
        <v>-2462.3759999998911</v>
      </c>
      <c r="O20" s="66"/>
      <c r="P20" s="65"/>
    </row>
    <row r="21" spans="1:16" s="1" customFormat="1" ht="29.25" customHeight="1">
      <c r="A21" s="13">
        <v>14</v>
      </c>
      <c r="B21" s="15">
        <v>44344</v>
      </c>
      <c r="C21" s="16" t="s">
        <v>69</v>
      </c>
      <c r="D21" s="14" t="s">
        <v>65</v>
      </c>
      <c r="E21" s="17" t="s">
        <v>12</v>
      </c>
      <c r="F21" s="17">
        <v>900</v>
      </c>
      <c r="G21" s="17">
        <v>1027.3</v>
      </c>
      <c r="H21" s="17">
        <v>1017.5</v>
      </c>
      <c r="I21" s="17">
        <v>1017.5</v>
      </c>
      <c r="J21" s="23">
        <f t="shared" ref="J21" si="52">IF(E21="","",IF(E21="Buy",(I21-G21),(G21-I21)))</f>
        <v>-9.7999999999999545</v>
      </c>
      <c r="K21" s="24">
        <f t="shared" ref="K21" si="53">IF(E21="","",J21*F21)</f>
        <v>-8819.99999999996</v>
      </c>
      <c r="L21" s="17">
        <v>400</v>
      </c>
      <c r="M21" s="40">
        <f t="shared" ref="M21" si="54">G21*F21*0.03%</f>
        <v>277.37099999999998</v>
      </c>
      <c r="N21" s="24">
        <f t="shared" ref="N21" si="55">K21-M21</f>
        <v>-9097.3709999999592</v>
      </c>
      <c r="O21" s="66"/>
      <c r="P21" s="65"/>
    </row>
    <row r="22" spans="1:16" s="1" customFormat="1" ht="29.25" customHeight="1" thickBot="1">
      <c r="A22" s="13">
        <v>15</v>
      </c>
      <c r="B22" s="15">
        <v>44347</v>
      </c>
      <c r="C22" s="16" t="s">
        <v>55</v>
      </c>
      <c r="D22" s="14" t="s">
        <v>122</v>
      </c>
      <c r="E22" s="17" t="s">
        <v>12</v>
      </c>
      <c r="F22" s="17">
        <v>1300</v>
      </c>
      <c r="G22" s="17">
        <v>953.5</v>
      </c>
      <c r="H22" s="17">
        <v>947.5</v>
      </c>
      <c r="I22" s="17">
        <v>956</v>
      </c>
      <c r="J22" s="23">
        <f t="shared" ref="J22" si="56">IF(E22="","",IF(E22="Buy",(I22-G22),(G22-I22)))</f>
        <v>2.5</v>
      </c>
      <c r="K22" s="24">
        <f t="shared" ref="K22" si="57">IF(E22="","",J22*F22)</f>
        <v>3250</v>
      </c>
      <c r="L22" s="17">
        <v>400</v>
      </c>
      <c r="M22" s="40">
        <f t="shared" ref="M22" si="58">G22*F22*0.03%</f>
        <v>371.86499999999995</v>
      </c>
      <c r="N22" s="24">
        <f t="shared" ref="N22" si="59">K22-M22</f>
        <v>2878.1350000000002</v>
      </c>
      <c r="O22" s="66"/>
      <c r="P22" s="65"/>
    </row>
    <row r="23" spans="1:16" s="5" customFormat="1" ht="24" customHeight="1" thickBot="1">
      <c r="A23" s="41"/>
      <c r="B23" s="42"/>
      <c r="C23" s="42"/>
      <c r="D23" s="42" t="s">
        <v>28</v>
      </c>
      <c r="E23" s="42"/>
      <c r="F23" s="42"/>
      <c r="G23" s="42"/>
      <c r="H23" s="42"/>
      <c r="I23" s="42"/>
      <c r="J23" s="43"/>
      <c r="K23" s="44" t="e">
        <f>SUM(#REF!)</f>
        <v>#REF!</v>
      </c>
      <c r="L23" s="42"/>
      <c r="M23" s="45">
        <f>SUM(M8:M21)</f>
        <v>5836.4579999999987</v>
      </c>
      <c r="N23" s="44">
        <f>SUM(N8:N22)</f>
        <v>33601.6770000002</v>
      </c>
      <c r="O23" s="67"/>
      <c r="P23" s="64"/>
    </row>
    <row r="24" spans="1:16" ht="15" customHeight="1">
      <c r="A24" s="18"/>
      <c r="B24" s="18"/>
      <c r="C24" s="18"/>
      <c r="D24" s="18"/>
      <c r="E24" s="18"/>
      <c r="F24" s="18"/>
      <c r="G24" s="18"/>
      <c r="H24" s="18"/>
      <c r="I24" s="18"/>
      <c r="J24" s="25"/>
      <c r="K24" s="26"/>
      <c r="L24" s="18"/>
      <c r="M24" s="18"/>
      <c r="N24" s="26"/>
    </row>
    <row r="25" spans="1:16" s="46" customFormat="1" ht="15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4"/>
      <c r="P25" s="54"/>
    </row>
    <row r="26" spans="1:16" s="46" customFormat="1" ht="15" customHeight="1">
      <c r="A26" s="47" t="s">
        <v>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8"/>
      <c r="N26" s="49"/>
      <c r="O26" s="54"/>
      <c r="P26" s="54"/>
    </row>
    <row r="27" spans="1:16" ht="15" customHeight="1">
      <c r="A27" s="47" t="s">
        <v>42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6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6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6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6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6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25"/>
      <c r="K37" s="26"/>
      <c r="L37" s="18"/>
      <c r="M37" s="18"/>
      <c r="N37" s="26"/>
    </row>
    <row r="38" spans="1:14" s="50" customFormat="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25"/>
      <c r="K38" s="26"/>
      <c r="L38" s="18"/>
      <c r="M38" s="18"/>
      <c r="N38" s="26"/>
    </row>
    <row r="39" spans="1:14" s="50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25"/>
      <c r="K39" s="26"/>
      <c r="L39" s="18"/>
      <c r="M39" s="18"/>
      <c r="N39" s="26"/>
    </row>
    <row r="40" spans="1:14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50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7"/>
      <c r="L44" s="27"/>
      <c r="M44" s="27"/>
      <c r="N44" s="27"/>
    </row>
    <row r="45" spans="1:14" s="50" customFormat="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7"/>
      <c r="L45" s="27"/>
      <c r="M45" s="27"/>
      <c r="N45" s="27"/>
    </row>
    <row r="46" spans="1:14" s="50" customFormat="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7"/>
      <c r="L46" s="27"/>
      <c r="M46" s="27"/>
      <c r="N46" s="27"/>
    </row>
    <row r="47" spans="1:14" s="91" customFormat="1" ht="13">
      <c r="A47" s="89" t="s">
        <v>305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332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308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304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91" customFormat="1" ht="13">
      <c r="A54" s="90" t="s">
        <v>334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4" s="91" customFormat="1" ht="13">
      <c r="A55" s="90" t="s">
        <v>335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4" s="91" customFormat="1" ht="13">
      <c r="A56" s="90" t="s">
        <v>336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4" s="50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  <row r="58" spans="1:14" s="50" customFormat="1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30"/>
      <c r="K58" s="28"/>
      <c r="L58" s="28"/>
      <c r="M58" s="28"/>
      <c r="N58" s="28"/>
    </row>
    <row r="59" spans="1:14" s="50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30"/>
      <c r="K59" s="28"/>
      <c r="L59" s="28"/>
      <c r="M59" s="28"/>
      <c r="N59" s="28"/>
    </row>
    <row r="60" spans="1:14" s="50" customFormat="1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30"/>
      <c r="K60" s="28"/>
      <c r="L60" s="28"/>
      <c r="M60" s="28"/>
      <c r="N60" s="28"/>
    </row>
  </sheetData>
  <mergeCells count="1">
    <mergeCell ref="A25:N25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7"/>
  <sheetViews>
    <sheetView topLeftCell="A14" workbookViewId="0">
      <selection activeCell="H20" sqref="H20"/>
    </sheetView>
  </sheetViews>
  <sheetFormatPr defaultColWidth="9" defaultRowHeight="14.35"/>
  <cols>
    <col min="1" max="1" width="8.87890625" customWidth="1"/>
    <col min="2" max="2" width="16.3515625" customWidth="1"/>
    <col min="3" max="3" width="15" customWidth="1"/>
    <col min="4" max="4" width="23.3515625" customWidth="1"/>
    <col min="5" max="5" width="11.52734375" customWidth="1"/>
    <col min="6" max="6" width="12" customWidth="1"/>
    <col min="7" max="7" width="15.64453125" customWidth="1"/>
    <col min="8" max="8" width="13.64453125" customWidth="1"/>
    <col min="9" max="9" width="19" customWidth="1"/>
    <col min="10" max="10" width="8.52734375" style="6" hidden="1" customWidth="1"/>
    <col min="11" max="11" width="16.87890625" hidden="1" customWidth="1"/>
    <col min="12" max="12" width="7" hidden="1" customWidth="1"/>
    <col min="13" max="13" width="14.52734375" customWidth="1"/>
    <col min="14" max="14" width="18.64453125" customWidth="1"/>
    <col min="15" max="15" width="18.87890625" style="50" customWidth="1"/>
    <col min="16" max="16" width="21.3515625" style="50" customWidth="1"/>
    <col min="17" max="17" width="38" customWidth="1"/>
  </cols>
  <sheetData>
    <row r="1" spans="1:16" ht="15" customHeight="1">
      <c r="A1" s="57"/>
      <c r="B1" s="58"/>
      <c r="C1" s="58"/>
      <c r="D1" s="58"/>
      <c r="E1" s="58"/>
      <c r="F1" s="58"/>
      <c r="G1" s="58"/>
      <c r="H1" s="58"/>
      <c r="I1" s="58"/>
      <c r="J1" s="61"/>
      <c r="K1" s="62"/>
      <c r="L1" s="58"/>
      <c r="M1" s="58"/>
      <c r="N1" s="62"/>
    </row>
    <row r="2" spans="1:16" ht="15" customHeight="1">
      <c r="A2" s="59"/>
      <c r="B2" s="18"/>
      <c r="C2" s="18"/>
      <c r="D2" s="18"/>
      <c r="E2" s="18"/>
      <c r="F2" s="18"/>
      <c r="G2" s="18"/>
      <c r="H2" s="18"/>
      <c r="I2" s="18"/>
      <c r="J2" s="25"/>
      <c r="K2" s="26"/>
      <c r="L2" s="18"/>
      <c r="M2" s="18"/>
      <c r="N2" s="26"/>
    </row>
    <row r="3" spans="1:16" ht="15" customHeight="1">
      <c r="A3" s="59"/>
      <c r="B3" s="18"/>
      <c r="C3" s="18"/>
      <c r="D3" s="18"/>
      <c r="E3" s="18"/>
      <c r="F3" s="18"/>
      <c r="G3" s="18"/>
      <c r="H3" s="18"/>
      <c r="I3" s="18"/>
      <c r="J3" s="25"/>
      <c r="K3" s="26"/>
      <c r="L3" s="18"/>
      <c r="M3" s="18"/>
      <c r="N3" s="26"/>
    </row>
    <row r="4" spans="1:16" ht="15" customHeight="1">
      <c r="A4" s="59"/>
      <c r="B4" s="18"/>
      <c r="C4" s="18"/>
      <c r="D4" s="18"/>
      <c r="E4" s="18"/>
      <c r="F4" s="18"/>
      <c r="G4" s="18"/>
      <c r="H4" s="18"/>
      <c r="I4" s="18"/>
      <c r="J4" s="25"/>
      <c r="K4" s="26"/>
      <c r="L4" s="18"/>
      <c r="M4" s="18"/>
      <c r="N4" s="26"/>
    </row>
    <row r="5" spans="1:16" ht="18.600000000000001" customHeight="1">
      <c r="A5" s="60"/>
      <c r="B5" s="55"/>
      <c r="C5" s="55"/>
      <c r="D5" s="55"/>
      <c r="E5" s="55"/>
      <c r="F5" s="55"/>
      <c r="G5" s="55"/>
      <c r="H5" s="55"/>
      <c r="I5" s="55"/>
      <c r="J5" s="56"/>
      <c r="K5" s="55"/>
      <c r="L5" s="55"/>
      <c r="M5" s="55"/>
      <c r="N5" s="55"/>
    </row>
    <row r="6" spans="1:16" s="4" customFormat="1" ht="54.75" customHeight="1">
      <c r="A6" s="7" t="s">
        <v>0</v>
      </c>
      <c r="B6" s="8" t="s">
        <v>2</v>
      </c>
      <c r="C6" s="8" t="s">
        <v>3</v>
      </c>
      <c r="D6" s="8" t="s">
        <v>1</v>
      </c>
      <c r="E6" s="8" t="s">
        <v>4</v>
      </c>
      <c r="F6" s="8" t="s">
        <v>45</v>
      </c>
      <c r="G6" s="9" t="s">
        <v>5</v>
      </c>
      <c r="H6" s="8" t="s">
        <v>6</v>
      </c>
      <c r="I6" s="8" t="s">
        <v>7</v>
      </c>
      <c r="J6" s="19" t="s">
        <v>8</v>
      </c>
      <c r="K6" s="20" t="s">
        <v>9</v>
      </c>
      <c r="L6" s="8" t="s">
        <v>10</v>
      </c>
      <c r="M6" s="8" t="s">
        <v>40</v>
      </c>
      <c r="N6" s="20" t="s">
        <v>39</v>
      </c>
      <c r="O6" s="51"/>
      <c r="P6" s="51"/>
    </row>
    <row r="7" spans="1:16" ht="6.75" customHeight="1">
      <c r="A7" s="10"/>
      <c r="B7" s="11"/>
      <c r="C7" s="11"/>
      <c r="D7" s="11"/>
      <c r="E7" s="11"/>
      <c r="F7" s="11"/>
      <c r="G7" s="12"/>
      <c r="H7" s="11"/>
      <c r="I7" s="11"/>
      <c r="J7" s="21"/>
      <c r="K7" s="22"/>
      <c r="L7" s="11"/>
      <c r="M7" s="11"/>
      <c r="N7" s="22"/>
    </row>
    <row r="8" spans="1:16" s="1" customFormat="1" ht="29.25" customHeight="1">
      <c r="A8" s="13">
        <v>1</v>
      </c>
      <c r="B8" s="15">
        <v>44348</v>
      </c>
      <c r="C8" s="16" t="s">
        <v>90</v>
      </c>
      <c r="D8" s="14" t="s">
        <v>123</v>
      </c>
      <c r="E8" s="17" t="s">
        <v>12</v>
      </c>
      <c r="F8" s="17">
        <v>1250</v>
      </c>
      <c r="G8" s="17">
        <v>802.85</v>
      </c>
      <c r="H8" s="17">
        <v>796.4</v>
      </c>
      <c r="I8" s="17">
        <v>812</v>
      </c>
      <c r="J8" s="23">
        <f t="shared" ref="J8" si="0">IF(E8="","",IF(E8="Buy",(I8-G8),(G8-I8)))</f>
        <v>9.1499999999999773</v>
      </c>
      <c r="K8" s="24">
        <f t="shared" ref="K8" si="1">IF(E8="","",J8*F8)</f>
        <v>11437.499999999971</v>
      </c>
      <c r="L8" s="17">
        <v>400</v>
      </c>
      <c r="M8" s="40">
        <f t="shared" ref="M8" si="2">G8*F8*0.03%</f>
        <v>301.06874999999997</v>
      </c>
      <c r="N8" s="24">
        <f t="shared" ref="N8" si="3">K8-M8</f>
        <v>11136.431249999971</v>
      </c>
      <c r="O8" s="52"/>
      <c r="P8" s="52"/>
    </row>
    <row r="9" spans="1:16" s="1" customFormat="1" ht="29.25" customHeight="1">
      <c r="A9" s="13">
        <v>2</v>
      </c>
      <c r="B9" s="15">
        <v>44349</v>
      </c>
      <c r="C9" s="16" t="s">
        <v>112</v>
      </c>
      <c r="D9" s="14" t="s">
        <v>124</v>
      </c>
      <c r="E9" s="17" t="s">
        <v>12</v>
      </c>
      <c r="F9" s="17">
        <v>3000</v>
      </c>
      <c r="G9" s="17">
        <v>702.2</v>
      </c>
      <c r="H9" s="17">
        <v>696.8</v>
      </c>
      <c r="I9" s="17">
        <v>696.8</v>
      </c>
      <c r="J9" s="23">
        <f t="shared" ref="J9" si="4">IF(E9="","",IF(E9="Buy",(I9-G9),(G9-I9)))</f>
        <v>-5.4000000000000909</v>
      </c>
      <c r="K9" s="24">
        <f t="shared" ref="K9" si="5">IF(E9="","",J9*F9)</f>
        <v>-16200.000000000273</v>
      </c>
      <c r="L9" s="17">
        <v>400</v>
      </c>
      <c r="M9" s="40">
        <f t="shared" ref="M9" si="6">G9*F9*0.03%</f>
        <v>631.9799999999999</v>
      </c>
      <c r="N9" s="24">
        <f t="shared" ref="N9" si="7">K9-M9</f>
        <v>-16831.980000000272</v>
      </c>
      <c r="O9" s="52"/>
      <c r="P9" s="52"/>
    </row>
    <row r="10" spans="1:16" s="1" customFormat="1" ht="29.25" customHeight="1">
      <c r="A10" s="13">
        <v>3</v>
      </c>
      <c r="B10" s="15">
        <v>44350</v>
      </c>
      <c r="C10" s="16" t="s">
        <v>104</v>
      </c>
      <c r="D10" s="14" t="s">
        <v>114</v>
      </c>
      <c r="E10" s="17" t="s">
        <v>12</v>
      </c>
      <c r="F10" s="17">
        <v>1150</v>
      </c>
      <c r="G10" s="17">
        <v>1516.5</v>
      </c>
      <c r="H10" s="17">
        <v>1506.3</v>
      </c>
      <c r="I10" s="17">
        <v>1529.5</v>
      </c>
      <c r="J10" s="23">
        <f t="shared" ref="J10" si="8">IF(E10="","",IF(E10="Buy",(I10-G10),(G10-I10)))</f>
        <v>13</v>
      </c>
      <c r="K10" s="24">
        <f t="shared" ref="K10" si="9">IF(E10="","",J10*F10)</f>
        <v>14950</v>
      </c>
      <c r="L10" s="17">
        <v>400</v>
      </c>
      <c r="M10" s="40">
        <f t="shared" ref="M10" si="10">G10*F10*0.03%</f>
        <v>523.1925</v>
      </c>
      <c r="N10" s="24">
        <f t="shared" ref="N10" si="11">K10-M10</f>
        <v>14426.807500000001</v>
      </c>
      <c r="O10" s="52"/>
      <c r="P10" s="52"/>
    </row>
    <row r="11" spans="1:16" s="1" customFormat="1" ht="29.25" customHeight="1">
      <c r="A11" s="13">
        <v>4</v>
      </c>
      <c r="B11" s="15">
        <v>44351</v>
      </c>
      <c r="C11" s="16" t="s">
        <v>125</v>
      </c>
      <c r="D11" s="14" t="s">
        <v>73</v>
      </c>
      <c r="E11" s="17" t="s">
        <v>12</v>
      </c>
      <c r="F11" s="17">
        <v>5700</v>
      </c>
      <c r="G11" s="17">
        <v>336.2</v>
      </c>
      <c r="H11" s="17">
        <v>333.55</v>
      </c>
      <c r="I11" s="17">
        <v>340.45</v>
      </c>
      <c r="J11" s="23">
        <f t="shared" ref="J11" si="12">IF(E11="","",IF(E11="Buy",(I11-G11),(G11-I11)))</f>
        <v>4.25</v>
      </c>
      <c r="K11" s="24">
        <f t="shared" ref="K11" si="13">IF(E11="","",J11*F11)</f>
        <v>24225</v>
      </c>
      <c r="L11" s="17">
        <v>400</v>
      </c>
      <c r="M11" s="40">
        <f t="shared" ref="M11" si="14">G11*F11*0.03%</f>
        <v>574.90199999999993</v>
      </c>
      <c r="N11" s="24">
        <f t="shared" ref="N11" si="15">K11-M11</f>
        <v>23650.098000000002</v>
      </c>
      <c r="O11" s="17"/>
      <c r="P11" s="52"/>
    </row>
    <row r="12" spans="1:16" s="1" customFormat="1" ht="29.25" customHeight="1">
      <c r="A12" s="13">
        <v>5</v>
      </c>
      <c r="B12" s="15">
        <v>44357</v>
      </c>
      <c r="C12" s="16" t="s">
        <v>104</v>
      </c>
      <c r="D12" s="14" t="s">
        <v>126</v>
      </c>
      <c r="E12" s="17" t="s">
        <v>12</v>
      </c>
      <c r="F12" s="17">
        <v>1300</v>
      </c>
      <c r="G12" s="17">
        <v>1445</v>
      </c>
      <c r="H12" s="17">
        <v>1434.9</v>
      </c>
      <c r="I12" s="17">
        <v>1434.9</v>
      </c>
      <c r="J12" s="23">
        <f t="shared" ref="J12" si="16">IF(E12="","",IF(E12="Buy",(I12-G12),(G12-I12)))</f>
        <v>-10.099999999999909</v>
      </c>
      <c r="K12" s="24">
        <f t="shared" ref="K12" si="17">IF(E12="","",J12*F12)</f>
        <v>-13129.999999999882</v>
      </c>
      <c r="L12" s="17">
        <v>400</v>
      </c>
      <c r="M12" s="40">
        <f t="shared" ref="M12" si="18">G12*F12*0.03%</f>
        <v>563.54999999999995</v>
      </c>
      <c r="N12" s="24">
        <f t="shared" ref="N12" si="19">K12-M12</f>
        <v>-13693.549999999881</v>
      </c>
      <c r="O12" s="17"/>
      <c r="P12" s="52"/>
    </row>
    <row r="13" spans="1:16" s="1" customFormat="1" ht="29.25" customHeight="1">
      <c r="A13" s="13">
        <v>6</v>
      </c>
      <c r="B13" s="15">
        <v>44358</v>
      </c>
      <c r="C13" s="16" t="s">
        <v>55</v>
      </c>
      <c r="D13" s="14" t="s">
        <v>49</v>
      </c>
      <c r="E13" s="17" t="s">
        <v>12</v>
      </c>
      <c r="F13" s="17">
        <v>850</v>
      </c>
      <c r="G13" s="17">
        <v>1136</v>
      </c>
      <c r="H13" s="17">
        <v>1127.8</v>
      </c>
      <c r="I13" s="17">
        <v>1145</v>
      </c>
      <c r="J13" s="23">
        <f t="shared" ref="J13" si="20">IF(E13="","",IF(E13="Buy",(I13-G13),(G13-I13)))</f>
        <v>9</v>
      </c>
      <c r="K13" s="24">
        <f t="shared" ref="K13" si="21">IF(E13="","",J13*F13)</f>
        <v>7650</v>
      </c>
      <c r="L13" s="17">
        <v>400</v>
      </c>
      <c r="M13" s="40">
        <f t="shared" ref="M13" si="22">G13*F13*0.03%</f>
        <v>289.67999999999995</v>
      </c>
      <c r="N13" s="24">
        <f t="shared" ref="N13" si="23">K13-M13</f>
        <v>7360.32</v>
      </c>
      <c r="O13" s="17"/>
      <c r="P13" s="52"/>
    </row>
    <row r="14" spans="1:16" s="1" customFormat="1" ht="29.25" customHeight="1">
      <c r="A14" s="13">
        <v>7</v>
      </c>
      <c r="B14" s="15">
        <v>44362</v>
      </c>
      <c r="C14" s="16" t="s">
        <v>43</v>
      </c>
      <c r="D14" s="14" t="s">
        <v>127</v>
      </c>
      <c r="E14" s="17" t="s">
        <v>12</v>
      </c>
      <c r="F14" s="17">
        <v>400</v>
      </c>
      <c r="G14" s="17">
        <v>3630</v>
      </c>
      <c r="H14" s="17">
        <v>3609.2</v>
      </c>
      <c r="I14" s="17">
        <v>3622</v>
      </c>
      <c r="J14" s="23">
        <f t="shared" ref="J14" si="24">IF(E14="","",IF(E14="Buy",(I14-G14),(G14-I14)))</f>
        <v>-8</v>
      </c>
      <c r="K14" s="24">
        <f t="shared" ref="K14" si="25">IF(E14="","",J14*F14)</f>
        <v>-3200</v>
      </c>
      <c r="L14" s="17">
        <v>400</v>
      </c>
      <c r="M14" s="40">
        <f t="shared" ref="M14" si="26">G14*F14*0.03%</f>
        <v>435.59999999999997</v>
      </c>
      <c r="N14" s="24">
        <f t="shared" ref="N14" si="27">K14-M14</f>
        <v>-3635.6</v>
      </c>
      <c r="O14" s="17"/>
      <c r="P14" s="52"/>
    </row>
    <row r="15" spans="1:16" s="1" customFormat="1" ht="29.25" customHeight="1">
      <c r="A15" s="13">
        <v>8</v>
      </c>
      <c r="B15" s="15">
        <v>44364</v>
      </c>
      <c r="C15" s="16" t="s">
        <v>57</v>
      </c>
      <c r="D15" s="14" t="s">
        <v>128</v>
      </c>
      <c r="E15" s="17" t="s">
        <v>12</v>
      </c>
      <c r="F15" s="17">
        <v>600</v>
      </c>
      <c r="G15" s="17">
        <v>3320</v>
      </c>
      <c r="H15" s="17">
        <v>3297</v>
      </c>
      <c r="I15" s="17">
        <v>3348</v>
      </c>
      <c r="J15" s="23">
        <f t="shared" ref="J15" si="28">IF(E15="","",IF(E15="Buy",(I15-G15),(G15-I15)))</f>
        <v>28</v>
      </c>
      <c r="K15" s="24">
        <f t="shared" ref="K15" si="29">IF(E15="","",J15*F15)</f>
        <v>16800</v>
      </c>
      <c r="L15" s="17">
        <v>400</v>
      </c>
      <c r="M15" s="40">
        <f t="shared" ref="M15" si="30">G15*F15*0.03%</f>
        <v>597.59999999999991</v>
      </c>
      <c r="N15" s="24">
        <f t="shared" ref="N15" si="31">K15-M15</f>
        <v>16202.4</v>
      </c>
      <c r="O15" s="17"/>
      <c r="P15" s="52"/>
    </row>
    <row r="16" spans="1:16" s="1" customFormat="1" ht="29.25" customHeight="1">
      <c r="A16" s="13">
        <v>9</v>
      </c>
      <c r="B16" s="15">
        <v>44368</v>
      </c>
      <c r="C16" s="16" t="s">
        <v>98</v>
      </c>
      <c r="D16" s="14" t="s">
        <v>129</v>
      </c>
      <c r="E16" s="17" t="s">
        <v>12</v>
      </c>
      <c r="F16" s="17">
        <v>550</v>
      </c>
      <c r="G16" s="17">
        <v>2310</v>
      </c>
      <c r="H16" s="17">
        <v>2285.4</v>
      </c>
      <c r="I16" s="17">
        <v>2348</v>
      </c>
      <c r="J16" s="23">
        <f t="shared" ref="J16" si="32">IF(E16="","",IF(E16="Buy",(I16-G16),(G16-I16)))</f>
        <v>38</v>
      </c>
      <c r="K16" s="24">
        <f t="shared" ref="K16" si="33">IF(E16="","",J16*F16)</f>
        <v>20900</v>
      </c>
      <c r="L16" s="17">
        <v>400</v>
      </c>
      <c r="M16" s="40">
        <f t="shared" ref="M16" si="34">G16*F16*0.03%</f>
        <v>381.15</v>
      </c>
      <c r="N16" s="24">
        <f t="shared" ref="N16" si="35">K16-M16</f>
        <v>20518.849999999999</v>
      </c>
      <c r="O16" s="17"/>
      <c r="P16" s="52"/>
    </row>
    <row r="17" spans="1:16" s="1" customFormat="1" ht="29.25" customHeight="1">
      <c r="A17" s="13">
        <v>10</v>
      </c>
      <c r="B17" s="15">
        <v>44371</v>
      </c>
      <c r="C17" s="16" t="s">
        <v>119</v>
      </c>
      <c r="D17" s="14" t="s">
        <v>130</v>
      </c>
      <c r="E17" s="17" t="s">
        <v>12</v>
      </c>
      <c r="F17" s="17">
        <v>200</v>
      </c>
      <c r="G17" s="17">
        <v>4097</v>
      </c>
      <c r="H17" s="17">
        <v>4070.5</v>
      </c>
      <c r="I17" s="17">
        <v>4115</v>
      </c>
      <c r="J17" s="23">
        <f t="shared" ref="J17" si="36">IF(E17="","",IF(E17="Buy",(I17-G17),(G17-I17)))</f>
        <v>18</v>
      </c>
      <c r="K17" s="24">
        <f t="shared" ref="K17" si="37">IF(E17="","",J17*F17)</f>
        <v>3600</v>
      </c>
      <c r="L17" s="17">
        <v>400</v>
      </c>
      <c r="M17" s="40">
        <f t="shared" ref="M17" si="38">G17*F17*0.03%</f>
        <v>245.81999999999996</v>
      </c>
      <c r="N17" s="24">
        <f t="shared" ref="N17" si="39">K17-M17</f>
        <v>3354.18</v>
      </c>
      <c r="O17" s="17"/>
      <c r="P17" s="52"/>
    </row>
    <row r="18" spans="1:16" s="1" customFormat="1" ht="29.25" customHeight="1">
      <c r="A18" s="13">
        <v>11</v>
      </c>
      <c r="B18" s="15">
        <v>44372</v>
      </c>
      <c r="C18" s="16" t="s">
        <v>102</v>
      </c>
      <c r="D18" s="14" t="s">
        <v>49</v>
      </c>
      <c r="E18" s="17" t="s">
        <v>12</v>
      </c>
      <c r="F18" s="17">
        <v>1700</v>
      </c>
      <c r="G18" s="17">
        <v>1173.5</v>
      </c>
      <c r="H18" s="17">
        <v>1164.5</v>
      </c>
      <c r="I18" s="17">
        <v>1175</v>
      </c>
      <c r="J18" s="23">
        <f t="shared" ref="J18" si="40">IF(E18="","",IF(E18="Buy",(I18-G18),(G18-I18)))</f>
        <v>1.5</v>
      </c>
      <c r="K18" s="24">
        <f t="shared" ref="K18" si="41">IF(E18="","",J18*F18)</f>
        <v>2550</v>
      </c>
      <c r="L18" s="17">
        <v>400</v>
      </c>
      <c r="M18" s="40">
        <f t="shared" ref="M18" si="42">G18*F18*0.03%</f>
        <v>598.4849999999999</v>
      </c>
      <c r="N18" s="24">
        <f t="shared" ref="N18" si="43">K18-M18</f>
        <v>1951.5150000000001</v>
      </c>
      <c r="O18" s="17"/>
      <c r="P18" s="52"/>
    </row>
    <row r="19" spans="1:16" s="1" customFormat="1" ht="29.25" customHeight="1" thickBot="1">
      <c r="A19" s="13">
        <v>12</v>
      </c>
      <c r="B19" s="15">
        <v>44375</v>
      </c>
      <c r="C19" s="16" t="s">
        <v>58</v>
      </c>
      <c r="D19" s="14" t="s">
        <v>47</v>
      </c>
      <c r="E19" s="17" t="s">
        <v>12</v>
      </c>
      <c r="F19" s="17">
        <v>11700</v>
      </c>
      <c r="G19" s="17">
        <v>88.5</v>
      </c>
      <c r="H19" s="17">
        <v>87.3</v>
      </c>
      <c r="I19" s="17">
        <v>87.7</v>
      </c>
      <c r="J19" s="23">
        <f t="shared" ref="J19" si="44">IF(E19="","",IF(E19="Buy",(I19-G19),(G19-I19)))</f>
        <v>-0.79999999999999716</v>
      </c>
      <c r="K19" s="24">
        <f t="shared" ref="K19" si="45">IF(E19="","",J19*F19)</f>
        <v>-9359.9999999999673</v>
      </c>
      <c r="L19" s="17">
        <v>400</v>
      </c>
      <c r="M19" s="40">
        <f t="shared" ref="M19" si="46">G19*F19*0.03%</f>
        <v>310.63499999999999</v>
      </c>
      <c r="N19" s="24">
        <f t="shared" ref="N19" si="47">K19-M19</f>
        <v>-9670.6349999999675</v>
      </c>
      <c r="O19" s="17"/>
      <c r="P19" s="52"/>
    </row>
    <row r="20" spans="1:16" s="5" customFormat="1" ht="24" customHeight="1" thickBot="1">
      <c r="A20" s="41"/>
      <c r="B20" s="42"/>
      <c r="C20" s="42"/>
      <c r="D20" s="42" t="s">
        <v>28</v>
      </c>
      <c r="E20" s="42"/>
      <c r="F20" s="42"/>
      <c r="G20" s="42"/>
      <c r="H20" s="42"/>
      <c r="I20" s="42"/>
      <c r="J20" s="43"/>
      <c r="K20" s="44" t="e">
        <f>SUM(#REF!)</f>
        <v>#REF!</v>
      </c>
      <c r="L20" s="42"/>
      <c r="M20" s="45">
        <f>SUM(M8:M19)</f>
        <v>5453.6632499999996</v>
      </c>
      <c r="N20" s="44">
        <f>SUM(N8:N19)</f>
        <v>54768.836749999857</v>
      </c>
      <c r="O20" s="67"/>
      <c r="P20" s="64"/>
    </row>
    <row r="21" spans="1:16" ht="15" customHeight="1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6"/>
      <c r="L21" s="18"/>
      <c r="M21" s="18"/>
      <c r="N21" s="26"/>
    </row>
    <row r="22" spans="1:16" s="46" customFormat="1" ht="15" customHeight="1">
      <c r="A22" s="99" t="s">
        <v>41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54"/>
      <c r="P22" s="54"/>
    </row>
    <row r="23" spans="1:16" s="46" customFormat="1" ht="15" customHeight="1">
      <c r="A23" s="47" t="s">
        <v>46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8"/>
      <c r="N23" s="49"/>
      <c r="O23" s="54"/>
      <c r="P23" s="54"/>
    </row>
    <row r="24" spans="1:16" ht="15" customHeight="1">
      <c r="A24" s="47" t="s">
        <v>42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6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25"/>
      <c r="K25" s="26"/>
      <c r="L25" s="18"/>
      <c r="M25" s="18"/>
      <c r="N25" s="26"/>
    </row>
    <row r="26" spans="1:16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25"/>
      <c r="K26" s="26"/>
      <c r="L26" s="18"/>
      <c r="M26" s="18"/>
      <c r="N26" s="26"/>
    </row>
    <row r="27" spans="1:16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25"/>
      <c r="K27" s="26"/>
      <c r="L27" s="18"/>
      <c r="M27" s="18"/>
      <c r="N27" s="26"/>
    </row>
    <row r="28" spans="1:16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25"/>
      <c r="K28" s="26"/>
      <c r="L28" s="18"/>
      <c r="M28" s="18"/>
      <c r="N28" s="26"/>
    </row>
    <row r="29" spans="1:16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25"/>
      <c r="K29" s="26"/>
      <c r="L29" s="18"/>
      <c r="M29" s="18"/>
      <c r="N29" s="26"/>
    </row>
    <row r="30" spans="1:16" s="50" customFormat="1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25"/>
      <c r="K30" s="26"/>
      <c r="L30" s="18"/>
      <c r="M30" s="18"/>
      <c r="N30" s="26"/>
    </row>
    <row r="31" spans="1:16" s="50" customFormat="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25"/>
      <c r="K31" s="26"/>
      <c r="L31" s="18"/>
      <c r="M31" s="18"/>
      <c r="N31" s="26"/>
    </row>
    <row r="32" spans="1:16" s="50" customFormat="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25"/>
      <c r="K32" s="26"/>
      <c r="L32" s="18"/>
      <c r="M32" s="18"/>
      <c r="N32" s="26"/>
    </row>
    <row r="33" spans="1:14" s="50" customFormat="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25"/>
      <c r="K33" s="26"/>
      <c r="L33" s="18"/>
      <c r="M33" s="18"/>
      <c r="N33" s="26"/>
    </row>
    <row r="34" spans="1:14" s="50" customFormat="1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26"/>
      <c r="L34" s="18"/>
      <c r="M34" s="18"/>
      <c r="N34" s="26"/>
    </row>
    <row r="35" spans="1:14" s="50" customFormat="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25"/>
      <c r="K35" s="26"/>
      <c r="L35" s="18"/>
      <c r="M35" s="18"/>
      <c r="N35" s="26"/>
    </row>
    <row r="36" spans="1:14" s="50" customFormat="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25"/>
      <c r="K36" s="26"/>
      <c r="L36" s="18"/>
      <c r="M36" s="18"/>
      <c r="N36" s="26"/>
    </row>
    <row r="37" spans="1:14" s="50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29"/>
      <c r="K37" s="27"/>
      <c r="L37" s="27"/>
      <c r="M37" s="27"/>
      <c r="N37" s="27"/>
    </row>
    <row r="38" spans="1:14" s="50" customFormat="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9"/>
      <c r="K38" s="27"/>
      <c r="L38" s="27"/>
      <c r="M38" s="27"/>
      <c r="N38" s="27"/>
    </row>
    <row r="39" spans="1:14" s="50" customFormat="1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7"/>
      <c r="L39" s="27"/>
      <c r="M39" s="27"/>
      <c r="N39" s="27"/>
    </row>
    <row r="40" spans="1:14" s="50" customFormat="1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7"/>
      <c r="L40" s="27"/>
      <c r="M40" s="27"/>
      <c r="N40" s="27"/>
    </row>
    <row r="41" spans="1:14" s="50" customFormat="1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7"/>
      <c r="L41" s="27"/>
      <c r="M41" s="27"/>
      <c r="N41" s="27"/>
    </row>
    <row r="42" spans="1:14" s="50" customFormat="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</row>
    <row r="43" spans="1:14" s="50" customFormat="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7"/>
      <c r="L43" s="27"/>
      <c r="M43" s="27"/>
      <c r="N43" s="27"/>
    </row>
    <row r="44" spans="1:14" s="91" customFormat="1" ht="13">
      <c r="A44" s="89" t="s">
        <v>305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4" s="91" customFormat="1" ht="13">
      <c r="A45" s="90" t="s">
        <v>306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4" s="91" customFormat="1" ht="13">
      <c r="A46" s="90" t="s">
        <v>332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4" s="91" customFormat="1" ht="13">
      <c r="A47" s="90" t="s">
        <v>307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4" s="91" customFormat="1" ht="13">
      <c r="A48" s="90" t="s">
        <v>308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4" s="91" customFormat="1" ht="13">
      <c r="A49" s="90" t="s">
        <v>304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4" s="91" customFormat="1" ht="13">
      <c r="A50" s="90" t="s">
        <v>333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4" s="91" customFormat="1" ht="13">
      <c r="A51" s="90" t="s">
        <v>334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4" s="91" customFormat="1" ht="13">
      <c r="A52" s="90" t="s">
        <v>335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4" s="91" customFormat="1" ht="13">
      <c r="A53" s="90" t="s">
        <v>336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4" s="50" customFormat="1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30"/>
      <c r="K54" s="28"/>
      <c r="L54" s="28"/>
      <c r="M54" s="28"/>
      <c r="N54" s="28"/>
    </row>
    <row r="55" spans="1:14" s="50" customFormat="1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30"/>
      <c r="K55" s="28"/>
      <c r="L55" s="28"/>
      <c r="M55" s="28"/>
      <c r="N55" s="28"/>
    </row>
    <row r="56" spans="1:14" s="50" customFormat="1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30"/>
      <c r="K56" s="28"/>
      <c r="L56" s="28"/>
      <c r="M56" s="28"/>
      <c r="N56" s="28"/>
    </row>
    <row r="57" spans="1:14" s="50" customFormat="1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30"/>
      <c r="K57" s="28"/>
      <c r="L57" s="28"/>
      <c r="M57" s="28"/>
      <c r="N57" s="28"/>
    </row>
  </sheetData>
  <mergeCells count="1">
    <mergeCell ref="A22:N22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June Working</vt:lpstr>
      <vt:lpstr>July Working</vt:lpstr>
      <vt:lpstr>August Working</vt:lpstr>
      <vt:lpstr>September Working</vt:lpstr>
      <vt:lpstr>Feb-21</vt:lpstr>
      <vt:lpstr>March-21</vt:lpstr>
      <vt:lpstr>April - 21</vt:lpstr>
      <vt:lpstr>May - 21</vt:lpstr>
      <vt:lpstr>June - 21</vt:lpstr>
      <vt:lpstr>July - 21</vt:lpstr>
      <vt:lpstr>Aug - 21</vt:lpstr>
      <vt:lpstr>Sept - 21</vt:lpstr>
      <vt:lpstr>Oct -21</vt:lpstr>
      <vt:lpstr>Nov - 2021</vt:lpstr>
      <vt:lpstr>Dec - 2021</vt:lpstr>
      <vt:lpstr>YTD 2021- Performance </vt:lpstr>
      <vt:lpstr>Jan - 2022</vt:lpstr>
      <vt:lpstr>Feb - 2022</vt:lpstr>
      <vt:lpstr>Mar - 2022</vt:lpstr>
      <vt:lpstr>Apr - 2022</vt:lpstr>
      <vt:lpstr>May - 2022</vt:lpstr>
      <vt:lpstr>June - 2022</vt:lpstr>
      <vt:lpstr>July - 2022</vt:lpstr>
      <vt:lpstr>Aug - 2022</vt:lpstr>
      <vt:lpstr>Sep - 2022</vt:lpstr>
      <vt:lpstr>Oct - 2022</vt:lpstr>
      <vt:lpstr>Nov - 2022</vt:lpstr>
      <vt:lpstr>Dec - 2022</vt:lpstr>
      <vt:lpstr>YTD 2022 - Performance</vt:lpstr>
      <vt:lpstr>YTD 2023 - Performance</vt:lpstr>
      <vt:lpstr>Jan - 2023</vt:lpstr>
      <vt:lpstr>Feb - 2023</vt:lpstr>
      <vt:lpstr>Mar - 2023</vt:lpstr>
      <vt:lpstr>Apr - 2023</vt:lpstr>
      <vt:lpstr>May - 2023</vt:lpstr>
      <vt:lpstr>June - 2023</vt:lpstr>
      <vt:lpstr>July - 2023</vt:lpstr>
      <vt:lpstr>Aug - 2023</vt:lpstr>
      <vt:lpstr>Sep - 2023</vt:lpstr>
      <vt:lpstr>Oct - 2023</vt:lpstr>
      <vt:lpstr>Nov - 2023</vt:lpstr>
      <vt:lpstr>Dec - 2023</vt:lpstr>
      <vt:lpstr>YTD 2024 - Performance</vt:lpstr>
      <vt:lpstr>Jan - 2024</vt:lpstr>
      <vt:lpstr>Feb - 2024</vt:lpstr>
      <vt:lpstr>Mar - 2024</vt:lpstr>
      <vt:lpstr>Apr - 2024</vt:lpstr>
      <vt:lpstr>Monthly Calculations</vt:lpstr>
      <vt:lpstr>Yearly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Vikas Singh</cp:lastModifiedBy>
  <cp:revision>2</cp:revision>
  <dcterms:created xsi:type="dcterms:W3CDTF">2019-07-22T08:28:00Z</dcterms:created>
  <dcterms:modified xsi:type="dcterms:W3CDTF">2024-04-19T03:48:19Z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