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6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7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8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9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10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11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12.xml" ContentType="application/vnd.openxmlformats-officedocument.drawing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13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14.xml" ContentType="application/vnd.openxmlformats-officedocument.drawing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15.xml" ContentType="application/vnd.openxmlformats-officedocument.drawing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16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17.xml" ContentType="application/vnd.openxmlformats-officedocument.drawing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18.xml" ContentType="application/vnd.openxmlformats-officedocument.drawing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19.xml" ContentType="application/vnd.openxmlformats-officedocument.drawing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20.xml" ContentType="application/vnd.openxmlformats-officedocument.drawing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21.xml" ContentType="application/vnd.openxmlformats-officedocument.drawing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22.xml" ContentType="application/vnd.openxmlformats-officedocument.drawing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23.xml" ContentType="application/vnd.openxmlformats-officedocument.drawing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24.xml" ContentType="application/vnd.openxmlformats-officedocument.drawing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25.xml" ContentType="application/vnd.openxmlformats-officedocument.drawing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26.xml" ContentType="application/vnd.openxmlformats-officedocument.drawing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drawings/drawing27.xml" ContentType="application/vnd.openxmlformats-officedocument.drawing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drawings/drawing28.xml" ContentType="application/vnd.openxmlformats-officedocument.drawing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drawings/drawing29.xml" ContentType="application/vnd.openxmlformats-officedocument.drawing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drawings/drawing30.xml" ContentType="application/vnd.openxmlformats-officedocument.drawing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drawings/drawing31.xml" ContentType="application/vnd.openxmlformats-officedocument.drawing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drawings/drawing32.xml" ContentType="application/vnd.openxmlformats-officedocument.drawing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drawings/drawing33.xml" ContentType="application/vnd.openxmlformats-officedocument.drawing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drawings/drawing34.xml" ContentType="application/vnd.openxmlformats-officedocument.drawing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drawings/drawing35.xml" ContentType="application/vnd.openxmlformats-officedocument.drawing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drawings/drawing36.xml" ContentType="application/vnd.openxmlformats-officedocument.drawing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drawings/drawing37.xml" ContentType="application/vnd.openxmlformats-officedocument.drawing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drawings/drawing38.xml" ContentType="application/vnd.openxmlformats-officedocument.drawing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drawings/drawing39.xml" ContentType="application/vnd.openxmlformats-officedocument.drawing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drawings/drawing40.xml" ContentType="application/vnd.openxmlformats-officedocument.drawing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drawings/drawing41.xml" ContentType="application/vnd.openxmlformats-officedocument.drawing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drawings/drawing42.xml" ContentType="application/vnd.openxmlformats-officedocument.drawing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drawings/drawing43.xml" ContentType="application/vnd.openxmlformats-officedocument.drawing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drawings/drawing44.xml" ContentType="application/vnd.openxmlformats-officedocument.drawing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drawings/drawing45.xml" ContentType="application/vnd.openxmlformats-officedocument.drawing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drawings/drawing46.xml" ContentType="application/vnd.openxmlformats-officedocument.drawing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drawings/drawing47.xml" ContentType="application/vnd.openxmlformats-officedocument.drawing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drawings/drawing48.xml" ContentType="application/vnd.openxmlformats-officedocument.drawing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drawings/drawing49.xml" ContentType="application/vnd.openxmlformats-officedocument.drawing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drawings/drawing50.xml" ContentType="application/vnd.openxmlformats-officedocument.drawing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drawings/drawing51.xml" ContentType="application/vnd.openxmlformats-officedocument.drawing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drawings/drawing52.xml" ContentType="application/vnd.openxmlformats-officedocument.drawing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drawings/drawing53.xml" ContentType="application/vnd.openxmlformats-officedocument.drawing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drawings/drawing54.xml" ContentType="application/vnd.openxmlformats-officedocument.drawing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drawings/drawing55.xml" ContentType="application/vnd.openxmlformats-officedocument.drawing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drawings/drawing56.xml" ContentType="application/vnd.openxmlformats-officedocument.drawing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drawings/drawing57.xml" ContentType="application/vnd.openxmlformats-officedocument.drawing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updateLinks="never"/>
  <mc:AlternateContent xmlns:mc="http://schemas.openxmlformats.org/markup-compatibility/2006">
    <mc:Choice Requires="x15">
      <x15ac:absPath xmlns:x15ac="http://schemas.microsoft.com/office/spreadsheetml/2010/11/ac" url="https://d.docs.live.net/ecceb65237de574e/Desktop/"/>
    </mc:Choice>
  </mc:AlternateContent>
  <xr:revisionPtr revIDLastSave="140" documentId="13_ncr:1_{DF4612AE-839A-4E1E-B43A-3CA36EABA9B0}" xr6:coauthVersionLast="47" xr6:coauthVersionMax="47" xr10:uidLastSave="{AF90CCBA-1283-4ED9-AEC8-21BB60B1FEB3}"/>
  <bookViews>
    <workbookView xWindow="-93" yWindow="-93" windowWidth="19386" windowHeight="11466" tabRatio="726" firstSheet="57" activeTab="60" xr2:uid="{00000000-000D-0000-FFFF-FFFF00000000}"/>
  </bookViews>
  <sheets>
    <sheet name="June Working" sheetId="6" state="hidden" r:id="rId1"/>
    <sheet name="July Working" sheetId="2" state="hidden" r:id="rId2"/>
    <sheet name="August Working" sheetId="4" state="hidden" r:id="rId3"/>
    <sheet name="September Working" sheetId="8" state="hidden" r:id="rId4"/>
    <sheet name="JAN-2020" sheetId="16" r:id="rId5"/>
    <sheet name="FEB-2020" sheetId="19" r:id="rId6"/>
    <sheet name="Mar-2020" sheetId="20" r:id="rId7"/>
    <sheet name="Apr-2020" sheetId="21" r:id="rId8"/>
    <sheet name="May-2020" sheetId="22" r:id="rId9"/>
    <sheet name="June-2020" sheetId="23" r:id="rId10"/>
    <sheet name="July-2020" sheetId="26" r:id="rId11"/>
    <sheet name="Aug -2020" sheetId="27" r:id="rId12"/>
    <sheet name="Sept - 2020" sheetId="28" r:id="rId13"/>
    <sheet name="Oct - 2020" sheetId="29" r:id="rId14"/>
    <sheet name="Nov-2020" sheetId="30" r:id="rId15"/>
    <sheet name="Dec - 2020" sheetId="31" r:id="rId16"/>
    <sheet name="YTD 2020- Performance" sheetId="24" r:id="rId17"/>
    <sheet name="Jan - 2021" sheetId="32" r:id="rId18"/>
    <sheet name="Feb - 2021 " sheetId="35" r:id="rId19"/>
    <sheet name="March - 2021" sheetId="36" r:id="rId20"/>
    <sheet name="April - 2021" sheetId="37" r:id="rId21"/>
    <sheet name="May - 2021" sheetId="38" r:id="rId22"/>
    <sheet name="June - 2021" sheetId="39" r:id="rId23"/>
    <sheet name="July - 2021" sheetId="40" r:id="rId24"/>
    <sheet name="Aug - 2021 " sheetId="41" r:id="rId25"/>
    <sheet name="Sept - 2021" sheetId="42" r:id="rId26"/>
    <sheet name="Oct - 2021" sheetId="43" r:id="rId27"/>
    <sheet name="Nov - 2021" sheetId="44" r:id="rId28"/>
    <sheet name="Dec - 2021" sheetId="45" r:id="rId29"/>
    <sheet name="YTD 2021- Performance" sheetId="34" r:id="rId30"/>
    <sheet name="Jan - 2022" sheetId="46" r:id="rId31"/>
    <sheet name="Feb - 2022" sheetId="47" r:id="rId32"/>
    <sheet name="Mar - 2022" sheetId="49" r:id="rId33"/>
    <sheet name="Apr - 2022" sheetId="50" r:id="rId34"/>
    <sheet name="May - 2022" sheetId="51" r:id="rId35"/>
    <sheet name="June - 2022" sheetId="52" r:id="rId36"/>
    <sheet name="July - 2022" sheetId="53" r:id="rId37"/>
    <sheet name="Aug - 2022" sheetId="54" r:id="rId38"/>
    <sheet name="Sep - 2022" sheetId="55" r:id="rId39"/>
    <sheet name="Oct - 2022" sheetId="56" r:id="rId40"/>
    <sheet name="Nov - 2022" sheetId="57" r:id="rId41"/>
    <sheet name="Dec - 2022" sheetId="58" r:id="rId42"/>
    <sheet name="YTD 2022 - Performance" sheetId="48" r:id="rId43"/>
    <sheet name="YTD 2023 - Performance" sheetId="61" r:id="rId44"/>
    <sheet name="Jan - 2023" sheetId="59" r:id="rId45"/>
    <sheet name="Feb - 2023" sheetId="60" r:id="rId46"/>
    <sheet name="Mar - 2023" sheetId="62" r:id="rId47"/>
    <sheet name="Apr - 2023" sheetId="63" r:id="rId48"/>
    <sheet name="May - 2023" sheetId="64" r:id="rId49"/>
    <sheet name="June - 2023" sheetId="65" r:id="rId50"/>
    <sheet name="July - 2023" sheetId="66" r:id="rId51"/>
    <sheet name="Aug - 2023" sheetId="67" r:id="rId52"/>
    <sheet name="Sep - 2023" sheetId="68" r:id="rId53"/>
    <sheet name="Oct - 2023" sheetId="69" r:id="rId54"/>
    <sheet name="Nov - 2023" sheetId="70" r:id="rId55"/>
    <sheet name="Dec - 2023" sheetId="71" r:id="rId56"/>
    <sheet name="YTD 2024 - Performance" sheetId="74" r:id="rId57"/>
    <sheet name="Jan - 2024" sheetId="73" r:id="rId58"/>
    <sheet name="Feb - 2024" sheetId="75" r:id="rId59"/>
    <sheet name="Mar - 2024" sheetId="76" r:id="rId60"/>
    <sheet name="Apr - 2024" sheetId="77" r:id="rId61"/>
    <sheet name="Monthly Calculations" sheetId="11" r:id="rId62"/>
    <sheet name="Yearly Calculations" sheetId="25" r:id="rId63"/>
  </sheets>
  <externalReferences>
    <externalReference r:id="rId64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301" i="11" l="1"/>
  <c r="J60" i="77"/>
  <c r="K60" i="77" s="1"/>
  <c r="L60" i="77" s="1"/>
  <c r="D1301" i="11" s="1"/>
  <c r="C1301" i="11" s="1"/>
  <c r="K59" i="77"/>
  <c r="J59" i="77"/>
  <c r="K58" i="77"/>
  <c r="J58" i="77"/>
  <c r="F1300" i="11"/>
  <c r="J57" i="77"/>
  <c r="K57" i="77" s="1"/>
  <c r="J56" i="77"/>
  <c r="K56" i="77" s="1"/>
  <c r="J55" i="77"/>
  <c r="K55" i="77" s="1"/>
  <c r="J54" i="77"/>
  <c r="K54" i="77" s="1"/>
  <c r="J53" i="77"/>
  <c r="K53" i="77" s="1"/>
  <c r="J52" i="77"/>
  <c r="K52" i="77" s="1"/>
  <c r="J51" i="77"/>
  <c r="K51" i="77" s="1"/>
  <c r="F1299" i="11"/>
  <c r="J50" i="77"/>
  <c r="K50" i="77" s="1"/>
  <c r="J49" i="77"/>
  <c r="K49" i="77" s="1"/>
  <c r="J48" i="77"/>
  <c r="K48" i="77" s="1"/>
  <c r="J47" i="77"/>
  <c r="K47" i="77" s="1"/>
  <c r="F1298" i="11"/>
  <c r="J46" i="77"/>
  <c r="K46" i="77" s="1"/>
  <c r="J45" i="77"/>
  <c r="K45" i="77" s="1"/>
  <c r="J44" i="77"/>
  <c r="K44" i="77" s="1"/>
  <c r="J43" i="77"/>
  <c r="K43" i="77" s="1"/>
  <c r="J42" i="77"/>
  <c r="K42" i="77" s="1"/>
  <c r="F1297" i="11"/>
  <c r="J41" i="77"/>
  <c r="K41" i="77" s="1"/>
  <c r="J40" i="77"/>
  <c r="K40" i="77" s="1"/>
  <c r="J39" i="77"/>
  <c r="K39" i="77" s="1"/>
  <c r="J38" i="77"/>
  <c r="K38" i="77" s="1"/>
  <c r="F1296" i="11"/>
  <c r="J36" i="77"/>
  <c r="K36" i="77" s="1"/>
  <c r="J35" i="77"/>
  <c r="K35" i="77" s="1"/>
  <c r="J34" i="77"/>
  <c r="K34" i="77" s="1"/>
  <c r="J37" i="77"/>
  <c r="K37" i="77" s="1"/>
  <c r="F1295" i="11"/>
  <c r="J31" i="77"/>
  <c r="K31" i="77" s="1"/>
  <c r="J30" i="77"/>
  <c r="K30" i="77" s="1"/>
  <c r="J33" i="77"/>
  <c r="K33" i="77" s="1"/>
  <c r="J32" i="77"/>
  <c r="K32" i="77" s="1"/>
  <c r="F1294" i="11"/>
  <c r="J29" i="77"/>
  <c r="K29" i="77" s="1"/>
  <c r="J28" i="77"/>
  <c r="K28" i="77" s="1"/>
  <c r="J27" i="77"/>
  <c r="K27" i="77" s="1"/>
  <c r="J26" i="77"/>
  <c r="K26" i="77" s="1"/>
  <c r="J25" i="77"/>
  <c r="K25" i="77" s="1"/>
  <c r="J24" i="77"/>
  <c r="K24" i="77" s="1"/>
  <c r="F1293" i="11"/>
  <c r="J23" i="77"/>
  <c r="K23" i="77" s="1"/>
  <c r="J22" i="77"/>
  <c r="K22" i="77" s="1"/>
  <c r="J21" i="77"/>
  <c r="K21" i="77" s="1"/>
  <c r="F1292" i="11"/>
  <c r="J20" i="77"/>
  <c r="K20" i="77" s="1"/>
  <c r="J19" i="77"/>
  <c r="K19" i="77" s="1"/>
  <c r="J18" i="77"/>
  <c r="K18" i="77" s="1"/>
  <c r="J17" i="77"/>
  <c r="K17" i="77" s="1"/>
  <c r="F1291" i="11"/>
  <c r="J16" i="77"/>
  <c r="K16" i="77" s="1"/>
  <c r="J15" i="77"/>
  <c r="K15" i="77" s="1"/>
  <c r="J14" i="77"/>
  <c r="K14" i="77" s="1"/>
  <c r="J13" i="77"/>
  <c r="K13" i="77" s="1"/>
  <c r="J12" i="77"/>
  <c r="K12" i="77" s="1"/>
  <c r="F1290" i="11"/>
  <c r="J11" i="77"/>
  <c r="K11" i="77" s="1"/>
  <c r="J10" i="77"/>
  <c r="K10" i="77" s="1"/>
  <c r="J9" i="77"/>
  <c r="K9" i="77" s="1"/>
  <c r="J8" i="77"/>
  <c r="K8" i="77" s="1"/>
  <c r="J7" i="77"/>
  <c r="K7" i="77" s="1"/>
  <c r="F1289" i="11"/>
  <c r="N1288" i="11"/>
  <c r="K1288" i="11"/>
  <c r="N1287" i="11"/>
  <c r="K1287" i="11"/>
  <c r="J6" i="77"/>
  <c r="K6" i="77" s="1"/>
  <c r="K61" i="77" l="1"/>
  <c r="G1301" i="11"/>
  <c r="L57" i="77"/>
  <c r="D1300" i="11" s="1"/>
  <c r="G1300" i="11" s="1"/>
  <c r="L50" i="77"/>
  <c r="D1299" i="11" s="1"/>
  <c r="L46" i="77"/>
  <c r="D1298" i="11" s="1"/>
  <c r="L41" i="77"/>
  <c r="D1297" i="11" s="1"/>
  <c r="L37" i="77"/>
  <c r="D1296" i="11" s="1"/>
  <c r="L33" i="77"/>
  <c r="D1295" i="11" s="1"/>
  <c r="L29" i="77"/>
  <c r="D1294" i="11" s="1"/>
  <c r="G1294" i="11" s="1"/>
  <c r="L23" i="77"/>
  <c r="D1293" i="11" s="1"/>
  <c r="G1293" i="11" s="1"/>
  <c r="L20" i="77"/>
  <c r="D1292" i="11" s="1"/>
  <c r="L16" i="77"/>
  <c r="D1291" i="11" s="1"/>
  <c r="G1291" i="11" s="1"/>
  <c r="L11" i="77"/>
  <c r="D1290" i="11" s="1"/>
  <c r="G1290" i="11" s="1"/>
  <c r="J5" i="77"/>
  <c r="K5" i="77" s="1"/>
  <c r="J4" i="77"/>
  <c r="K4" i="77" s="1"/>
  <c r="J3" i="77"/>
  <c r="K3" i="77" s="1"/>
  <c r="D1282" i="11"/>
  <c r="G1282" i="11" s="1"/>
  <c r="F1282" i="11"/>
  <c r="K38" i="76"/>
  <c r="J37" i="76"/>
  <c r="K37" i="76" s="1"/>
  <c r="J36" i="76"/>
  <c r="K36" i="76" s="1"/>
  <c r="J35" i="76"/>
  <c r="K35" i="76" s="1"/>
  <c r="J34" i="76"/>
  <c r="K34" i="76" s="1"/>
  <c r="J33" i="76"/>
  <c r="K33" i="76" s="1"/>
  <c r="J32" i="76"/>
  <c r="K32" i="76" s="1"/>
  <c r="F1281" i="11"/>
  <c r="J31" i="76"/>
  <c r="K31" i="76" s="1"/>
  <c r="J30" i="76"/>
  <c r="K30" i="76" s="1"/>
  <c r="J29" i="76"/>
  <c r="K29" i="76" s="1"/>
  <c r="J28" i="76"/>
  <c r="K28" i="76" s="1"/>
  <c r="F1280" i="11"/>
  <c r="J27" i="76"/>
  <c r="K27" i="76" s="1"/>
  <c r="J26" i="76"/>
  <c r="K26" i="76" s="1"/>
  <c r="J25" i="76"/>
  <c r="K25" i="76" s="1"/>
  <c r="J24" i="76"/>
  <c r="K24" i="76" s="1"/>
  <c r="F1279" i="11"/>
  <c r="J23" i="76"/>
  <c r="K23" i="76" s="1"/>
  <c r="J22" i="76"/>
  <c r="K22" i="76" s="1"/>
  <c r="J21" i="76"/>
  <c r="K21" i="76" s="1"/>
  <c r="J20" i="76"/>
  <c r="K20" i="76" s="1"/>
  <c r="J19" i="76"/>
  <c r="K19" i="76" s="1"/>
  <c r="J18" i="76"/>
  <c r="K18" i="76" s="1"/>
  <c r="C74" i="25" l="1"/>
  <c r="B74" i="25" s="1"/>
  <c r="G1299" i="11"/>
  <c r="G1298" i="11"/>
  <c r="G1297" i="11"/>
  <c r="G1296" i="11"/>
  <c r="G1295" i="11"/>
  <c r="G1292" i="11"/>
  <c r="L6" i="77"/>
  <c r="D1289" i="11" s="1"/>
  <c r="G1289" i="11" s="1"/>
  <c r="L37" i="76"/>
  <c r="L31" i="76"/>
  <c r="D1281" i="11" s="1"/>
  <c r="L27" i="76"/>
  <c r="D1280" i="11" s="1"/>
  <c r="G1280" i="11" s="1"/>
  <c r="L23" i="76"/>
  <c r="D1279" i="11" s="1"/>
  <c r="F1278" i="11"/>
  <c r="J17" i="76"/>
  <c r="K17" i="76" s="1"/>
  <c r="J16" i="76"/>
  <c r="K16" i="76" s="1"/>
  <c r="J15" i="76"/>
  <c r="K15" i="76" s="1"/>
  <c r="J14" i="76"/>
  <c r="K14" i="76" s="1"/>
  <c r="J13" i="76"/>
  <c r="K13" i="76" s="1"/>
  <c r="F1277" i="11"/>
  <c r="J12" i="76"/>
  <c r="K12" i="76" s="1"/>
  <c r="J11" i="76"/>
  <c r="K11" i="76" s="1"/>
  <c r="J10" i="76"/>
  <c r="K10" i="76" s="1"/>
  <c r="J9" i="76"/>
  <c r="K9" i="76" s="1"/>
  <c r="J8" i="76"/>
  <c r="K8" i="76" s="1"/>
  <c r="J7" i="76"/>
  <c r="K7" i="76" s="1"/>
  <c r="J6" i="76"/>
  <c r="K6" i="76" s="1"/>
  <c r="J5" i="76"/>
  <c r="K5" i="76" s="1"/>
  <c r="J4" i="76"/>
  <c r="K4" i="76" s="1"/>
  <c r="J3" i="76"/>
  <c r="K3" i="76" s="1"/>
  <c r="F1276" i="11"/>
  <c r="N1275" i="11"/>
  <c r="K1275" i="11"/>
  <c r="N1274" i="11"/>
  <c r="K1274" i="11"/>
  <c r="F1269" i="11"/>
  <c r="J83" i="75"/>
  <c r="K83" i="75" s="1"/>
  <c r="K84" i="75" s="1"/>
  <c r="J82" i="75"/>
  <c r="K82" i="75" s="1"/>
  <c r="J81" i="75"/>
  <c r="K81" i="75" s="1"/>
  <c r="C1289" i="11" l="1"/>
  <c r="C1290" i="11" s="1"/>
  <c r="C1291" i="11" s="1"/>
  <c r="C1292" i="11" s="1"/>
  <c r="C1293" i="11" s="1"/>
  <c r="C1294" i="11" s="1"/>
  <c r="C1295" i="11" s="1"/>
  <c r="C1296" i="11" s="1"/>
  <c r="C1297" i="11" s="1"/>
  <c r="C1298" i="11" s="1"/>
  <c r="C1299" i="11" s="1"/>
  <c r="C1300" i="11" s="1"/>
  <c r="C73" i="25"/>
  <c r="B73" i="25" s="1"/>
  <c r="G1281" i="11"/>
  <c r="G1279" i="11"/>
  <c r="L17" i="76"/>
  <c r="D1278" i="11" s="1"/>
  <c r="L12" i="76"/>
  <c r="D1277" i="11" s="1"/>
  <c r="G1277" i="11" s="1"/>
  <c r="L7" i="76"/>
  <c r="L83" i="75"/>
  <c r="D1269" i="11" s="1"/>
  <c r="G1278" i="11" l="1"/>
  <c r="D1276" i="11"/>
  <c r="G1276" i="11" s="1"/>
  <c r="G1269" i="11"/>
  <c r="C1276" i="11" l="1"/>
  <c r="C1277" i="11" s="1"/>
  <c r="C1278" i="11" s="1"/>
  <c r="C1279" i="11" s="1"/>
  <c r="C1280" i="11" s="1"/>
  <c r="C1281" i="11" s="1"/>
  <c r="C1282" i="11" s="1"/>
  <c r="F1268" i="11"/>
  <c r="J80" i="75"/>
  <c r="K80" i="75" s="1"/>
  <c r="J79" i="75"/>
  <c r="K79" i="75" s="1"/>
  <c r="J78" i="75"/>
  <c r="K78" i="75" s="1"/>
  <c r="F1267" i="11"/>
  <c r="J77" i="75"/>
  <c r="K77" i="75" s="1"/>
  <c r="J76" i="75"/>
  <c r="K76" i="75" s="1"/>
  <c r="J75" i="75"/>
  <c r="K75" i="75" s="1"/>
  <c r="J74" i="75"/>
  <c r="K74" i="75" s="1"/>
  <c r="J73" i="75"/>
  <c r="K73" i="75" s="1"/>
  <c r="J72" i="75"/>
  <c r="K72" i="75" s="1"/>
  <c r="F1266" i="11"/>
  <c r="J71" i="75"/>
  <c r="K71" i="75" s="1"/>
  <c r="J70" i="75"/>
  <c r="K70" i="75" s="1"/>
  <c r="J69" i="75"/>
  <c r="K69" i="75" s="1"/>
  <c r="J68" i="75"/>
  <c r="K68" i="75" s="1"/>
  <c r="J67" i="75"/>
  <c r="K67" i="75" s="1"/>
  <c r="J66" i="75"/>
  <c r="K66" i="75" s="1"/>
  <c r="F1265" i="11"/>
  <c r="J65" i="75"/>
  <c r="K65" i="75" s="1"/>
  <c r="J64" i="75"/>
  <c r="K64" i="75" s="1"/>
  <c r="F1264" i="11"/>
  <c r="J63" i="75"/>
  <c r="K63" i="75" s="1"/>
  <c r="J62" i="75"/>
  <c r="K62" i="75" s="1"/>
  <c r="J61" i="75"/>
  <c r="K61" i="75" s="1"/>
  <c r="F1263" i="11"/>
  <c r="J60" i="75"/>
  <c r="K60" i="75" s="1"/>
  <c r="J59" i="75"/>
  <c r="K59" i="75" s="1"/>
  <c r="J58" i="75"/>
  <c r="K58" i="75" s="1"/>
  <c r="J57" i="75"/>
  <c r="K57" i="75" s="1"/>
  <c r="F1262" i="11"/>
  <c r="J55" i="75"/>
  <c r="K55" i="75" s="1"/>
  <c r="J54" i="75"/>
  <c r="K54" i="75" s="1"/>
  <c r="J53" i="75"/>
  <c r="K53" i="75" s="1"/>
  <c r="J56" i="75"/>
  <c r="K56" i="75" s="1"/>
  <c r="F1261" i="11"/>
  <c r="J52" i="75"/>
  <c r="K52" i="75" s="1"/>
  <c r="J51" i="75"/>
  <c r="K51" i="75" s="1"/>
  <c r="J50" i="75"/>
  <c r="K50" i="75" s="1"/>
  <c r="J49" i="75"/>
  <c r="K49" i="75" s="1"/>
  <c r="F1260" i="11"/>
  <c r="J48" i="75"/>
  <c r="K48" i="75" s="1"/>
  <c r="J47" i="75"/>
  <c r="K47" i="75" s="1"/>
  <c r="J46" i="75"/>
  <c r="K46" i="75" s="1"/>
  <c r="J45" i="75"/>
  <c r="K45" i="75" s="1"/>
  <c r="J44" i="75"/>
  <c r="K44" i="75" s="1"/>
  <c r="F1259" i="11"/>
  <c r="J43" i="75"/>
  <c r="K43" i="75" s="1"/>
  <c r="J42" i="75"/>
  <c r="K42" i="75" s="1"/>
  <c r="J41" i="75"/>
  <c r="K41" i="75" s="1"/>
  <c r="J40" i="75"/>
  <c r="K40" i="75" s="1"/>
  <c r="J39" i="75"/>
  <c r="K39" i="75" s="1"/>
  <c r="F1258" i="11"/>
  <c r="J38" i="75"/>
  <c r="K38" i="75" s="1"/>
  <c r="J37" i="75"/>
  <c r="K37" i="75" s="1"/>
  <c r="J36" i="75"/>
  <c r="K36" i="75" s="1"/>
  <c r="F1257" i="11"/>
  <c r="J35" i="75"/>
  <c r="K35" i="75" s="1"/>
  <c r="J34" i="75"/>
  <c r="K34" i="75" s="1"/>
  <c r="J33" i="75"/>
  <c r="K33" i="75" s="1"/>
  <c r="J32" i="75"/>
  <c r="K32" i="75" s="1"/>
  <c r="J31" i="75"/>
  <c r="K31" i="75" s="1"/>
  <c r="F1256" i="11"/>
  <c r="J30" i="75"/>
  <c r="K30" i="75" s="1"/>
  <c r="J29" i="75"/>
  <c r="K29" i="75" s="1"/>
  <c r="J28" i="75"/>
  <c r="K28" i="75" s="1"/>
  <c r="J27" i="75"/>
  <c r="K27" i="75" s="1"/>
  <c r="J26" i="75"/>
  <c r="K26" i="75" s="1"/>
  <c r="L80" i="75" l="1"/>
  <c r="D1268" i="11" s="1"/>
  <c r="G1268" i="11" s="1"/>
  <c r="L77" i="75"/>
  <c r="D1267" i="11" s="1"/>
  <c r="L71" i="75"/>
  <c r="D1266" i="11" s="1"/>
  <c r="L65" i="75"/>
  <c r="D1265" i="11" s="1"/>
  <c r="L63" i="75"/>
  <c r="D1264" i="11" s="1"/>
  <c r="L60" i="75"/>
  <c r="D1263" i="11" s="1"/>
  <c r="G1263" i="11" s="1"/>
  <c r="L56" i="75"/>
  <c r="D1262" i="11" s="1"/>
  <c r="G1262" i="11" s="1"/>
  <c r="L52" i="75"/>
  <c r="D1261" i="11" s="1"/>
  <c r="G1261" i="11" s="1"/>
  <c r="L48" i="75"/>
  <c r="D1260" i="11" s="1"/>
  <c r="L43" i="75"/>
  <c r="D1259" i="11" s="1"/>
  <c r="G1259" i="11" s="1"/>
  <c r="L38" i="75"/>
  <c r="D1258" i="11" s="1"/>
  <c r="L35" i="75"/>
  <c r="D1257" i="11" s="1"/>
  <c r="L30" i="75"/>
  <c r="D1256" i="11" s="1"/>
  <c r="G1256" i="11" s="1"/>
  <c r="G1267" i="11" l="1"/>
  <c r="G1266" i="11"/>
  <c r="G1265" i="11"/>
  <c r="G1264" i="11"/>
  <c r="G1260" i="11"/>
  <c r="G1258" i="11"/>
  <c r="G1257" i="11"/>
  <c r="F1255" i="11"/>
  <c r="J25" i="75"/>
  <c r="K25" i="75" s="1"/>
  <c r="J24" i="75"/>
  <c r="K24" i="75" s="1"/>
  <c r="J23" i="75"/>
  <c r="K23" i="75" s="1"/>
  <c r="J22" i="75"/>
  <c r="K22" i="75" s="1"/>
  <c r="L25" i="75" l="1"/>
  <c r="D1255" i="11" s="1"/>
  <c r="G1255" i="11" l="1"/>
  <c r="F1254" i="11"/>
  <c r="J21" i="75"/>
  <c r="K21" i="75" s="1"/>
  <c r="J20" i="75"/>
  <c r="K20" i="75" s="1"/>
  <c r="J19" i="75"/>
  <c r="K19" i="75" s="1"/>
  <c r="J18" i="75"/>
  <c r="K18" i="75" s="1"/>
  <c r="F1253" i="11"/>
  <c r="L21" i="75" l="1"/>
  <c r="D1254" i="11" s="1"/>
  <c r="G1254" i="11" s="1"/>
  <c r="J17" i="75"/>
  <c r="K17" i="75" s="1"/>
  <c r="J16" i="75"/>
  <c r="K16" i="75" s="1"/>
  <c r="J15" i="75"/>
  <c r="K15" i="75" s="1"/>
  <c r="J14" i="75"/>
  <c r="K14" i="75" s="1"/>
  <c r="J13" i="75"/>
  <c r="K13" i="75" s="1"/>
  <c r="J12" i="75"/>
  <c r="K12" i="75" s="1"/>
  <c r="F1252" i="11"/>
  <c r="L17" i="75" l="1"/>
  <c r="D1253" i="11" s="1"/>
  <c r="G1253" i="11" s="1"/>
  <c r="J11" i="75"/>
  <c r="K11" i="75" s="1"/>
  <c r="J10" i="75"/>
  <c r="K10" i="75" s="1"/>
  <c r="J9" i="75"/>
  <c r="K9" i="75" s="1"/>
  <c r="J8" i="75"/>
  <c r="K8" i="75" s="1"/>
  <c r="J7" i="75"/>
  <c r="K7" i="75" s="1"/>
  <c r="L11" i="75" l="1"/>
  <c r="D1252" i="11" s="1"/>
  <c r="J6" i="75"/>
  <c r="K6" i="75" s="1"/>
  <c r="J5" i="75"/>
  <c r="K5" i="75" s="1"/>
  <c r="J4" i="75"/>
  <c r="K4" i="75" s="1"/>
  <c r="J3" i="75"/>
  <c r="K3" i="75" s="1"/>
  <c r="G1252" i="11" l="1"/>
  <c r="L6" i="75"/>
  <c r="D1251" i="11" s="1"/>
  <c r="F1251" i="11" l="1"/>
  <c r="N1250" i="11"/>
  <c r="K1250" i="11"/>
  <c r="N1249" i="11"/>
  <c r="K1249" i="11"/>
  <c r="C72" i="25"/>
  <c r="B72" i="25" s="1"/>
  <c r="F1244" i="11"/>
  <c r="J72" i="73"/>
  <c r="K72" i="73" s="1"/>
  <c r="L72" i="73" s="1"/>
  <c r="D1244" i="11" s="1"/>
  <c r="F1243" i="11"/>
  <c r="J71" i="73"/>
  <c r="K71" i="73" s="1"/>
  <c r="L71" i="73" s="1"/>
  <c r="D1243" i="11" s="1"/>
  <c r="G1243" i="11" s="1"/>
  <c r="F1242" i="11"/>
  <c r="J70" i="73"/>
  <c r="K70" i="73" s="1"/>
  <c r="G1251" i="11" l="1"/>
  <c r="C1251" i="11"/>
  <c r="C1252" i="11" s="1"/>
  <c r="C1253" i="11" s="1"/>
  <c r="C1254" i="11" s="1"/>
  <c r="C1255" i="11" s="1"/>
  <c r="C1256" i="11" s="1"/>
  <c r="C1257" i="11" s="1"/>
  <c r="C1258" i="11" s="1"/>
  <c r="C1259" i="11" s="1"/>
  <c r="C1260" i="11" s="1"/>
  <c r="C1261" i="11" s="1"/>
  <c r="C1262" i="11" s="1"/>
  <c r="C1263" i="11" s="1"/>
  <c r="C1264" i="11" s="1"/>
  <c r="C1265" i="11" s="1"/>
  <c r="C1266" i="11" s="1"/>
  <c r="C1267" i="11" s="1"/>
  <c r="C1268" i="11" s="1"/>
  <c r="C1269" i="11" s="1"/>
  <c r="G1244" i="11"/>
  <c r="K73" i="73"/>
  <c r="L70" i="73"/>
  <c r="D1242" i="11" s="1"/>
  <c r="F1241" i="11"/>
  <c r="J69" i="73"/>
  <c r="K69" i="73" s="1"/>
  <c r="J68" i="73"/>
  <c r="K68" i="73" s="1"/>
  <c r="G1242" i="11" l="1"/>
  <c r="L69" i="73"/>
  <c r="D1241" i="11" s="1"/>
  <c r="F1240" i="11"/>
  <c r="G1241" i="11" l="1"/>
  <c r="J67" i="73"/>
  <c r="K67" i="73" s="1"/>
  <c r="J66" i="73"/>
  <c r="K66" i="73" s="1"/>
  <c r="F1239" i="11"/>
  <c r="L67" i="73" l="1"/>
  <c r="D1240" i="11" s="1"/>
  <c r="J65" i="73"/>
  <c r="K65" i="73" s="1"/>
  <c r="J64" i="73"/>
  <c r="K64" i="73" s="1"/>
  <c r="J63" i="73"/>
  <c r="K63" i="73" s="1"/>
  <c r="J62" i="73"/>
  <c r="K62" i="73" s="1"/>
  <c r="J61" i="73"/>
  <c r="K61" i="73" s="1"/>
  <c r="J60" i="73"/>
  <c r="K60" i="73" s="1"/>
  <c r="F1238" i="11"/>
  <c r="J59" i="73"/>
  <c r="K59" i="73" s="1"/>
  <c r="G1240" i="11" l="1"/>
  <c r="L65" i="73"/>
  <c r="D1239" i="11" s="1"/>
  <c r="J58" i="73"/>
  <c r="K58" i="73" s="1"/>
  <c r="J57" i="73"/>
  <c r="K57" i="73" s="1"/>
  <c r="J56" i="73"/>
  <c r="K56" i="73" s="1"/>
  <c r="J55" i="73"/>
  <c r="K55" i="73" s="1"/>
  <c r="J54" i="73"/>
  <c r="K54" i="73" s="1"/>
  <c r="G1239" i="11" l="1"/>
  <c r="F1237" i="11"/>
  <c r="J53" i="73"/>
  <c r="K53" i="73" s="1"/>
  <c r="J52" i="73"/>
  <c r="K52" i="73" s="1"/>
  <c r="J51" i="73"/>
  <c r="K51" i="73" s="1"/>
  <c r="J50" i="73"/>
  <c r="K50" i="73" s="1"/>
  <c r="J49" i="73"/>
  <c r="K49" i="73" s="1"/>
  <c r="L59" i="73" l="1"/>
  <c r="D1238" i="11" s="1"/>
  <c r="L53" i="73"/>
  <c r="D1237" i="11" s="1"/>
  <c r="G1237" i="11" s="1"/>
  <c r="G1238" i="11" l="1"/>
  <c r="F1236" i="11"/>
  <c r="J48" i="73"/>
  <c r="K48" i="73" s="1"/>
  <c r="J47" i="73"/>
  <c r="K47" i="73" s="1"/>
  <c r="J46" i="73"/>
  <c r="K46" i="73" s="1"/>
  <c r="J45" i="73"/>
  <c r="K45" i="73" s="1"/>
  <c r="J44" i="73"/>
  <c r="K44" i="73" s="1"/>
  <c r="F1235" i="11"/>
  <c r="J43" i="73"/>
  <c r="K43" i="73" s="1"/>
  <c r="J42" i="73"/>
  <c r="K42" i="73" s="1"/>
  <c r="J41" i="73"/>
  <c r="K41" i="73" s="1"/>
  <c r="J40" i="73"/>
  <c r="K40" i="73" s="1"/>
  <c r="J39" i="73"/>
  <c r="K39" i="73" s="1"/>
  <c r="J38" i="73"/>
  <c r="K38" i="73" s="1"/>
  <c r="F1234" i="11"/>
  <c r="J37" i="73"/>
  <c r="K37" i="73" s="1"/>
  <c r="J36" i="73"/>
  <c r="K36" i="73" s="1"/>
  <c r="J35" i="73"/>
  <c r="K35" i="73" s="1"/>
  <c r="J34" i="73"/>
  <c r="K34" i="73" s="1"/>
  <c r="J33" i="73"/>
  <c r="K33" i="73" s="1"/>
  <c r="J32" i="73"/>
  <c r="K32" i="73" s="1"/>
  <c r="J31" i="73"/>
  <c r="K31" i="73" s="1"/>
  <c r="F1233" i="11"/>
  <c r="J30" i="73"/>
  <c r="K30" i="73" s="1"/>
  <c r="J29" i="73"/>
  <c r="K29" i="73" s="1"/>
  <c r="J28" i="73"/>
  <c r="K28" i="73" s="1"/>
  <c r="J27" i="73"/>
  <c r="K27" i="73" s="1"/>
  <c r="J26" i="73"/>
  <c r="K26" i="73" s="1"/>
  <c r="F1232" i="11"/>
  <c r="J25" i="73"/>
  <c r="K25" i="73" s="1"/>
  <c r="J24" i="73"/>
  <c r="K24" i="73" s="1"/>
  <c r="J23" i="73"/>
  <c r="K23" i="73" s="1"/>
  <c r="J22" i="73"/>
  <c r="K22" i="73" s="1"/>
  <c r="J21" i="73"/>
  <c r="K21" i="73" s="1"/>
  <c r="F1231" i="11"/>
  <c r="J20" i="73"/>
  <c r="K20" i="73" s="1"/>
  <c r="L48" i="73" l="1"/>
  <c r="D1236" i="11" s="1"/>
  <c r="G1236" i="11" s="1"/>
  <c r="L43" i="73"/>
  <c r="D1235" i="11" s="1"/>
  <c r="L37" i="73"/>
  <c r="D1234" i="11" s="1"/>
  <c r="G1234" i="11" s="1"/>
  <c r="L30" i="73"/>
  <c r="D1233" i="11" s="1"/>
  <c r="L25" i="73"/>
  <c r="D1232" i="11" s="1"/>
  <c r="G1232" i="11" s="1"/>
  <c r="J19" i="73"/>
  <c r="K19" i="73" s="1"/>
  <c r="J18" i="73"/>
  <c r="K18" i="73" s="1"/>
  <c r="J17" i="73"/>
  <c r="K17" i="73" s="1"/>
  <c r="J16" i="73"/>
  <c r="K16" i="73" s="1"/>
  <c r="J15" i="73"/>
  <c r="K15" i="73" s="1"/>
  <c r="H71" i="25"/>
  <c r="H70" i="25"/>
  <c r="J14" i="73"/>
  <c r="K14" i="73" s="1"/>
  <c r="J13" i="73"/>
  <c r="K13" i="73" s="1"/>
  <c r="J12" i="73"/>
  <c r="K12" i="73" s="1"/>
  <c r="J11" i="73"/>
  <c r="K11" i="73" s="1"/>
  <c r="J10" i="73"/>
  <c r="K10" i="73" s="1"/>
  <c r="J9" i="73"/>
  <c r="K9" i="73" s="1"/>
  <c r="J8" i="73"/>
  <c r="K8" i="73" s="1"/>
  <c r="J7" i="73"/>
  <c r="K7" i="73" s="1"/>
  <c r="J6" i="73"/>
  <c r="K6" i="73" s="1"/>
  <c r="J5" i="73"/>
  <c r="K5" i="73" s="1"/>
  <c r="J4" i="73"/>
  <c r="K4" i="73" s="1"/>
  <c r="J3" i="73"/>
  <c r="K3" i="73" s="1"/>
  <c r="C71" i="25" l="1"/>
  <c r="B71" i="25" s="1"/>
  <c r="G1235" i="11"/>
  <c r="G1233" i="11"/>
  <c r="L20" i="73"/>
  <c r="D1231" i="11" s="1"/>
  <c r="G1231" i="11" s="1"/>
  <c r="L9" i="73"/>
  <c r="D1229" i="11" s="1"/>
  <c r="C1229" i="11" s="1"/>
  <c r="L14" i="73"/>
  <c r="D1230" i="11" s="1"/>
  <c r="G1230" i="11" s="1"/>
  <c r="F1230" i="11"/>
  <c r="F1229" i="11"/>
  <c r="N1228" i="11"/>
  <c r="K1228" i="11"/>
  <c r="N1227" i="11"/>
  <c r="K1227" i="11"/>
  <c r="G1229" i="11" l="1"/>
  <c r="C1230" i="11"/>
  <c r="C1231" i="11" s="1"/>
  <c r="C1232" i="11" s="1"/>
  <c r="C1233" i="11" s="1"/>
  <c r="C1234" i="11" s="1"/>
  <c r="C1235" i="11" s="1"/>
  <c r="C1236" i="11" s="1"/>
  <c r="C1237" i="11" s="1"/>
  <c r="C1238" i="11" s="1"/>
  <c r="C1239" i="11" s="1"/>
  <c r="C1240" i="11" s="1"/>
  <c r="C1241" i="11" s="1"/>
  <c r="C1242" i="11" s="1"/>
  <c r="C1243" i="11" s="1"/>
  <c r="C1244" i="11" s="1"/>
  <c r="F1222" i="11"/>
  <c r="D1221" i="11"/>
  <c r="F1221" i="11"/>
  <c r="J107" i="71"/>
  <c r="K107" i="71" s="1"/>
  <c r="J106" i="71"/>
  <c r="K106" i="71" s="1"/>
  <c r="K105" i="71"/>
  <c r="J105" i="71"/>
  <c r="J104" i="71"/>
  <c r="K104" i="71" s="1"/>
  <c r="J103" i="71"/>
  <c r="K103" i="71" s="1"/>
  <c r="J102" i="71"/>
  <c r="K102" i="71" s="1"/>
  <c r="K108" i="71" l="1"/>
  <c r="G1221" i="11"/>
  <c r="L107" i="71"/>
  <c r="D1222" i="11" s="1"/>
  <c r="G1222" i="11" s="1"/>
  <c r="J101" i="71"/>
  <c r="K101" i="71" s="1"/>
  <c r="J100" i="71"/>
  <c r="K100" i="71" s="1"/>
  <c r="J99" i="71"/>
  <c r="K99" i="71" s="1"/>
  <c r="J98" i="71"/>
  <c r="K98" i="71" s="1"/>
  <c r="F1220" i="11"/>
  <c r="J97" i="71"/>
  <c r="K97" i="71" s="1"/>
  <c r="J96" i="71"/>
  <c r="K96" i="71" s="1"/>
  <c r="J95" i="71"/>
  <c r="K95" i="71" s="1"/>
  <c r="J94" i="71"/>
  <c r="K94" i="71" s="1"/>
  <c r="J93" i="71"/>
  <c r="K93" i="71" s="1"/>
  <c r="J92" i="71"/>
  <c r="K92" i="71" s="1"/>
  <c r="L102" i="71" l="1"/>
  <c r="L97" i="71"/>
  <c r="D1220" i="11" s="1"/>
  <c r="G1220" i="11" l="1"/>
  <c r="F1219" i="11"/>
  <c r="J90" i="71" l="1"/>
  <c r="K90" i="71" s="1"/>
  <c r="J89" i="71"/>
  <c r="K89" i="71" s="1"/>
  <c r="J88" i="71"/>
  <c r="K88" i="71" s="1"/>
  <c r="J87" i="71"/>
  <c r="K87" i="71" s="1"/>
  <c r="J91" i="71"/>
  <c r="K91" i="71" s="1"/>
  <c r="F1218" i="11"/>
  <c r="J86" i="71"/>
  <c r="K86" i="71" s="1"/>
  <c r="J84" i="71"/>
  <c r="K84" i="71" s="1"/>
  <c r="J83" i="71"/>
  <c r="K83" i="71" s="1"/>
  <c r="J82" i="71"/>
  <c r="K82" i="71" s="1"/>
  <c r="J81" i="71"/>
  <c r="K81" i="71" s="1"/>
  <c r="J80" i="71"/>
  <c r="K80" i="71" s="1"/>
  <c r="J79" i="71"/>
  <c r="K79" i="71" s="1"/>
  <c r="L91" i="71" l="1"/>
  <c r="D1219" i="11" s="1"/>
  <c r="J85" i="71"/>
  <c r="K85" i="71" s="1"/>
  <c r="L86" i="71" s="1"/>
  <c r="D1218" i="11" s="1"/>
  <c r="G1218" i="11" s="1"/>
  <c r="F1217" i="11"/>
  <c r="J78" i="71"/>
  <c r="K78" i="71" s="1"/>
  <c r="J77" i="71"/>
  <c r="K77" i="71" s="1"/>
  <c r="J76" i="71"/>
  <c r="K76" i="71" s="1"/>
  <c r="J75" i="71"/>
  <c r="K75" i="71" s="1"/>
  <c r="F1216" i="11"/>
  <c r="G1219" i="11" l="1"/>
  <c r="L78" i="71"/>
  <c r="D1217" i="11" s="1"/>
  <c r="J74" i="71"/>
  <c r="K74" i="71" s="1"/>
  <c r="J73" i="71"/>
  <c r="K73" i="71" s="1"/>
  <c r="J72" i="71"/>
  <c r="K72" i="71" s="1"/>
  <c r="J71" i="71"/>
  <c r="K71" i="71" s="1"/>
  <c r="J70" i="71"/>
  <c r="K70" i="71" s="1"/>
  <c r="J69" i="71"/>
  <c r="K69" i="71" s="1"/>
  <c r="J68" i="71"/>
  <c r="K68" i="71" s="1"/>
  <c r="G1217" i="11" l="1"/>
  <c r="L74" i="71"/>
  <c r="D1216" i="11" s="1"/>
  <c r="G1216" i="11" s="1"/>
  <c r="J67" i="71"/>
  <c r="K67" i="71" s="1"/>
  <c r="F1215" i="11"/>
  <c r="J65" i="71"/>
  <c r="K65" i="71" s="1"/>
  <c r="J64" i="71"/>
  <c r="K64" i="71" s="1"/>
  <c r="J63" i="71"/>
  <c r="K63" i="71" s="1"/>
  <c r="J62" i="71"/>
  <c r="K62" i="71" s="1"/>
  <c r="J66" i="71"/>
  <c r="K66" i="71" s="1"/>
  <c r="L67" i="71" l="1"/>
  <c r="D1215" i="11" s="1"/>
  <c r="F1214" i="11"/>
  <c r="F1213" i="11"/>
  <c r="J61" i="71"/>
  <c r="K61" i="71" s="1"/>
  <c r="G1215" i="11" l="1"/>
  <c r="L61" i="71"/>
  <c r="D1214" i="11" s="1"/>
  <c r="G1214" i="11" l="1"/>
  <c r="J60" i="71"/>
  <c r="K60" i="71" s="1"/>
  <c r="J59" i="71"/>
  <c r="K59" i="71" s="1"/>
  <c r="J58" i="71"/>
  <c r="K58" i="71" s="1"/>
  <c r="J57" i="71"/>
  <c r="K57" i="71" s="1"/>
  <c r="J56" i="71"/>
  <c r="K56" i="71" s="1"/>
  <c r="F1212" i="11"/>
  <c r="L60" i="71" l="1"/>
  <c r="D1213" i="11" s="1"/>
  <c r="G1213" i="11" s="1"/>
  <c r="J54" i="71"/>
  <c r="K54" i="71" s="1"/>
  <c r="J53" i="71"/>
  <c r="K53" i="71" s="1"/>
  <c r="J52" i="71"/>
  <c r="K52" i="71" s="1"/>
  <c r="J51" i="71"/>
  <c r="K51" i="71" s="1"/>
  <c r="J50" i="71"/>
  <c r="K50" i="71" s="1"/>
  <c r="J49" i="71"/>
  <c r="K49" i="71" s="1"/>
  <c r="J48" i="71"/>
  <c r="K48" i="71" s="1"/>
  <c r="J55" i="71"/>
  <c r="K55" i="71" s="1"/>
  <c r="F1211" i="11"/>
  <c r="J46" i="71"/>
  <c r="K46" i="71" s="1"/>
  <c r="J45" i="71"/>
  <c r="K45" i="71" s="1"/>
  <c r="J47" i="71"/>
  <c r="K47" i="71" s="1"/>
  <c r="F1210" i="11"/>
  <c r="J44" i="71"/>
  <c r="K44" i="71" s="1"/>
  <c r="J43" i="71"/>
  <c r="K43" i="71" s="1"/>
  <c r="J42" i="71"/>
  <c r="K42" i="71" s="1"/>
  <c r="J41" i="71"/>
  <c r="K41" i="71" s="1"/>
  <c r="J40" i="71"/>
  <c r="K40" i="71" s="1"/>
  <c r="F1209" i="11"/>
  <c r="J39" i="71"/>
  <c r="K39" i="71" s="1"/>
  <c r="J38" i="71"/>
  <c r="K38" i="71" s="1"/>
  <c r="J37" i="71"/>
  <c r="K37" i="71" s="1"/>
  <c r="J36" i="71"/>
  <c r="K36" i="71" s="1"/>
  <c r="F1208" i="11"/>
  <c r="J35" i="71"/>
  <c r="K35" i="71" s="1"/>
  <c r="J34" i="71"/>
  <c r="K34" i="71" s="1"/>
  <c r="J33" i="71"/>
  <c r="K33" i="71" s="1"/>
  <c r="F1207" i="11"/>
  <c r="J32" i="71"/>
  <c r="K32" i="71" s="1"/>
  <c r="L55" i="71" l="1"/>
  <c r="D1212" i="11" s="1"/>
  <c r="L47" i="71"/>
  <c r="D1211" i="11" s="1"/>
  <c r="L44" i="71"/>
  <c r="D1210" i="11" s="1"/>
  <c r="G1210" i="11" s="1"/>
  <c r="L39" i="71"/>
  <c r="D1209" i="11" s="1"/>
  <c r="L35" i="71"/>
  <c r="D1208" i="11" s="1"/>
  <c r="G1208" i="11" s="1"/>
  <c r="J31" i="71"/>
  <c r="K31" i="71" s="1"/>
  <c r="J30" i="71"/>
  <c r="K30" i="71" s="1"/>
  <c r="J29" i="71"/>
  <c r="K29" i="71" s="1"/>
  <c r="J28" i="71"/>
  <c r="K28" i="71" s="1"/>
  <c r="F1206" i="11"/>
  <c r="J27" i="71"/>
  <c r="K27" i="71" s="1"/>
  <c r="J26" i="71"/>
  <c r="K26" i="71" s="1"/>
  <c r="G1212" i="11" l="1"/>
  <c r="G1211" i="11"/>
  <c r="G1209" i="11"/>
  <c r="L32" i="71"/>
  <c r="D1207" i="11" s="1"/>
  <c r="G1207" i="11" s="1"/>
  <c r="J25" i="71"/>
  <c r="K25" i="71" s="1"/>
  <c r="J24" i="71"/>
  <c r="K24" i="71" s="1"/>
  <c r="J23" i="71"/>
  <c r="K23" i="71" s="1"/>
  <c r="J22" i="71" l="1"/>
  <c r="K22" i="71" s="1"/>
  <c r="J21" i="71"/>
  <c r="K21" i="71" s="1"/>
  <c r="J20" i="71"/>
  <c r="K20" i="71" s="1"/>
  <c r="J19" i="71"/>
  <c r="K19" i="71" s="1"/>
  <c r="F1205" i="11"/>
  <c r="J18" i="71"/>
  <c r="K18" i="71" s="1"/>
  <c r="J17" i="71"/>
  <c r="K17" i="71" s="1"/>
  <c r="J16" i="71"/>
  <c r="K16" i="71" s="1"/>
  <c r="J15" i="71"/>
  <c r="K15" i="71" s="1"/>
  <c r="J14" i="71"/>
  <c r="K14" i="71" s="1"/>
  <c r="J13" i="71"/>
  <c r="K13" i="71" s="1"/>
  <c r="F1204" i="11"/>
  <c r="J12" i="71"/>
  <c r="K12" i="71" s="1"/>
  <c r="L27" i="71" l="1"/>
  <c r="D1206" i="11" s="1"/>
  <c r="G1206" i="11" s="1"/>
  <c r="L18" i="71"/>
  <c r="D1205" i="11" s="1"/>
  <c r="J11" i="71"/>
  <c r="K11" i="71" s="1"/>
  <c r="J10" i="71"/>
  <c r="K10" i="71" s="1"/>
  <c r="J9" i="71"/>
  <c r="K9" i="71" s="1"/>
  <c r="J8" i="71"/>
  <c r="K8" i="71" s="1"/>
  <c r="G1205" i="11" l="1"/>
  <c r="L12" i="71"/>
  <c r="D1204" i="11" s="1"/>
  <c r="F1203" i="11"/>
  <c r="N1202" i="11"/>
  <c r="K1202" i="11"/>
  <c r="N1201" i="11"/>
  <c r="K1201" i="11"/>
  <c r="J7" i="71"/>
  <c r="K7" i="71" s="1"/>
  <c r="J6" i="71"/>
  <c r="K6" i="71" s="1"/>
  <c r="J5" i="71"/>
  <c r="K5" i="71" s="1"/>
  <c r="J4" i="71"/>
  <c r="K4" i="71" s="1"/>
  <c r="J3" i="71"/>
  <c r="K3" i="71" s="1"/>
  <c r="C65" i="25" l="1"/>
  <c r="G1204" i="11"/>
  <c r="L8" i="71"/>
  <c r="D1203" i="11" s="1"/>
  <c r="G1203" i="11" s="1"/>
  <c r="F1196" i="11"/>
  <c r="J117" i="70"/>
  <c r="K117" i="70" s="1"/>
  <c r="J116" i="70"/>
  <c r="K116" i="70" s="1"/>
  <c r="J115" i="70"/>
  <c r="K115" i="70" s="1"/>
  <c r="J114" i="70"/>
  <c r="K114" i="70" s="1"/>
  <c r="K113" i="70"/>
  <c r="J113" i="70"/>
  <c r="J112" i="70"/>
  <c r="K112" i="70" s="1"/>
  <c r="J111" i="70"/>
  <c r="K111" i="70" s="1"/>
  <c r="F1195" i="11"/>
  <c r="J110" i="70"/>
  <c r="K110" i="70" s="1"/>
  <c r="J109" i="70"/>
  <c r="K109" i="70" s="1"/>
  <c r="J108" i="70"/>
  <c r="K108" i="70" s="1"/>
  <c r="J107" i="70"/>
  <c r="K107" i="70" s="1"/>
  <c r="J106" i="70"/>
  <c r="K106" i="70" s="1"/>
  <c r="J105" i="70"/>
  <c r="K105" i="70" s="1"/>
  <c r="F1194" i="11"/>
  <c r="C1203" i="11" l="1"/>
  <c r="C1204" i="11" s="1"/>
  <c r="C1205" i="11" s="1"/>
  <c r="C1206" i="11" s="1"/>
  <c r="C1207" i="11" s="1"/>
  <c r="C1208" i="11" s="1"/>
  <c r="C1209" i="11" s="1"/>
  <c r="C1210" i="11" s="1"/>
  <c r="C1211" i="11" s="1"/>
  <c r="C1212" i="11" s="1"/>
  <c r="C1213" i="11" s="1"/>
  <c r="C1214" i="11" s="1"/>
  <c r="C1215" i="11" s="1"/>
  <c r="C1216" i="11" s="1"/>
  <c r="C1217" i="11" s="1"/>
  <c r="C1218" i="11" s="1"/>
  <c r="C1219" i="11" s="1"/>
  <c r="C1220" i="11" s="1"/>
  <c r="C1221" i="11" s="1"/>
  <c r="C1222" i="11" s="1"/>
  <c r="L117" i="70"/>
  <c r="D1196" i="11" s="1"/>
  <c r="K118" i="70"/>
  <c r="L110" i="70"/>
  <c r="D1195" i="11" s="1"/>
  <c r="G1195" i="11" s="1"/>
  <c r="J104" i="70"/>
  <c r="K104" i="70" s="1"/>
  <c r="J103" i="70"/>
  <c r="K103" i="70" s="1"/>
  <c r="J102" i="70"/>
  <c r="K102" i="70" s="1"/>
  <c r="J101" i="70"/>
  <c r="K101" i="70" s="1"/>
  <c r="J100" i="70"/>
  <c r="K100" i="70" s="1"/>
  <c r="J99" i="70"/>
  <c r="K99" i="70" s="1"/>
  <c r="J98" i="70"/>
  <c r="K98" i="70" s="1"/>
  <c r="J97" i="70"/>
  <c r="K97" i="70" s="1"/>
  <c r="F1193" i="11"/>
  <c r="J96" i="70"/>
  <c r="K96" i="70" s="1"/>
  <c r="J95" i="70"/>
  <c r="K95" i="70" s="1"/>
  <c r="J94" i="70"/>
  <c r="K94" i="70" s="1"/>
  <c r="J93" i="70"/>
  <c r="K93" i="70" s="1"/>
  <c r="J92" i="70"/>
  <c r="K92" i="70" s="1"/>
  <c r="J91" i="70"/>
  <c r="K91" i="70" s="1"/>
  <c r="F1192" i="11"/>
  <c r="J90" i="70"/>
  <c r="K90" i="70" s="1"/>
  <c r="G1196" i="11" l="1"/>
  <c r="L104" i="70"/>
  <c r="D1194" i="11" s="1"/>
  <c r="G1194" i="11" s="1"/>
  <c r="L96" i="70"/>
  <c r="D1193" i="11" s="1"/>
  <c r="J89" i="70"/>
  <c r="K89" i="70" s="1"/>
  <c r="J88" i="70"/>
  <c r="K88" i="70" s="1"/>
  <c r="J87" i="70"/>
  <c r="K87" i="70" s="1"/>
  <c r="J86" i="70"/>
  <c r="K86" i="70" s="1"/>
  <c r="G1193" i="11" l="1"/>
  <c r="L90" i="70"/>
  <c r="D1192" i="11" s="1"/>
  <c r="G1192" i="11" l="1"/>
  <c r="F1191" i="11"/>
  <c r="J85" i="70"/>
  <c r="K85" i="70" s="1"/>
  <c r="J84" i="70"/>
  <c r="K84" i="70" s="1"/>
  <c r="J83" i="70"/>
  <c r="K83" i="70" s="1"/>
  <c r="J82" i="70"/>
  <c r="K82" i="70" s="1"/>
  <c r="J81" i="70"/>
  <c r="K81" i="70" s="1"/>
  <c r="F1190" i="11"/>
  <c r="J80" i="70"/>
  <c r="K80" i="70" s="1"/>
  <c r="J79" i="70"/>
  <c r="K79" i="70" s="1"/>
  <c r="J78" i="70"/>
  <c r="K78" i="70" s="1"/>
  <c r="J77" i="70"/>
  <c r="K77" i="70" s="1"/>
  <c r="J76" i="70"/>
  <c r="K76" i="70" s="1"/>
  <c r="J75" i="70"/>
  <c r="K75" i="70" s="1"/>
  <c r="L85" i="70" l="1"/>
  <c r="D1191" i="11" s="1"/>
  <c r="G1191" i="11" s="1"/>
  <c r="L80" i="70"/>
  <c r="D1190" i="11" s="1"/>
  <c r="G1190" i="11" l="1"/>
  <c r="F1189" i="11"/>
  <c r="J74" i="70" l="1"/>
  <c r="K74" i="70" s="1"/>
  <c r="J73" i="70" l="1"/>
  <c r="K73" i="70" s="1"/>
  <c r="J72" i="70"/>
  <c r="K72" i="70" s="1"/>
  <c r="J71" i="70"/>
  <c r="K71" i="70" s="1"/>
  <c r="J70" i="70"/>
  <c r="K70" i="70" s="1"/>
  <c r="J69" i="70"/>
  <c r="K69" i="70" s="1"/>
  <c r="F1188" i="11"/>
  <c r="J68" i="70"/>
  <c r="K68" i="70" s="1"/>
  <c r="J67" i="70"/>
  <c r="K67" i="70" s="1"/>
  <c r="J66" i="70"/>
  <c r="K66" i="70" s="1"/>
  <c r="J65" i="70"/>
  <c r="K65" i="70" s="1"/>
  <c r="J64" i="70"/>
  <c r="K64" i="70" s="1"/>
  <c r="J63" i="70"/>
  <c r="K63" i="70" s="1"/>
  <c r="F1187" i="11"/>
  <c r="J62" i="70"/>
  <c r="K62" i="70" s="1"/>
  <c r="J61" i="70"/>
  <c r="K61" i="70" s="1"/>
  <c r="J60" i="70"/>
  <c r="K60" i="70" s="1"/>
  <c r="J59" i="70"/>
  <c r="K59" i="70" s="1"/>
  <c r="J58" i="70"/>
  <c r="K58" i="70" s="1"/>
  <c r="J57" i="70"/>
  <c r="K57" i="70" s="1"/>
  <c r="F1186" i="11"/>
  <c r="J56" i="70"/>
  <c r="K56" i="70" s="1"/>
  <c r="J55" i="70"/>
  <c r="K55" i="70" s="1"/>
  <c r="J54" i="70"/>
  <c r="K54" i="70" s="1"/>
  <c r="J53" i="70"/>
  <c r="K53" i="70" s="1"/>
  <c r="J52" i="70"/>
  <c r="K52" i="70" s="1"/>
  <c r="J51" i="70"/>
  <c r="K51" i="70" s="1"/>
  <c r="J50" i="70"/>
  <c r="K50" i="70" s="1"/>
  <c r="F1185" i="11"/>
  <c r="L74" i="70" l="1"/>
  <c r="D1189" i="11" s="1"/>
  <c r="L68" i="70"/>
  <c r="D1188" i="11" s="1"/>
  <c r="L62" i="70"/>
  <c r="D1187" i="11" s="1"/>
  <c r="G1187" i="11" s="1"/>
  <c r="L56" i="70"/>
  <c r="D1186" i="11" s="1"/>
  <c r="J48" i="70"/>
  <c r="K48" i="70" s="1"/>
  <c r="J47" i="70"/>
  <c r="K47" i="70" s="1"/>
  <c r="J46" i="70"/>
  <c r="K46" i="70" s="1"/>
  <c r="J45" i="70"/>
  <c r="K45" i="70" s="1"/>
  <c r="J44" i="70"/>
  <c r="K44" i="70" s="1"/>
  <c r="J43" i="70"/>
  <c r="K43" i="70" s="1"/>
  <c r="G1189" i="11" l="1"/>
  <c r="G1188" i="11"/>
  <c r="G1186" i="11"/>
  <c r="J49" i="70"/>
  <c r="K49" i="70" s="1"/>
  <c r="F1184" i="11"/>
  <c r="J42" i="70"/>
  <c r="K42" i="70" s="1"/>
  <c r="J41" i="70"/>
  <c r="K41" i="70" s="1"/>
  <c r="J40" i="70"/>
  <c r="K40" i="70" s="1"/>
  <c r="J39" i="70"/>
  <c r="K39" i="70" s="1"/>
  <c r="F1183" i="11"/>
  <c r="J37" i="70"/>
  <c r="K37" i="70" s="1"/>
  <c r="J36" i="70"/>
  <c r="K36" i="70" s="1"/>
  <c r="L49" i="70" l="1"/>
  <c r="D1185" i="11" s="1"/>
  <c r="L42" i="70"/>
  <c r="D1184" i="11" s="1"/>
  <c r="G1184" i="11" s="1"/>
  <c r="J38" i="70"/>
  <c r="K38" i="70" s="1"/>
  <c r="F1182" i="11"/>
  <c r="J35" i="70"/>
  <c r="K35" i="70" s="1"/>
  <c r="J34" i="70"/>
  <c r="K34" i="70" s="1"/>
  <c r="J33" i="70"/>
  <c r="K33" i="70" s="1"/>
  <c r="J32" i="70"/>
  <c r="K32" i="70" s="1"/>
  <c r="J31" i="70"/>
  <c r="K31" i="70" s="1"/>
  <c r="J30" i="70"/>
  <c r="K30" i="70" s="1"/>
  <c r="F1181" i="11"/>
  <c r="J29" i="70"/>
  <c r="K29" i="70" s="1"/>
  <c r="J28" i="70"/>
  <c r="K28" i="70" s="1"/>
  <c r="J27" i="70"/>
  <c r="K27" i="70" s="1"/>
  <c r="F1180" i="11"/>
  <c r="J26" i="70"/>
  <c r="K26" i="70" s="1"/>
  <c r="J25" i="70"/>
  <c r="K25" i="70" s="1"/>
  <c r="J24" i="70"/>
  <c r="K24" i="70" s="1"/>
  <c r="J23" i="70"/>
  <c r="K23" i="70" s="1"/>
  <c r="J22" i="70"/>
  <c r="K22" i="70" s="1"/>
  <c r="J21" i="70"/>
  <c r="K21" i="70" s="1"/>
  <c r="J20" i="70"/>
  <c r="K20" i="70" s="1"/>
  <c r="J19" i="70"/>
  <c r="K19" i="70" s="1"/>
  <c r="G1185" i="11" l="1"/>
  <c r="L38" i="70"/>
  <c r="D1183" i="11" s="1"/>
  <c r="L35" i="70"/>
  <c r="D1182" i="11" s="1"/>
  <c r="L29" i="70"/>
  <c r="D1181" i="11" s="1"/>
  <c r="G1181" i="11" s="1"/>
  <c r="L26" i="70"/>
  <c r="D1180" i="11" s="1"/>
  <c r="G1183" i="11" l="1"/>
  <c r="G1182" i="11"/>
  <c r="G1180" i="11"/>
  <c r="F1179" i="11"/>
  <c r="J18" i="70"/>
  <c r="K18" i="70" s="1"/>
  <c r="J17" i="70"/>
  <c r="K17" i="70" s="1"/>
  <c r="J16" i="70"/>
  <c r="K16" i="70" s="1"/>
  <c r="J15" i="70"/>
  <c r="K15" i="70" s="1"/>
  <c r="J14" i="70"/>
  <c r="K14" i="70" s="1"/>
  <c r="L18" i="70" l="1"/>
  <c r="D1179" i="11" s="1"/>
  <c r="F1178" i="11"/>
  <c r="J13" i="70"/>
  <c r="K13" i="70" s="1"/>
  <c r="J12" i="70"/>
  <c r="K12" i="70" s="1"/>
  <c r="J11" i="70"/>
  <c r="K11" i="70" s="1"/>
  <c r="J10" i="70"/>
  <c r="K10" i="70" s="1"/>
  <c r="J9" i="70"/>
  <c r="K9" i="70" s="1"/>
  <c r="G1179" i="11" l="1"/>
  <c r="L13" i="70"/>
  <c r="D1178" i="11" s="1"/>
  <c r="J8" i="70"/>
  <c r="K8" i="70" s="1"/>
  <c r="J7" i="70"/>
  <c r="K7" i="70" s="1"/>
  <c r="J6" i="70"/>
  <c r="K6" i="70" s="1"/>
  <c r="J5" i="70"/>
  <c r="K5" i="70" s="1"/>
  <c r="J4" i="70"/>
  <c r="K4" i="70" s="1"/>
  <c r="J3" i="70"/>
  <c r="K3" i="70" s="1"/>
  <c r="F1177" i="11"/>
  <c r="N1176" i="11"/>
  <c r="K1176" i="11"/>
  <c r="N1175" i="11"/>
  <c r="K1175" i="11"/>
  <c r="F1170" i="11"/>
  <c r="J91" i="69"/>
  <c r="K91" i="69" s="1"/>
  <c r="K92" i="69" s="1"/>
  <c r="J90" i="69"/>
  <c r="K90" i="69" s="1"/>
  <c r="J89" i="69"/>
  <c r="K89" i="69" s="1"/>
  <c r="J88" i="69"/>
  <c r="K88" i="69" s="1"/>
  <c r="J87" i="69"/>
  <c r="K87" i="69" s="1"/>
  <c r="F1169" i="11"/>
  <c r="J86" i="69"/>
  <c r="K86" i="69" s="1"/>
  <c r="J85" i="69"/>
  <c r="K85" i="69" s="1"/>
  <c r="J84" i="69"/>
  <c r="K84" i="69" s="1"/>
  <c r="J83" i="69"/>
  <c r="K83" i="69" s="1"/>
  <c r="J82" i="69"/>
  <c r="K82" i="69" s="1"/>
  <c r="J81" i="69"/>
  <c r="K81" i="69" s="1"/>
  <c r="J80" i="69"/>
  <c r="K80" i="69" s="1"/>
  <c r="J79" i="69"/>
  <c r="K79" i="69" s="1"/>
  <c r="J78" i="69"/>
  <c r="K78" i="69" s="1"/>
  <c r="F1168" i="11"/>
  <c r="F1167" i="11"/>
  <c r="J77" i="69"/>
  <c r="K77" i="69" s="1"/>
  <c r="J76" i="69"/>
  <c r="K76" i="69" s="1"/>
  <c r="C64" i="25" l="1"/>
  <c r="G1178" i="11"/>
  <c r="L9" i="70"/>
  <c r="D1177" i="11" s="1"/>
  <c r="G1177" i="11" s="1"/>
  <c r="L91" i="69"/>
  <c r="D1170" i="11" s="1"/>
  <c r="L86" i="69"/>
  <c r="D1169" i="11" s="1"/>
  <c r="L81" i="69"/>
  <c r="D1168" i="11" s="1"/>
  <c r="L77" i="69"/>
  <c r="D1167" i="11" s="1"/>
  <c r="G1167" i="11" s="1"/>
  <c r="F1166" i="11"/>
  <c r="J75" i="69"/>
  <c r="K75" i="69" s="1"/>
  <c r="J74" i="69"/>
  <c r="K74" i="69" s="1"/>
  <c r="J73" i="69"/>
  <c r="K73" i="69" s="1"/>
  <c r="J72" i="69"/>
  <c r="K72" i="69" s="1"/>
  <c r="F1165" i="11"/>
  <c r="J70" i="69"/>
  <c r="K70" i="69" s="1"/>
  <c r="J69" i="69"/>
  <c r="K69" i="69" s="1"/>
  <c r="J68" i="69"/>
  <c r="K68" i="69" s="1"/>
  <c r="J67" i="69"/>
  <c r="K67" i="69" s="1"/>
  <c r="J71" i="69"/>
  <c r="K71" i="69" s="1"/>
  <c r="F1164" i="11"/>
  <c r="J66" i="69"/>
  <c r="K66" i="69" s="1"/>
  <c r="J65" i="69"/>
  <c r="K65" i="69" s="1"/>
  <c r="J64" i="69"/>
  <c r="K64" i="69" s="1"/>
  <c r="C1177" i="11" l="1"/>
  <c r="C1178" i="11" s="1"/>
  <c r="C1179" i="11" s="1"/>
  <c r="C1180" i="11" s="1"/>
  <c r="C1181" i="11" s="1"/>
  <c r="C1182" i="11" s="1"/>
  <c r="C1183" i="11" s="1"/>
  <c r="C1184" i="11" s="1"/>
  <c r="C1185" i="11" s="1"/>
  <c r="C1186" i="11" s="1"/>
  <c r="C1187" i="11" s="1"/>
  <c r="C1188" i="11" s="1"/>
  <c r="C1189" i="11" s="1"/>
  <c r="C1190" i="11" s="1"/>
  <c r="C1191" i="11" s="1"/>
  <c r="C1192" i="11" s="1"/>
  <c r="C1193" i="11" s="1"/>
  <c r="C1194" i="11" s="1"/>
  <c r="C1195" i="11" s="1"/>
  <c r="C1196" i="11" s="1"/>
  <c r="G1170" i="11"/>
  <c r="G1169" i="11"/>
  <c r="G1168" i="11"/>
  <c r="L75" i="69"/>
  <c r="D1166" i="11" s="1"/>
  <c r="L71" i="69"/>
  <c r="D1165" i="11" s="1"/>
  <c r="G1165" i="11" s="1"/>
  <c r="L66" i="69"/>
  <c r="D1164" i="11" s="1"/>
  <c r="G1164" i="11" s="1"/>
  <c r="F1163" i="11"/>
  <c r="J63" i="69"/>
  <c r="K63" i="69" s="1"/>
  <c r="J62" i="69"/>
  <c r="K62" i="69" s="1"/>
  <c r="J61" i="69"/>
  <c r="K61" i="69" s="1"/>
  <c r="J60" i="69"/>
  <c r="K60" i="69" s="1"/>
  <c r="J59" i="69"/>
  <c r="K59" i="69" s="1"/>
  <c r="G1166" i="11" l="1"/>
  <c r="L63" i="69"/>
  <c r="D1163" i="11" s="1"/>
  <c r="G1163" i="11" s="1"/>
  <c r="F1162" i="11"/>
  <c r="J58" i="69"/>
  <c r="K58" i="69" s="1"/>
  <c r="J57" i="69"/>
  <c r="K57" i="69" s="1"/>
  <c r="J56" i="69"/>
  <c r="K56" i="69" s="1"/>
  <c r="F1161" i="11"/>
  <c r="J55" i="69"/>
  <c r="K55" i="69" s="1"/>
  <c r="J54" i="69"/>
  <c r="K54" i="69" s="1"/>
  <c r="J53" i="69"/>
  <c r="K53" i="69" s="1"/>
  <c r="J52" i="69"/>
  <c r="K52" i="69" s="1"/>
  <c r="J51" i="69"/>
  <c r="K51" i="69" s="1"/>
  <c r="J50" i="69"/>
  <c r="K50" i="69" s="1"/>
  <c r="F1160" i="11"/>
  <c r="J49" i="69"/>
  <c r="K49" i="69" s="1"/>
  <c r="J48" i="69"/>
  <c r="K48" i="69" s="1"/>
  <c r="J47" i="69"/>
  <c r="K47" i="69" s="1"/>
  <c r="J46" i="69"/>
  <c r="K46" i="69" s="1"/>
  <c r="J45" i="69"/>
  <c r="K45" i="69" s="1"/>
  <c r="J44" i="69"/>
  <c r="K44" i="69" s="1"/>
  <c r="J43" i="69"/>
  <c r="K43" i="69" s="1"/>
  <c r="L58" i="69" l="1"/>
  <c r="D1162" i="11" s="1"/>
  <c r="G1162" i="11" s="1"/>
  <c r="L55" i="69"/>
  <c r="D1161" i="11" s="1"/>
  <c r="L50" i="69"/>
  <c r="D1160" i="11" s="1"/>
  <c r="G1160" i="11" s="1"/>
  <c r="F1159" i="11"/>
  <c r="J42" i="69"/>
  <c r="K42" i="69" s="1"/>
  <c r="J41" i="69"/>
  <c r="K41" i="69" s="1"/>
  <c r="J40" i="69"/>
  <c r="K40" i="69" s="1"/>
  <c r="J39" i="69"/>
  <c r="K39" i="69" s="1"/>
  <c r="F1158" i="11"/>
  <c r="J38" i="69"/>
  <c r="K38" i="69" s="1"/>
  <c r="J37" i="69"/>
  <c r="K37" i="69" s="1"/>
  <c r="J36" i="69"/>
  <c r="K36" i="69" s="1"/>
  <c r="J35" i="69"/>
  <c r="K35" i="69" s="1"/>
  <c r="F1157" i="11"/>
  <c r="J34" i="69"/>
  <c r="K34" i="69" s="1"/>
  <c r="J33" i="69"/>
  <c r="K33" i="69" s="1"/>
  <c r="J32" i="69"/>
  <c r="K32" i="69" s="1"/>
  <c r="J31" i="69"/>
  <c r="K31" i="69" s="1"/>
  <c r="J30" i="69"/>
  <c r="K30" i="69" s="1"/>
  <c r="J29" i="69"/>
  <c r="K29" i="69" s="1"/>
  <c r="F1156" i="11"/>
  <c r="J27" i="69"/>
  <c r="K27" i="69" s="1"/>
  <c r="J26" i="69"/>
  <c r="K26" i="69" s="1"/>
  <c r="J25" i="69"/>
  <c r="K25" i="69" s="1"/>
  <c r="J28" i="69"/>
  <c r="K28" i="69" s="1"/>
  <c r="F1155" i="11"/>
  <c r="J24" i="69"/>
  <c r="K24" i="69" s="1"/>
  <c r="J23" i="69"/>
  <c r="K23" i="69" s="1"/>
  <c r="J22" i="69"/>
  <c r="K22" i="69" s="1"/>
  <c r="J21" i="69"/>
  <c r="K21" i="69" s="1"/>
  <c r="J20" i="69"/>
  <c r="K20" i="69" s="1"/>
  <c r="F1154" i="11"/>
  <c r="J19" i="69"/>
  <c r="K19" i="69" s="1"/>
  <c r="J18" i="69"/>
  <c r="K18" i="69" s="1"/>
  <c r="J17" i="69"/>
  <c r="K17" i="69" s="1"/>
  <c r="J16" i="69"/>
  <c r="K16" i="69" s="1"/>
  <c r="F1153" i="11"/>
  <c r="J14" i="69"/>
  <c r="K14" i="69" s="1"/>
  <c r="J13" i="69"/>
  <c r="K13" i="69" s="1"/>
  <c r="J12" i="69"/>
  <c r="K12" i="69" s="1"/>
  <c r="J15" i="69"/>
  <c r="K15" i="69" s="1"/>
  <c r="F1152" i="11"/>
  <c r="J10" i="69"/>
  <c r="K10" i="69" s="1"/>
  <c r="J9" i="69"/>
  <c r="K9" i="69" s="1"/>
  <c r="J11" i="69"/>
  <c r="K11" i="69" s="1"/>
  <c r="J8" i="69"/>
  <c r="K8" i="69" s="1"/>
  <c r="J7" i="69"/>
  <c r="K7" i="69" s="1"/>
  <c r="F1151" i="11"/>
  <c r="N1150" i="11"/>
  <c r="K1150" i="11"/>
  <c r="N1149" i="11"/>
  <c r="K1149" i="11"/>
  <c r="J6" i="69"/>
  <c r="K6" i="69" s="1"/>
  <c r="J5" i="69"/>
  <c r="K5" i="69" s="1"/>
  <c r="J4" i="69"/>
  <c r="K4" i="69" s="1"/>
  <c r="J3" i="69"/>
  <c r="K3" i="69" s="1"/>
  <c r="G1161" i="11" l="1"/>
  <c r="L43" i="69"/>
  <c r="D1159" i="11" s="1"/>
  <c r="L38" i="69"/>
  <c r="D1158" i="11" s="1"/>
  <c r="L34" i="69"/>
  <c r="D1157" i="11" s="1"/>
  <c r="G1157" i="11" s="1"/>
  <c r="L28" i="69"/>
  <c r="D1156" i="11" s="1"/>
  <c r="L24" i="69"/>
  <c r="D1155" i="11" s="1"/>
  <c r="L19" i="69"/>
  <c r="D1154" i="11" s="1"/>
  <c r="G1154" i="11" s="1"/>
  <c r="L15" i="69"/>
  <c r="D1153" i="11" s="1"/>
  <c r="L11" i="69"/>
  <c r="D1152" i="11" s="1"/>
  <c r="G1152" i="11" s="1"/>
  <c r="L8" i="69"/>
  <c r="D1151" i="11" s="1"/>
  <c r="F1144" i="11"/>
  <c r="J94" i="68"/>
  <c r="K94" i="68" s="1"/>
  <c r="J93" i="68"/>
  <c r="K93" i="68" s="1"/>
  <c r="J92" i="68"/>
  <c r="K92" i="68" s="1"/>
  <c r="J91" i="68"/>
  <c r="K91" i="68" s="1"/>
  <c r="J90" i="68"/>
  <c r="K90" i="68" s="1"/>
  <c r="F1143" i="11"/>
  <c r="J89" i="68"/>
  <c r="K89" i="68" s="1"/>
  <c r="J88" i="68"/>
  <c r="K88" i="68" s="1"/>
  <c r="L89" i="68" l="1"/>
  <c r="D1143" i="11" s="1"/>
  <c r="G1143" i="11" s="1"/>
  <c r="G1159" i="11"/>
  <c r="G1158" i="11"/>
  <c r="G1156" i="11"/>
  <c r="G1155" i="11"/>
  <c r="G1153" i="11"/>
  <c r="C63" i="25"/>
  <c r="L94" i="68"/>
  <c r="D1144" i="11" s="1"/>
  <c r="J87" i="68"/>
  <c r="K87" i="68" s="1"/>
  <c r="F1142" i="11"/>
  <c r="J86" i="68"/>
  <c r="K86" i="68" s="1"/>
  <c r="J85" i="68"/>
  <c r="K85" i="68" s="1"/>
  <c r="J84" i="68"/>
  <c r="K84" i="68" s="1"/>
  <c r="J83" i="68"/>
  <c r="K83" i="68" s="1"/>
  <c r="F1141" i="11"/>
  <c r="J82" i="68"/>
  <c r="K82" i="68" s="1"/>
  <c r="J81" i="68"/>
  <c r="K81" i="68" s="1"/>
  <c r="J80" i="68"/>
  <c r="K80" i="68" s="1"/>
  <c r="J79" i="68"/>
  <c r="K79" i="68" s="1"/>
  <c r="C1151" i="11" l="1"/>
  <c r="C1152" i="11" s="1"/>
  <c r="C1153" i="11" s="1"/>
  <c r="C1154" i="11" s="1"/>
  <c r="C1155" i="11" s="1"/>
  <c r="C1156" i="11" s="1"/>
  <c r="C1157" i="11" s="1"/>
  <c r="C1158" i="11" s="1"/>
  <c r="C1159" i="11" s="1"/>
  <c r="C1160" i="11" s="1"/>
  <c r="C1161" i="11" s="1"/>
  <c r="C1162" i="11" s="1"/>
  <c r="C1163" i="11" s="1"/>
  <c r="C1164" i="11" s="1"/>
  <c r="C1165" i="11" s="1"/>
  <c r="C1166" i="11" s="1"/>
  <c r="C1167" i="11" s="1"/>
  <c r="C1168" i="11" s="1"/>
  <c r="C1169" i="11" s="1"/>
  <c r="C1170" i="11" s="1"/>
  <c r="G1151" i="11"/>
  <c r="G1144" i="11"/>
  <c r="L87" i="68"/>
  <c r="D1142" i="11" s="1"/>
  <c r="G1142" i="11" s="1"/>
  <c r="L82" i="68"/>
  <c r="D1141" i="11" s="1"/>
  <c r="F1140" i="11"/>
  <c r="J76" i="68"/>
  <c r="K76" i="68" s="1"/>
  <c r="J75" i="68"/>
  <c r="K75" i="68" s="1"/>
  <c r="J74" i="68"/>
  <c r="K74" i="68" s="1"/>
  <c r="J78" i="68"/>
  <c r="K78" i="68" s="1"/>
  <c r="J77" i="68"/>
  <c r="K77" i="68" s="1"/>
  <c r="F1139" i="11"/>
  <c r="J73" i="68"/>
  <c r="K73" i="68" s="1"/>
  <c r="J72" i="68"/>
  <c r="K72" i="68" s="1"/>
  <c r="J71" i="68"/>
  <c r="K71" i="68" s="1"/>
  <c r="J70" i="68"/>
  <c r="K70" i="68" s="1"/>
  <c r="J69" i="68"/>
  <c r="K69" i="68" s="1"/>
  <c r="F1138" i="11"/>
  <c r="J68" i="68"/>
  <c r="K68" i="68" s="1"/>
  <c r="J67" i="68"/>
  <c r="K67" i="68" s="1"/>
  <c r="J66" i="68"/>
  <c r="K66" i="68" s="1"/>
  <c r="J65" i="68"/>
  <c r="K65" i="68" s="1"/>
  <c r="J64" i="68"/>
  <c r="K64" i="68" s="1"/>
  <c r="F1137" i="11"/>
  <c r="J63" i="68"/>
  <c r="K63" i="68" s="1"/>
  <c r="J62" i="68"/>
  <c r="K62" i="68" s="1"/>
  <c r="J61" i="68"/>
  <c r="K61" i="68" s="1"/>
  <c r="J60" i="68"/>
  <c r="K60" i="68" s="1"/>
  <c r="J59" i="68"/>
  <c r="K59" i="68" s="1"/>
  <c r="J58" i="68"/>
  <c r="K58" i="68" s="1"/>
  <c r="F1136" i="11"/>
  <c r="J56" i="68"/>
  <c r="K56" i="68" s="1"/>
  <c r="J55" i="68"/>
  <c r="K55" i="68" s="1"/>
  <c r="J54" i="68"/>
  <c r="K54" i="68" s="1"/>
  <c r="J53" i="68"/>
  <c r="K53" i="68" s="1"/>
  <c r="J52" i="68"/>
  <c r="K52" i="68" s="1"/>
  <c r="J57" i="68"/>
  <c r="K57" i="68" s="1"/>
  <c r="F1135" i="11"/>
  <c r="J51" i="68"/>
  <c r="K51" i="68" s="1"/>
  <c r="J50" i="68"/>
  <c r="K50" i="68" s="1"/>
  <c r="J49" i="68"/>
  <c r="K49" i="68" s="1"/>
  <c r="J48" i="68"/>
  <c r="K48" i="68" s="1"/>
  <c r="J47" i="68"/>
  <c r="K47" i="68" s="1"/>
  <c r="F1134" i="11"/>
  <c r="J46" i="68"/>
  <c r="K46" i="68" s="1"/>
  <c r="J45" i="68"/>
  <c r="K45" i="68" s="1"/>
  <c r="J44" i="68"/>
  <c r="K44" i="68" s="1"/>
  <c r="J43" i="68"/>
  <c r="K43" i="68" s="1"/>
  <c r="J42" i="68"/>
  <c r="K42" i="68" s="1"/>
  <c r="J41" i="68"/>
  <c r="K41" i="68" s="1"/>
  <c r="F1133" i="11"/>
  <c r="J39" i="68"/>
  <c r="K39" i="68" s="1"/>
  <c r="J38" i="68"/>
  <c r="K38" i="68" s="1"/>
  <c r="J37" i="68"/>
  <c r="K37" i="68" s="1"/>
  <c r="J36" i="68"/>
  <c r="K36" i="68" s="1"/>
  <c r="J35" i="68"/>
  <c r="K35" i="68" s="1"/>
  <c r="J34" i="68"/>
  <c r="K34" i="68" s="1"/>
  <c r="J33" i="68"/>
  <c r="K33" i="68" s="1"/>
  <c r="J40" i="68"/>
  <c r="K40" i="68" s="1"/>
  <c r="F1132" i="11"/>
  <c r="J32" i="68"/>
  <c r="K32" i="68" s="1"/>
  <c r="J31" i="68"/>
  <c r="K31" i="68" s="1"/>
  <c r="J30" i="68"/>
  <c r="K30" i="68" s="1"/>
  <c r="J29" i="68"/>
  <c r="K29" i="68" s="1"/>
  <c r="J28" i="68"/>
  <c r="K28" i="68" s="1"/>
  <c r="J27" i="68"/>
  <c r="K27" i="68" s="1"/>
  <c r="F1131" i="11"/>
  <c r="J26" i="68"/>
  <c r="K26" i="68" s="1"/>
  <c r="J25" i="68"/>
  <c r="K25" i="68" s="1"/>
  <c r="J24" i="68"/>
  <c r="K24" i="68" s="1"/>
  <c r="J23" i="68"/>
  <c r="K23" i="68" s="1"/>
  <c r="G1141" i="11" l="1"/>
  <c r="L78" i="68"/>
  <c r="D1140" i="11" s="1"/>
  <c r="G1140" i="11" s="1"/>
  <c r="L73" i="68"/>
  <c r="D1139" i="11" s="1"/>
  <c r="G1139" i="11" s="1"/>
  <c r="L68" i="68"/>
  <c r="D1138" i="11" s="1"/>
  <c r="G1138" i="11" s="1"/>
  <c r="L63" i="68"/>
  <c r="D1137" i="11" s="1"/>
  <c r="G1137" i="11" s="1"/>
  <c r="L57" i="68"/>
  <c r="D1136" i="11" s="1"/>
  <c r="L51" i="68"/>
  <c r="D1135" i="11" s="1"/>
  <c r="G1135" i="11" s="1"/>
  <c r="L46" i="68"/>
  <c r="D1134" i="11" s="1"/>
  <c r="L40" i="68"/>
  <c r="D1133" i="11" s="1"/>
  <c r="G1133" i="11" s="1"/>
  <c r="L32" i="68"/>
  <c r="D1132" i="11" s="1"/>
  <c r="L26" i="68"/>
  <c r="D1131" i="11" s="1"/>
  <c r="G1131" i="11" s="1"/>
  <c r="G1136" i="11" l="1"/>
  <c r="G1134" i="11"/>
  <c r="G1132" i="11"/>
  <c r="F1130" i="11"/>
  <c r="J22" i="68"/>
  <c r="K22" i="68" s="1"/>
  <c r="J21" i="68"/>
  <c r="K21" i="68" s="1"/>
  <c r="J20" i="68"/>
  <c r="K20" i="68" s="1"/>
  <c r="J19" i="68"/>
  <c r="K19" i="68" s="1"/>
  <c r="F1129" i="11"/>
  <c r="J18" i="68"/>
  <c r="K18" i="68" s="1"/>
  <c r="J17" i="68"/>
  <c r="K17" i="68" s="1"/>
  <c r="J16" i="68"/>
  <c r="K16" i="68" s="1"/>
  <c r="J15" i="68"/>
  <c r="K15" i="68" s="1"/>
  <c r="J14" i="68"/>
  <c r="K14" i="68" s="1"/>
  <c r="F1128" i="11"/>
  <c r="J12" i="68"/>
  <c r="K12" i="68" s="1"/>
  <c r="J11" i="68"/>
  <c r="K11" i="68" s="1"/>
  <c r="J10" i="68"/>
  <c r="K10" i="68" s="1"/>
  <c r="J9" i="68"/>
  <c r="K9" i="68" s="1"/>
  <c r="J8" i="68"/>
  <c r="K8" i="68" s="1"/>
  <c r="J13" i="68"/>
  <c r="K13" i="68" s="1"/>
  <c r="F1127" i="11"/>
  <c r="N1126" i="11"/>
  <c r="K1126" i="11"/>
  <c r="N1125" i="11"/>
  <c r="K1125" i="11"/>
  <c r="J7" i="68"/>
  <c r="K7" i="68" s="1"/>
  <c r="L22" i="68" l="1"/>
  <c r="D1130" i="11" s="1"/>
  <c r="L18" i="68"/>
  <c r="D1129" i="11" s="1"/>
  <c r="L13" i="68"/>
  <c r="D1128" i="11" s="1"/>
  <c r="G1128" i="11" s="1"/>
  <c r="J6" i="68"/>
  <c r="K6" i="68" s="1"/>
  <c r="J5" i="68"/>
  <c r="K5" i="68" s="1"/>
  <c r="J4" i="68"/>
  <c r="K4" i="68" s="1"/>
  <c r="J3" i="68"/>
  <c r="K3" i="68" s="1"/>
  <c r="K95" i="68" s="1"/>
  <c r="C62" i="25" l="1"/>
  <c r="G1130" i="11"/>
  <c r="G1129" i="11"/>
  <c r="F1120" i="11"/>
  <c r="J100" i="67"/>
  <c r="K100" i="67" s="1"/>
  <c r="J99" i="67"/>
  <c r="K99" i="67" s="1"/>
  <c r="J98" i="67"/>
  <c r="K98" i="67" s="1"/>
  <c r="J97" i="67"/>
  <c r="K97" i="67" s="1"/>
  <c r="J96" i="67"/>
  <c r="K96" i="67" s="1"/>
  <c r="J102" i="67"/>
  <c r="K102" i="67" s="1"/>
  <c r="J101" i="67"/>
  <c r="K101" i="67" s="1"/>
  <c r="F1119" i="11"/>
  <c r="J95" i="67"/>
  <c r="K95" i="67" s="1"/>
  <c r="J94" i="67"/>
  <c r="K94" i="67" s="1"/>
  <c r="J93" i="67"/>
  <c r="K93" i="67" s="1"/>
  <c r="F1118" i="11"/>
  <c r="J92" i="67"/>
  <c r="K92" i="67" s="1"/>
  <c r="J91" i="67"/>
  <c r="K91" i="67" s="1"/>
  <c r="J90" i="67"/>
  <c r="K90" i="67" s="1"/>
  <c r="J89" i="67"/>
  <c r="K89" i="67" s="1"/>
  <c r="F1117" i="11"/>
  <c r="J88" i="67"/>
  <c r="K88" i="67" s="1"/>
  <c r="J87" i="67"/>
  <c r="K87" i="67" s="1"/>
  <c r="J86" i="67"/>
  <c r="K86" i="67" s="1"/>
  <c r="J85" i="67"/>
  <c r="K85" i="67" s="1"/>
  <c r="F1116" i="11"/>
  <c r="J84" i="67"/>
  <c r="K84" i="67" s="1"/>
  <c r="J83" i="67"/>
  <c r="K83" i="67" s="1"/>
  <c r="J82" i="67"/>
  <c r="K82" i="67" s="1"/>
  <c r="L7" i="68" l="1"/>
  <c r="D1127" i="11" s="1"/>
  <c r="L102" i="67"/>
  <c r="D1120" i="11" s="1"/>
  <c r="G1120" i="11" s="1"/>
  <c r="L95" i="67"/>
  <c r="D1119" i="11" s="1"/>
  <c r="L92" i="67"/>
  <c r="D1118" i="11" s="1"/>
  <c r="L88" i="67"/>
  <c r="D1117" i="11" s="1"/>
  <c r="G1117" i="11" s="1"/>
  <c r="L84" i="67"/>
  <c r="D1116" i="11" s="1"/>
  <c r="G1116" i="11" s="1"/>
  <c r="F1115" i="11"/>
  <c r="J81" i="67"/>
  <c r="K81" i="67" s="1"/>
  <c r="J80" i="67"/>
  <c r="K80" i="67" s="1"/>
  <c r="C1127" i="11" l="1"/>
  <c r="C1128" i="11" s="1"/>
  <c r="C1129" i="11" s="1"/>
  <c r="C1130" i="11" s="1"/>
  <c r="C1131" i="11" s="1"/>
  <c r="C1132" i="11" s="1"/>
  <c r="C1133" i="11" s="1"/>
  <c r="C1134" i="11" s="1"/>
  <c r="C1135" i="11" s="1"/>
  <c r="C1136" i="11" s="1"/>
  <c r="C1137" i="11" s="1"/>
  <c r="C1138" i="11" s="1"/>
  <c r="C1139" i="11" s="1"/>
  <c r="C1140" i="11" s="1"/>
  <c r="C1141" i="11" s="1"/>
  <c r="C1142" i="11" s="1"/>
  <c r="C1143" i="11" s="1"/>
  <c r="C1144" i="11" s="1"/>
  <c r="G1127" i="11"/>
  <c r="G1119" i="11"/>
  <c r="G1118" i="11"/>
  <c r="L82" i="67"/>
  <c r="D1115" i="11" s="1"/>
  <c r="G1115" i="11" l="1"/>
  <c r="J79" i="67"/>
  <c r="K79" i="67" s="1"/>
  <c r="F1114" i="11"/>
  <c r="J78" i="67"/>
  <c r="K78" i="67" s="1"/>
  <c r="J77" i="67"/>
  <c r="K77" i="67" s="1"/>
  <c r="J76" i="67"/>
  <c r="K76" i="67" s="1"/>
  <c r="J75" i="67"/>
  <c r="K75" i="67" s="1"/>
  <c r="F1113" i="11"/>
  <c r="J74" i="67"/>
  <c r="K74" i="67" s="1"/>
  <c r="J73" i="67"/>
  <c r="K73" i="67" s="1"/>
  <c r="J72" i="67"/>
  <c r="K72" i="67" s="1"/>
  <c r="F1112" i="11"/>
  <c r="J70" i="67"/>
  <c r="K70" i="67" s="1"/>
  <c r="J69" i="67"/>
  <c r="K69" i="67" s="1"/>
  <c r="J68" i="67"/>
  <c r="K68" i="67" s="1"/>
  <c r="J71" i="67"/>
  <c r="K71" i="67" s="1"/>
  <c r="F1111" i="11"/>
  <c r="J67" i="67"/>
  <c r="K67" i="67" s="1"/>
  <c r="J66" i="67"/>
  <c r="K66" i="67" s="1"/>
  <c r="J65" i="67"/>
  <c r="K65" i="67" s="1"/>
  <c r="J64" i="67"/>
  <c r="K64" i="67" s="1"/>
  <c r="F1110" i="11"/>
  <c r="J63" i="67"/>
  <c r="K63" i="67" s="1"/>
  <c r="J62" i="67"/>
  <c r="K62" i="67" s="1"/>
  <c r="J61" i="67"/>
  <c r="K61" i="67" s="1"/>
  <c r="J60" i="67"/>
  <c r="K60" i="67" s="1"/>
  <c r="J59" i="67"/>
  <c r="K59" i="67" s="1"/>
  <c r="F1109" i="11"/>
  <c r="J56" i="67"/>
  <c r="K56" i="67" s="1"/>
  <c r="J55" i="67"/>
  <c r="K55" i="67" s="1"/>
  <c r="J58" i="67"/>
  <c r="K58" i="67" s="1"/>
  <c r="J57" i="67"/>
  <c r="K57" i="67" s="1"/>
  <c r="F1108" i="11"/>
  <c r="J54" i="67"/>
  <c r="K54" i="67" s="1"/>
  <c r="J53" i="67"/>
  <c r="K53" i="67" s="1"/>
  <c r="J52" i="67"/>
  <c r="K52" i="67" s="1"/>
  <c r="J51" i="67"/>
  <c r="K51" i="67" s="1"/>
  <c r="J50" i="67"/>
  <c r="K50" i="67" s="1"/>
  <c r="F1107" i="11"/>
  <c r="J49" i="67"/>
  <c r="K49" i="67" s="1"/>
  <c r="J48" i="67"/>
  <c r="K48" i="67" s="1"/>
  <c r="J47" i="67"/>
  <c r="K47" i="67" s="1"/>
  <c r="J46" i="67"/>
  <c r="K46" i="67" s="1"/>
  <c r="J45" i="67"/>
  <c r="K45" i="67" s="1"/>
  <c r="J44" i="67"/>
  <c r="K44" i="67" s="1"/>
  <c r="F1106" i="11"/>
  <c r="J41" i="67"/>
  <c r="K41" i="67" s="1"/>
  <c r="J40" i="67"/>
  <c r="K40" i="67" s="1"/>
  <c r="J39" i="67"/>
  <c r="K39" i="67" s="1"/>
  <c r="J43" i="67"/>
  <c r="K43" i="67" s="1"/>
  <c r="J42" i="67"/>
  <c r="K42" i="67" s="1"/>
  <c r="F1105" i="11"/>
  <c r="J38" i="67"/>
  <c r="K38" i="67" s="1"/>
  <c r="J37" i="67"/>
  <c r="K37" i="67" s="1"/>
  <c r="J36" i="67"/>
  <c r="K36" i="67" s="1"/>
  <c r="J35" i="67"/>
  <c r="K35" i="67" s="1"/>
  <c r="J34" i="67"/>
  <c r="K34" i="67" s="1"/>
  <c r="J33" i="67"/>
  <c r="K33" i="67" s="1"/>
  <c r="J32" i="67"/>
  <c r="K32" i="67" s="1"/>
  <c r="F1104" i="11"/>
  <c r="J29" i="67"/>
  <c r="K29" i="67" s="1"/>
  <c r="J28" i="67"/>
  <c r="K28" i="67" s="1"/>
  <c r="J27" i="67"/>
  <c r="K27" i="67" s="1"/>
  <c r="J31" i="67"/>
  <c r="K31" i="67" s="1"/>
  <c r="J30" i="67"/>
  <c r="K30" i="67" s="1"/>
  <c r="F1103" i="11"/>
  <c r="J24" i="67"/>
  <c r="K24" i="67" s="1"/>
  <c r="J23" i="67"/>
  <c r="K23" i="67" s="1"/>
  <c r="J22" i="67"/>
  <c r="K22" i="67" s="1"/>
  <c r="J21" i="67"/>
  <c r="K21" i="67" s="1"/>
  <c r="J20" i="67"/>
  <c r="K20" i="67" s="1"/>
  <c r="J26" i="67"/>
  <c r="K26" i="67" s="1"/>
  <c r="J25" i="67"/>
  <c r="K25" i="67" s="1"/>
  <c r="F1102" i="11"/>
  <c r="J19" i="67"/>
  <c r="K19" i="67" s="1"/>
  <c r="J18" i="67"/>
  <c r="K18" i="67" s="1"/>
  <c r="J17" i="67"/>
  <c r="K17" i="67" s="1"/>
  <c r="J16" i="67"/>
  <c r="K16" i="67" s="1"/>
  <c r="F1101" i="11"/>
  <c r="J15" i="67"/>
  <c r="K15" i="67" s="1"/>
  <c r="J14" i="67"/>
  <c r="K14" i="67" s="1"/>
  <c r="J13" i="67"/>
  <c r="K13" i="67" s="1"/>
  <c r="J12" i="67"/>
  <c r="K12" i="67" s="1"/>
  <c r="F1100" i="11"/>
  <c r="J10" i="67"/>
  <c r="K10" i="67" s="1"/>
  <c r="J9" i="67"/>
  <c r="K9" i="67" s="1"/>
  <c r="J8" i="67"/>
  <c r="K8" i="67" s="1"/>
  <c r="J7" i="67"/>
  <c r="K7" i="67" s="1"/>
  <c r="J11" i="67"/>
  <c r="K11" i="67" s="1"/>
  <c r="L79" i="67" l="1"/>
  <c r="D1114" i="11" s="1"/>
  <c r="G1114" i="11" s="1"/>
  <c r="L74" i="67"/>
  <c r="D1113" i="11" s="1"/>
  <c r="G1113" i="11" s="1"/>
  <c r="L71" i="67"/>
  <c r="D1112" i="11" s="1"/>
  <c r="L67" i="67"/>
  <c r="D1111" i="11" s="1"/>
  <c r="G1111" i="11" s="1"/>
  <c r="L63" i="67"/>
  <c r="D1110" i="11" s="1"/>
  <c r="L58" i="67"/>
  <c r="D1109" i="11" s="1"/>
  <c r="L54" i="67"/>
  <c r="D1108" i="11" s="1"/>
  <c r="G1108" i="11" s="1"/>
  <c r="L49" i="67"/>
  <c r="D1107" i="11" s="1"/>
  <c r="G1107" i="11" s="1"/>
  <c r="L43" i="67"/>
  <c r="D1106" i="11" s="1"/>
  <c r="G1106" i="11" s="1"/>
  <c r="L38" i="67"/>
  <c r="D1105" i="11" s="1"/>
  <c r="G1105" i="11" s="1"/>
  <c r="L31" i="67"/>
  <c r="D1104" i="11" s="1"/>
  <c r="L26" i="67"/>
  <c r="D1103" i="11" s="1"/>
  <c r="G1103" i="11" s="1"/>
  <c r="L19" i="67"/>
  <c r="D1102" i="11" s="1"/>
  <c r="G1102" i="11" s="1"/>
  <c r="L15" i="67"/>
  <c r="D1101" i="11" s="1"/>
  <c r="L11" i="67"/>
  <c r="D1100" i="11" s="1"/>
  <c r="G1100" i="11" s="1"/>
  <c r="G1112" i="11" l="1"/>
  <c r="G1110" i="11"/>
  <c r="G1109" i="11"/>
  <c r="G1104" i="11"/>
  <c r="G1101" i="11"/>
  <c r="J6" i="67"/>
  <c r="K6" i="67" s="1"/>
  <c r="J5" i="67" l="1"/>
  <c r="K5" i="67" s="1"/>
  <c r="J4" i="67"/>
  <c r="K4" i="67" s="1"/>
  <c r="J3" i="67"/>
  <c r="K3" i="67" s="1"/>
  <c r="K103" i="67" s="1"/>
  <c r="F1099" i="11"/>
  <c r="N1098" i="11"/>
  <c r="K1098" i="11"/>
  <c r="N1097" i="11"/>
  <c r="K1097" i="11"/>
  <c r="F1092" i="11"/>
  <c r="J110" i="66"/>
  <c r="K110" i="66" s="1"/>
  <c r="J109" i="66"/>
  <c r="K109" i="66" s="1"/>
  <c r="J108" i="66"/>
  <c r="K108" i="66" s="1"/>
  <c r="J107" i="66"/>
  <c r="K107" i="66" s="1"/>
  <c r="J106" i="66"/>
  <c r="K106" i="66" s="1"/>
  <c r="F1091" i="11"/>
  <c r="J104" i="66"/>
  <c r="K104" i="66" s="1"/>
  <c r="J103" i="66"/>
  <c r="K103" i="66" s="1"/>
  <c r="J102" i="66"/>
  <c r="K102" i="66" s="1"/>
  <c r="J101" i="66"/>
  <c r="K101" i="66" s="1"/>
  <c r="J100" i="66"/>
  <c r="K100" i="66" s="1"/>
  <c r="J99" i="66"/>
  <c r="K99" i="66" s="1"/>
  <c r="J105" i="66"/>
  <c r="K105" i="66" s="1"/>
  <c r="F1090" i="11"/>
  <c r="J98" i="66"/>
  <c r="K98" i="66" s="1"/>
  <c r="J97" i="66"/>
  <c r="K97" i="66" s="1"/>
  <c r="J96" i="66"/>
  <c r="K96" i="66" s="1"/>
  <c r="J95" i="66"/>
  <c r="K95" i="66" s="1"/>
  <c r="J94" i="66"/>
  <c r="K94" i="66" s="1"/>
  <c r="J93" i="66"/>
  <c r="K93" i="66" s="1"/>
  <c r="J92" i="66"/>
  <c r="K92" i="66" s="1"/>
  <c r="F1089" i="11"/>
  <c r="J91" i="66"/>
  <c r="K91" i="66" s="1"/>
  <c r="J90" i="66"/>
  <c r="K90" i="66" s="1"/>
  <c r="J89" i="66"/>
  <c r="K89" i="66" s="1"/>
  <c r="F1088" i="11"/>
  <c r="J88" i="66"/>
  <c r="K88" i="66" s="1"/>
  <c r="J87" i="66"/>
  <c r="K87" i="66" s="1"/>
  <c r="J86" i="66"/>
  <c r="K86" i="66" s="1"/>
  <c r="J85" i="66"/>
  <c r="K85" i="66" s="1"/>
  <c r="J84" i="66"/>
  <c r="K84" i="66" s="1"/>
  <c r="J83" i="66"/>
  <c r="K83" i="66" s="1"/>
  <c r="F1087" i="11"/>
  <c r="J81" i="66"/>
  <c r="K81" i="66" s="1"/>
  <c r="J80" i="66"/>
  <c r="K80" i="66" s="1"/>
  <c r="J79" i="66"/>
  <c r="K79" i="66" s="1"/>
  <c r="J78" i="66"/>
  <c r="K78" i="66" s="1"/>
  <c r="J77" i="66"/>
  <c r="K77" i="66" s="1"/>
  <c r="J82" i="66"/>
  <c r="K82" i="66" s="1"/>
  <c r="F1086" i="11"/>
  <c r="C61" i="25" l="1"/>
  <c r="L6" i="67"/>
  <c r="D1099" i="11" s="1"/>
  <c r="L110" i="66"/>
  <c r="D1092" i="11" s="1"/>
  <c r="L105" i="66"/>
  <c r="D1091" i="11" s="1"/>
  <c r="L98" i="66"/>
  <c r="D1090" i="11" s="1"/>
  <c r="L92" i="66"/>
  <c r="D1089" i="11" s="1"/>
  <c r="L88" i="66"/>
  <c r="D1088" i="11" s="1"/>
  <c r="G1088" i="11" s="1"/>
  <c r="L82" i="66"/>
  <c r="D1087" i="11" s="1"/>
  <c r="J76" i="66"/>
  <c r="K76" i="66" s="1"/>
  <c r="J75" i="66"/>
  <c r="K75" i="66" s="1"/>
  <c r="C1099" i="11" l="1"/>
  <c r="C1100" i="11" s="1"/>
  <c r="C1101" i="11" s="1"/>
  <c r="C1102" i="11" s="1"/>
  <c r="C1103" i="11" s="1"/>
  <c r="C1104" i="11" s="1"/>
  <c r="C1105" i="11" s="1"/>
  <c r="C1106" i="11" s="1"/>
  <c r="C1107" i="11" s="1"/>
  <c r="C1108" i="11" s="1"/>
  <c r="C1109" i="11" s="1"/>
  <c r="C1110" i="11" s="1"/>
  <c r="C1111" i="11" s="1"/>
  <c r="C1112" i="11" s="1"/>
  <c r="C1113" i="11" s="1"/>
  <c r="C1114" i="11" s="1"/>
  <c r="C1115" i="11" s="1"/>
  <c r="C1116" i="11" s="1"/>
  <c r="C1117" i="11" s="1"/>
  <c r="C1118" i="11" s="1"/>
  <c r="C1119" i="11" s="1"/>
  <c r="C1120" i="11" s="1"/>
  <c r="G1099" i="11"/>
  <c r="G1092" i="11"/>
  <c r="G1091" i="11"/>
  <c r="G1090" i="11"/>
  <c r="G1089" i="11"/>
  <c r="G1087" i="11"/>
  <c r="J74" i="66"/>
  <c r="K74" i="66" s="1"/>
  <c r="J73" i="66"/>
  <c r="K73" i="66" s="1"/>
  <c r="J72" i="66"/>
  <c r="K72" i="66" s="1"/>
  <c r="J71" i="66"/>
  <c r="K71" i="66" s="1"/>
  <c r="J70" i="66"/>
  <c r="K70" i="66" s="1"/>
  <c r="J69" i="66"/>
  <c r="K69" i="66" s="1"/>
  <c r="F1085" i="11"/>
  <c r="J68" i="66"/>
  <c r="K68" i="66" s="1"/>
  <c r="J67" i="66"/>
  <c r="K67" i="66" s="1"/>
  <c r="J66" i="66"/>
  <c r="K66" i="66" s="1"/>
  <c r="J65" i="66"/>
  <c r="K65" i="66" s="1"/>
  <c r="F1084" i="11"/>
  <c r="J64" i="66"/>
  <c r="K64" i="66" s="1"/>
  <c r="J63" i="66"/>
  <c r="K63" i="66" s="1"/>
  <c r="J62" i="66"/>
  <c r="K62" i="66" s="1"/>
  <c r="J61" i="66"/>
  <c r="K61" i="66" s="1"/>
  <c r="J60" i="66"/>
  <c r="K60" i="66" s="1"/>
  <c r="F1083" i="11"/>
  <c r="J59" i="66"/>
  <c r="K59" i="66" s="1"/>
  <c r="J58" i="66"/>
  <c r="K58" i="66" s="1"/>
  <c r="J57" i="66"/>
  <c r="K57" i="66" s="1"/>
  <c r="J56" i="66"/>
  <c r="K56" i="66" s="1"/>
  <c r="J55" i="66"/>
  <c r="K55" i="66" s="1"/>
  <c r="J54" i="66"/>
  <c r="K54" i="66" s="1"/>
  <c r="F1082" i="11"/>
  <c r="J52" i="66"/>
  <c r="K52" i="66" s="1"/>
  <c r="J51" i="66"/>
  <c r="K51" i="66" s="1"/>
  <c r="J50" i="66"/>
  <c r="K50" i="66" s="1"/>
  <c r="J53" i="66"/>
  <c r="K53" i="66" s="1"/>
  <c r="F1081" i="11"/>
  <c r="J49" i="66"/>
  <c r="K49" i="66" s="1"/>
  <c r="J48" i="66"/>
  <c r="K48" i="66" s="1"/>
  <c r="J47" i="66"/>
  <c r="K47" i="66" s="1"/>
  <c r="J46" i="66"/>
  <c r="K46" i="66" s="1"/>
  <c r="J45" i="66"/>
  <c r="K45" i="66" s="1"/>
  <c r="F1080" i="11"/>
  <c r="J44" i="66"/>
  <c r="K44" i="66" s="1"/>
  <c r="J43" i="66"/>
  <c r="K43" i="66" s="1"/>
  <c r="J42" i="66"/>
  <c r="K42" i="66" s="1"/>
  <c r="F1079" i="11"/>
  <c r="F1078" i="11"/>
  <c r="F1077" i="11"/>
  <c r="F1076" i="11"/>
  <c r="J41" i="66"/>
  <c r="K41" i="66" s="1"/>
  <c r="J40" i="66"/>
  <c r="K40" i="66" s="1"/>
  <c r="J39" i="66"/>
  <c r="K39" i="66" s="1"/>
  <c r="J38" i="66"/>
  <c r="K38" i="66" s="1"/>
  <c r="J37" i="66"/>
  <c r="K37" i="66" s="1"/>
  <c r="J36" i="66"/>
  <c r="K36" i="66" s="1"/>
  <c r="J35" i="66"/>
  <c r="K35" i="66" s="1"/>
  <c r="J34" i="66"/>
  <c r="K34" i="66" s="1"/>
  <c r="J33" i="66"/>
  <c r="K33" i="66" s="1"/>
  <c r="J32" i="66"/>
  <c r="K32" i="66" s="1"/>
  <c r="J31" i="66"/>
  <c r="K31" i="66" s="1"/>
  <c r="J30" i="66"/>
  <c r="K30" i="66" s="1"/>
  <c r="J29" i="66"/>
  <c r="K29" i="66" s="1"/>
  <c r="J28" i="66"/>
  <c r="K28" i="66" s="1"/>
  <c r="J27" i="66"/>
  <c r="K27" i="66" s="1"/>
  <c r="J26" i="66"/>
  <c r="K26" i="66" s="1"/>
  <c r="J25" i="66"/>
  <c r="K25" i="66" s="1"/>
  <c r="J24" i="66"/>
  <c r="K24" i="66" s="1"/>
  <c r="J23" i="66"/>
  <c r="K23" i="66" s="1"/>
  <c r="J22" i="66"/>
  <c r="K22" i="66" s="1"/>
  <c r="J21" i="66"/>
  <c r="K21" i="66" s="1"/>
  <c r="L76" i="66" l="1"/>
  <c r="D1086" i="11" s="1"/>
  <c r="G1086" i="11" s="1"/>
  <c r="L68" i="66"/>
  <c r="D1085" i="11" s="1"/>
  <c r="L64" i="66"/>
  <c r="D1084" i="11" s="1"/>
  <c r="L59" i="66"/>
  <c r="D1083" i="11" s="1"/>
  <c r="L53" i="66"/>
  <c r="D1082" i="11" s="1"/>
  <c r="G1082" i="11" s="1"/>
  <c r="L49" i="66"/>
  <c r="D1081" i="11" s="1"/>
  <c r="L44" i="66"/>
  <c r="D1080" i="11" s="1"/>
  <c r="G1080" i="11" s="1"/>
  <c r="L41" i="66"/>
  <c r="D1079" i="11" s="1"/>
  <c r="L35" i="66"/>
  <c r="D1078" i="11" s="1"/>
  <c r="G1078" i="11" s="1"/>
  <c r="L31" i="66"/>
  <c r="D1077" i="11" s="1"/>
  <c r="G1077" i="11" s="1"/>
  <c r="L25" i="66"/>
  <c r="D1076" i="11" s="1"/>
  <c r="G1076" i="11" s="1"/>
  <c r="G1085" i="11" l="1"/>
  <c r="G1084" i="11"/>
  <c r="G1083" i="11"/>
  <c r="G1081" i="11"/>
  <c r="G1079" i="11"/>
  <c r="F1075" i="11"/>
  <c r="J19" i="66"/>
  <c r="K19" i="66" s="1"/>
  <c r="J18" i="66"/>
  <c r="K18" i="66" s="1"/>
  <c r="J17" i="66"/>
  <c r="K17" i="66" s="1"/>
  <c r="J16" i="66"/>
  <c r="K16" i="66" s="1"/>
  <c r="J15" i="66"/>
  <c r="K15" i="66" s="1"/>
  <c r="J14" i="66"/>
  <c r="K14" i="66" s="1"/>
  <c r="J20" i="66"/>
  <c r="K20" i="66" s="1"/>
  <c r="F1074" i="11"/>
  <c r="J13" i="66"/>
  <c r="K13" i="66" s="1"/>
  <c r="J12" i="66"/>
  <c r="K12" i="66" s="1"/>
  <c r="J11" i="66"/>
  <c r="K11" i="66" s="1"/>
  <c r="F1073" i="11"/>
  <c r="J9" i="66"/>
  <c r="K9" i="66" s="1"/>
  <c r="J8" i="66"/>
  <c r="K8" i="66" s="1"/>
  <c r="J10" i="66"/>
  <c r="K10" i="66" s="1"/>
  <c r="F1072" i="11"/>
  <c r="N1071" i="11"/>
  <c r="K1071" i="11"/>
  <c r="N1070" i="11"/>
  <c r="K1070" i="11"/>
  <c r="J7" i="66"/>
  <c r="K7" i="66" s="1"/>
  <c r="L20" i="66" l="1"/>
  <c r="D1075" i="11" s="1"/>
  <c r="G1075" i="11" s="1"/>
  <c r="L13" i="66"/>
  <c r="D1074" i="11" s="1"/>
  <c r="G1074" i="11" s="1"/>
  <c r="L10" i="66"/>
  <c r="D1073" i="11" s="1"/>
  <c r="J6" i="66"/>
  <c r="K6" i="66" s="1"/>
  <c r="J5" i="66"/>
  <c r="K5" i="66" s="1"/>
  <c r="J4" i="66"/>
  <c r="K4" i="66" s="1"/>
  <c r="J3" i="66"/>
  <c r="K3" i="66" s="1"/>
  <c r="K111" i="66" s="1"/>
  <c r="C60" i="25" l="1"/>
  <c r="G1073" i="11"/>
  <c r="F1065" i="11"/>
  <c r="J100" i="65"/>
  <c r="K100" i="65" s="1"/>
  <c r="J99" i="65"/>
  <c r="K99" i="65" s="1"/>
  <c r="J98" i="65"/>
  <c r="K98" i="65" s="1"/>
  <c r="J101" i="65"/>
  <c r="K101" i="65" s="1"/>
  <c r="F1064" i="11"/>
  <c r="J97" i="65"/>
  <c r="K97" i="65" s="1"/>
  <c r="J96" i="65"/>
  <c r="K96" i="65" s="1"/>
  <c r="J95" i="65"/>
  <c r="K95" i="65" s="1"/>
  <c r="J94" i="65"/>
  <c r="K94" i="65" s="1"/>
  <c r="J93" i="65"/>
  <c r="K93" i="65" s="1"/>
  <c r="J92" i="65"/>
  <c r="K92" i="65" s="1"/>
  <c r="F1063" i="11"/>
  <c r="J91" i="65"/>
  <c r="K91" i="65" s="1"/>
  <c r="J90" i="65"/>
  <c r="K90" i="65" s="1"/>
  <c r="J89" i="65"/>
  <c r="K89" i="65" s="1"/>
  <c r="J88" i="65"/>
  <c r="K88" i="65" s="1"/>
  <c r="J87" i="65"/>
  <c r="K87" i="65" s="1"/>
  <c r="F1062" i="11"/>
  <c r="J86" i="65"/>
  <c r="K86" i="65" s="1"/>
  <c r="J85" i="65"/>
  <c r="K85" i="65" s="1"/>
  <c r="J84" i="65"/>
  <c r="K84" i="65" s="1"/>
  <c r="J83" i="65"/>
  <c r="K83" i="65" s="1"/>
  <c r="J82" i="65"/>
  <c r="K82" i="65" s="1"/>
  <c r="F1061" i="11"/>
  <c r="J81" i="65"/>
  <c r="K81" i="65" s="1"/>
  <c r="J80" i="65"/>
  <c r="K80" i="65" s="1"/>
  <c r="J79" i="65"/>
  <c r="K79" i="65" s="1"/>
  <c r="J78" i="65"/>
  <c r="K78" i="65" s="1"/>
  <c r="J77" i="65"/>
  <c r="K77" i="65" s="1"/>
  <c r="F1060" i="11"/>
  <c r="J76" i="65"/>
  <c r="K76" i="65" s="1"/>
  <c r="J75" i="65"/>
  <c r="K75" i="65" s="1"/>
  <c r="J74" i="65"/>
  <c r="K74" i="65" s="1"/>
  <c r="J73" i="65"/>
  <c r="K73" i="65" s="1"/>
  <c r="F1059" i="11"/>
  <c r="J72" i="65"/>
  <c r="K72" i="65" s="1"/>
  <c r="J71" i="65"/>
  <c r="K71" i="65" s="1"/>
  <c r="J70" i="65"/>
  <c r="K70" i="65" s="1"/>
  <c r="J69" i="65"/>
  <c r="K69" i="65" s="1"/>
  <c r="J68" i="65"/>
  <c r="K68" i="65" s="1"/>
  <c r="J67" i="65"/>
  <c r="K67" i="65" s="1"/>
  <c r="F1058" i="11"/>
  <c r="J66" i="65"/>
  <c r="K66" i="65" s="1"/>
  <c r="J65" i="65"/>
  <c r="K65" i="65" s="1"/>
  <c r="J64" i="65"/>
  <c r="K64" i="65" s="1"/>
  <c r="J63" i="65"/>
  <c r="K63" i="65" s="1"/>
  <c r="J62" i="65"/>
  <c r="K62" i="65" s="1"/>
  <c r="F1057" i="11"/>
  <c r="J61" i="65"/>
  <c r="K61" i="65" s="1"/>
  <c r="J60" i="65"/>
  <c r="K60" i="65" s="1"/>
  <c r="J59" i="65"/>
  <c r="K59" i="65" s="1"/>
  <c r="J58" i="65"/>
  <c r="K58" i="65" s="1"/>
  <c r="J57" i="65"/>
  <c r="K57" i="65" s="1"/>
  <c r="F1056" i="11"/>
  <c r="J56" i="65"/>
  <c r="K56" i="65" s="1"/>
  <c r="J55" i="65"/>
  <c r="K55" i="65" s="1"/>
  <c r="J54" i="65"/>
  <c r="K54" i="65" s="1"/>
  <c r="J53" i="65"/>
  <c r="K53" i="65" s="1"/>
  <c r="J52" i="65"/>
  <c r="K52" i="65" s="1"/>
  <c r="F1055" i="11"/>
  <c r="J50" i="65"/>
  <c r="K50" i="65" s="1"/>
  <c r="J49" i="65"/>
  <c r="K49" i="65" s="1"/>
  <c r="J48" i="65"/>
  <c r="K48" i="65" s="1"/>
  <c r="J47" i="65"/>
  <c r="K47" i="65" s="1"/>
  <c r="J46" i="65"/>
  <c r="K46" i="65" s="1"/>
  <c r="J51" i="65"/>
  <c r="K51" i="65" s="1"/>
  <c r="F1054" i="11"/>
  <c r="J45" i="65"/>
  <c r="K45" i="65" s="1"/>
  <c r="J44" i="65"/>
  <c r="K44" i="65" s="1"/>
  <c r="J43" i="65"/>
  <c r="K43" i="65" s="1"/>
  <c r="J42" i="65"/>
  <c r="K42" i="65" s="1"/>
  <c r="F1053" i="11"/>
  <c r="J41" i="65"/>
  <c r="K41" i="65" s="1"/>
  <c r="J40" i="65"/>
  <c r="K40" i="65" s="1"/>
  <c r="J39" i="65"/>
  <c r="K39" i="65" s="1"/>
  <c r="J38" i="65"/>
  <c r="K38" i="65" s="1"/>
  <c r="J37" i="65"/>
  <c r="K37" i="65" s="1"/>
  <c r="F1052" i="11"/>
  <c r="J36" i="65"/>
  <c r="K36" i="65" s="1"/>
  <c r="J35" i="65"/>
  <c r="K35" i="65" s="1"/>
  <c r="J34" i="65"/>
  <c r="K34" i="65" s="1"/>
  <c r="F1051" i="11"/>
  <c r="J32" i="65"/>
  <c r="K32" i="65" s="1"/>
  <c r="J31" i="65"/>
  <c r="K31" i="65" s="1"/>
  <c r="J30" i="65"/>
  <c r="K30" i="65" s="1"/>
  <c r="J29" i="65"/>
  <c r="K29" i="65" s="1"/>
  <c r="J28" i="65"/>
  <c r="K28" i="65" s="1"/>
  <c r="J27" i="65"/>
  <c r="K27" i="65" s="1"/>
  <c r="L7" i="66" l="1"/>
  <c r="D1072" i="11" s="1"/>
  <c r="L101" i="65"/>
  <c r="D1065" i="11" s="1"/>
  <c r="G1065" i="11" s="1"/>
  <c r="L97" i="65"/>
  <c r="D1064" i="11" s="1"/>
  <c r="G1064" i="11" s="1"/>
  <c r="L91" i="65"/>
  <c r="D1063" i="11" s="1"/>
  <c r="G1063" i="11" s="1"/>
  <c r="L86" i="65"/>
  <c r="D1062" i="11" s="1"/>
  <c r="L81" i="65"/>
  <c r="D1061" i="11" s="1"/>
  <c r="L76" i="65"/>
  <c r="D1060" i="11" s="1"/>
  <c r="G1060" i="11" s="1"/>
  <c r="L72" i="65"/>
  <c r="D1059" i="11" s="1"/>
  <c r="G1059" i="11" s="1"/>
  <c r="L67" i="65"/>
  <c r="D1058" i="11" s="1"/>
  <c r="G1058" i="11" s="1"/>
  <c r="L61" i="65"/>
  <c r="D1057" i="11" s="1"/>
  <c r="L56" i="65"/>
  <c r="D1056" i="11" s="1"/>
  <c r="G1056" i="11" s="1"/>
  <c r="L51" i="65"/>
  <c r="D1055" i="11" s="1"/>
  <c r="L45" i="65"/>
  <c r="D1054" i="11" s="1"/>
  <c r="L41" i="65"/>
  <c r="D1053" i="11" s="1"/>
  <c r="L36" i="65"/>
  <c r="D1052" i="11" s="1"/>
  <c r="G1052" i="11" s="1"/>
  <c r="J33" i="65"/>
  <c r="K33" i="65" s="1"/>
  <c r="F1050" i="11"/>
  <c r="J26" i="65"/>
  <c r="K26" i="65" s="1"/>
  <c r="J25" i="65"/>
  <c r="K25" i="65" s="1"/>
  <c r="J24" i="65"/>
  <c r="K24" i="65" s="1"/>
  <c r="J23" i="65"/>
  <c r="K23" i="65" s="1"/>
  <c r="F1049" i="11"/>
  <c r="J22" i="65"/>
  <c r="K22" i="65" s="1"/>
  <c r="J21" i="65"/>
  <c r="K21" i="65" s="1"/>
  <c r="J20" i="65"/>
  <c r="K20" i="65" s="1"/>
  <c r="J19" i="65"/>
  <c r="K19" i="65" s="1"/>
  <c r="F1048" i="11"/>
  <c r="J18" i="65"/>
  <c r="K18" i="65" s="1"/>
  <c r="J17" i="65"/>
  <c r="K17" i="65" s="1"/>
  <c r="J16" i="65"/>
  <c r="K16" i="65" s="1"/>
  <c r="C1072" i="11" l="1"/>
  <c r="C1073" i="11" s="1"/>
  <c r="C1074" i="11" s="1"/>
  <c r="C1075" i="11" s="1"/>
  <c r="C1076" i="11" s="1"/>
  <c r="C1077" i="11" s="1"/>
  <c r="C1078" i="11" s="1"/>
  <c r="C1079" i="11" s="1"/>
  <c r="C1080" i="11" s="1"/>
  <c r="C1081" i="11" s="1"/>
  <c r="C1082" i="11" s="1"/>
  <c r="C1083" i="11" s="1"/>
  <c r="C1084" i="11" s="1"/>
  <c r="C1085" i="11" s="1"/>
  <c r="C1086" i="11" s="1"/>
  <c r="C1087" i="11" s="1"/>
  <c r="C1088" i="11" s="1"/>
  <c r="C1089" i="11" s="1"/>
  <c r="C1090" i="11" s="1"/>
  <c r="C1091" i="11" s="1"/>
  <c r="C1092" i="11" s="1"/>
  <c r="G1072" i="11"/>
  <c r="G1062" i="11"/>
  <c r="G1061" i="11"/>
  <c r="G1057" i="11"/>
  <c r="G1055" i="11"/>
  <c r="G1054" i="11"/>
  <c r="G1053" i="11"/>
  <c r="L33" i="65"/>
  <c r="D1051" i="11" s="1"/>
  <c r="L26" i="65"/>
  <c r="D1050" i="11" s="1"/>
  <c r="L23" i="65"/>
  <c r="D1049" i="11" s="1"/>
  <c r="G1049" i="11" s="1"/>
  <c r="L18" i="65"/>
  <c r="D1048" i="11" s="1"/>
  <c r="G1048" i="11" s="1"/>
  <c r="F1047" i="11"/>
  <c r="J14" i="65"/>
  <c r="K14" i="65" s="1"/>
  <c r="J13" i="65"/>
  <c r="K13" i="65" s="1"/>
  <c r="J12" i="65"/>
  <c r="K12" i="65" s="1"/>
  <c r="J15" i="65"/>
  <c r="K15" i="65" s="1"/>
  <c r="F1046" i="11"/>
  <c r="J11" i="65"/>
  <c r="K11" i="65" s="1"/>
  <c r="G1051" i="11" l="1"/>
  <c r="G1050" i="11"/>
  <c r="L15" i="65"/>
  <c r="D1047" i="11" s="1"/>
  <c r="G1047" i="11" s="1"/>
  <c r="J10" i="65"/>
  <c r="K10" i="65" s="1"/>
  <c r="J9" i="65"/>
  <c r="K9" i="65" s="1"/>
  <c r="L11" i="65" l="1"/>
  <c r="D1046" i="11" s="1"/>
  <c r="J7" i="65"/>
  <c r="K7" i="65" s="1"/>
  <c r="J6" i="65"/>
  <c r="K6" i="65" s="1"/>
  <c r="J5" i="65"/>
  <c r="K5" i="65" s="1"/>
  <c r="J4" i="65"/>
  <c r="K4" i="65" s="1"/>
  <c r="J3" i="65"/>
  <c r="K3" i="65" s="1"/>
  <c r="G1046" i="11" l="1"/>
  <c r="F1045" i="11"/>
  <c r="N1044" i="11"/>
  <c r="K1044" i="11"/>
  <c r="N1043" i="11"/>
  <c r="K1043" i="11"/>
  <c r="J8" i="65"/>
  <c r="K8" i="65" s="1"/>
  <c r="K102" i="65" s="1"/>
  <c r="C59" i="25" l="1"/>
  <c r="L8" i="65"/>
  <c r="D1045" i="11" s="1"/>
  <c r="C1045" i="11" s="1"/>
  <c r="C1046" i="11" s="1"/>
  <c r="C1047" i="11" s="1"/>
  <c r="C1048" i="11" s="1"/>
  <c r="C1049" i="11" s="1"/>
  <c r="C1050" i="11" s="1"/>
  <c r="C1051" i="11" s="1"/>
  <c r="C1052" i="11" s="1"/>
  <c r="C1053" i="11" s="1"/>
  <c r="C1054" i="11" s="1"/>
  <c r="C1055" i="11" s="1"/>
  <c r="C1056" i="11" s="1"/>
  <c r="C1057" i="11" s="1"/>
  <c r="C1058" i="11" s="1"/>
  <c r="C1059" i="11" s="1"/>
  <c r="C1060" i="11" s="1"/>
  <c r="C1061" i="11" s="1"/>
  <c r="C1062" i="11" s="1"/>
  <c r="C1063" i="11" s="1"/>
  <c r="C1064" i="11" s="1"/>
  <c r="C1065" i="11" s="1"/>
  <c r="F1038" i="11"/>
  <c r="J102" i="64"/>
  <c r="K102" i="64" s="1"/>
  <c r="J101" i="64"/>
  <c r="K101" i="64" s="1"/>
  <c r="J100" i="64"/>
  <c r="K100" i="64" s="1"/>
  <c r="J99" i="64"/>
  <c r="K99" i="64" s="1"/>
  <c r="F1037" i="11"/>
  <c r="J97" i="64"/>
  <c r="K97" i="64" s="1"/>
  <c r="J96" i="64"/>
  <c r="K96" i="64" s="1"/>
  <c r="J95" i="64"/>
  <c r="K95" i="64" s="1"/>
  <c r="J98" i="64"/>
  <c r="K98" i="64" s="1"/>
  <c r="F1036" i="11"/>
  <c r="J93" i="64"/>
  <c r="K93" i="64" s="1"/>
  <c r="J92" i="64"/>
  <c r="K92" i="64" s="1"/>
  <c r="J91" i="64"/>
  <c r="K91" i="64" s="1"/>
  <c r="J94" i="64"/>
  <c r="K94" i="64" s="1"/>
  <c r="F1035" i="11"/>
  <c r="J90" i="64"/>
  <c r="K90" i="64" s="1"/>
  <c r="J89" i="64"/>
  <c r="K89" i="64" s="1"/>
  <c r="J88" i="64"/>
  <c r="K88" i="64" s="1"/>
  <c r="F1034" i="11"/>
  <c r="J86" i="64"/>
  <c r="K86" i="64" s="1"/>
  <c r="J85" i="64"/>
  <c r="K85" i="64" s="1"/>
  <c r="J84" i="64"/>
  <c r="K84" i="64" s="1"/>
  <c r="J83" i="64"/>
  <c r="K83" i="64" s="1"/>
  <c r="J87" i="64"/>
  <c r="K87" i="64" s="1"/>
  <c r="F1033" i="11"/>
  <c r="J82" i="64"/>
  <c r="K82" i="64" s="1"/>
  <c r="J81" i="64"/>
  <c r="K81" i="64" s="1"/>
  <c r="J80" i="64"/>
  <c r="K80" i="64" s="1"/>
  <c r="J79" i="64"/>
  <c r="K79" i="64" s="1"/>
  <c r="F1032" i="11"/>
  <c r="J77" i="64"/>
  <c r="K77" i="64" s="1"/>
  <c r="J76" i="64"/>
  <c r="K76" i="64" s="1"/>
  <c r="J78" i="64"/>
  <c r="K78" i="64" s="1"/>
  <c r="F1031" i="11"/>
  <c r="J75" i="64"/>
  <c r="K75" i="64" s="1"/>
  <c r="J74" i="64"/>
  <c r="K74" i="64" s="1"/>
  <c r="J73" i="64"/>
  <c r="K73" i="64" s="1"/>
  <c r="J72" i="64"/>
  <c r="K72" i="64" s="1"/>
  <c r="J71" i="64"/>
  <c r="K71" i="64" s="1"/>
  <c r="J70" i="64"/>
  <c r="K70" i="64" s="1"/>
  <c r="J68" i="63"/>
  <c r="K68" i="63" s="1"/>
  <c r="J64" i="63"/>
  <c r="K64" i="63" s="1"/>
  <c r="J60" i="63"/>
  <c r="K60" i="63" s="1"/>
  <c r="J58" i="63"/>
  <c r="K58" i="63" s="1"/>
  <c r="J53" i="63"/>
  <c r="K53" i="63" s="1"/>
  <c r="J50" i="63"/>
  <c r="K50" i="63" s="1"/>
  <c r="J47" i="63"/>
  <c r="K47" i="63" s="1"/>
  <c r="J43" i="63"/>
  <c r="K43" i="63" s="1"/>
  <c r="J39" i="63"/>
  <c r="K39" i="63" s="1"/>
  <c r="J35" i="63"/>
  <c r="K35" i="63" s="1"/>
  <c r="J34" i="63"/>
  <c r="K34" i="63" s="1"/>
  <c r="J31" i="63"/>
  <c r="K31" i="63" s="1"/>
  <c r="J26" i="63"/>
  <c r="K26" i="63" s="1"/>
  <c r="J21" i="63"/>
  <c r="K21" i="63" s="1"/>
  <c r="J20" i="63"/>
  <c r="K20" i="63" s="1"/>
  <c r="J16" i="63"/>
  <c r="K16" i="63" s="1"/>
  <c r="J12" i="63"/>
  <c r="K12" i="63" s="1"/>
  <c r="J9" i="63"/>
  <c r="K9" i="63" s="1"/>
  <c r="J8" i="63"/>
  <c r="K8" i="63" s="1"/>
  <c r="J5" i="63"/>
  <c r="K5" i="63" s="1"/>
  <c r="G1045" i="11" l="1"/>
  <c r="L102" i="64"/>
  <c r="D1038" i="11" s="1"/>
  <c r="G1038" i="11" s="1"/>
  <c r="L98" i="64"/>
  <c r="D1037" i="11" s="1"/>
  <c r="L94" i="64"/>
  <c r="D1036" i="11" s="1"/>
  <c r="L90" i="64"/>
  <c r="D1035" i="11" s="1"/>
  <c r="L87" i="64"/>
  <c r="D1034" i="11" s="1"/>
  <c r="G1034" i="11" s="1"/>
  <c r="L82" i="64"/>
  <c r="D1033" i="11" s="1"/>
  <c r="L78" i="64"/>
  <c r="D1032" i="11" s="1"/>
  <c r="L75" i="64"/>
  <c r="D1031" i="11" s="1"/>
  <c r="J69" i="62"/>
  <c r="K69" i="62" s="1"/>
  <c r="J67" i="62"/>
  <c r="K67" i="62" s="1"/>
  <c r="J64" i="62"/>
  <c r="K64" i="62" s="1"/>
  <c r="J60" i="62"/>
  <c r="K60" i="62" s="1"/>
  <c r="J59" i="62"/>
  <c r="K59" i="62" s="1"/>
  <c r="J53" i="62"/>
  <c r="K53" i="62" s="1"/>
  <c r="J50" i="62"/>
  <c r="K50" i="62" s="1"/>
  <c r="J46" i="62"/>
  <c r="K46" i="62" s="1"/>
  <c r="J43" i="62"/>
  <c r="K43" i="62" s="1"/>
  <c r="J40" i="62"/>
  <c r="K40" i="62" s="1"/>
  <c r="J34" i="62"/>
  <c r="K34" i="62" s="1"/>
  <c r="J27" i="62"/>
  <c r="K27" i="62" s="1"/>
  <c r="J25" i="62"/>
  <c r="K25" i="62" s="1"/>
  <c r="J20" i="62"/>
  <c r="K20" i="62" s="1"/>
  <c r="J16" i="62"/>
  <c r="K16" i="62" s="1"/>
  <c r="J11" i="62"/>
  <c r="K11" i="62" s="1"/>
  <c r="J8" i="62"/>
  <c r="K8" i="62" s="1"/>
  <c r="J5" i="62"/>
  <c r="K5" i="62" s="1"/>
  <c r="G1037" i="11" l="1"/>
  <c r="G1036" i="11"/>
  <c r="G1035" i="11"/>
  <c r="G1033" i="11"/>
  <c r="G1032" i="11"/>
  <c r="G1031" i="11"/>
  <c r="J75" i="60"/>
  <c r="K75" i="60" s="1"/>
  <c r="J71" i="60"/>
  <c r="K71" i="60" s="1"/>
  <c r="J68" i="60"/>
  <c r="K68" i="60" s="1"/>
  <c r="J64" i="60"/>
  <c r="K64" i="60" s="1"/>
  <c r="J60" i="60"/>
  <c r="K60" i="60" s="1"/>
  <c r="J56" i="60"/>
  <c r="K56" i="60" s="1"/>
  <c r="J51" i="60"/>
  <c r="K51" i="60" s="1"/>
  <c r="J50" i="60"/>
  <c r="K50" i="60" s="1"/>
  <c r="J46" i="60"/>
  <c r="K46" i="60" s="1"/>
  <c r="J40" i="60"/>
  <c r="K40" i="60" s="1"/>
  <c r="J36" i="60"/>
  <c r="K36" i="60" s="1"/>
  <c r="J33" i="60"/>
  <c r="K33" i="60" s="1"/>
  <c r="J30" i="60"/>
  <c r="K30" i="60" s="1"/>
  <c r="J29" i="60"/>
  <c r="K29" i="60" s="1"/>
  <c r="J27" i="60"/>
  <c r="K27" i="60" s="1"/>
  <c r="J24" i="60"/>
  <c r="K24" i="60" s="1"/>
  <c r="J23" i="60"/>
  <c r="K23" i="60" s="1"/>
  <c r="J17" i="60"/>
  <c r="K17" i="60" s="1"/>
  <c r="J12" i="60"/>
  <c r="K12" i="60" s="1"/>
  <c r="J7" i="60"/>
  <c r="K7" i="60" s="1"/>
  <c r="J6" i="60"/>
  <c r="K6" i="60" s="1"/>
  <c r="J90" i="59" l="1"/>
  <c r="K90" i="59" s="1"/>
  <c r="J85" i="59"/>
  <c r="K85" i="59" s="1"/>
  <c r="J79" i="59"/>
  <c r="K79" i="59" s="1"/>
  <c r="J76" i="59"/>
  <c r="K76" i="59" s="1"/>
  <c r="J75" i="59"/>
  <c r="K75" i="59" s="1"/>
  <c r="J71" i="59"/>
  <c r="K71" i="59" s="1"/>
  <c r="J64" i="59"/>
  <c r="K64" i="59" s="1"/>
  <c r="J63" i="59"/>
  <c r="K63" i="59" s="1"/>
  <c r="J59" i="59"/>
  <c r="K59" i="59" s="1"/>
  <c r="J54" i="59"/>
  <c r="K54" i="59" s="1"/>
  <c r="J49" i="59"/>
  <c r="K49" i="59" s="1"/>
  <c r="J45" i="59"/>
  <c r="K45" i="59" s="1"/>
  <c r="J40" i="59"/>
  <c r="K40" i="59" s="1"/>
  <c r="J39" i="59"/>
  <c r="K39" i="59" s="1"/>
  <c r="J33" i="59"/>
  <c r="K33" i="59" s="1"/>
  <c r="J27" i="59"/>
  <c r="K27" i="59" s="1"/>
  <c r="J24" i="59"/>
  <c r="K24" i="59" s="1"/>
  <c r="J19" i="59"/>
  <c r="K19" i="59" s="1"/>
  <c r="J13" i="59"/>
  <c r="K13" i="59" s="1"/>
  <c r="J8" i="59"/>
  <c r="K8" i="59" s="1"/>
  <c r="J69" i="64" l="1"/>
  <c r="K69" i="64" s="1"/>
  <c r="J65" i="64"/>
  <c r="K65" i="64" s="1"/>
  <c r="J61" i="64"/>
  <c r="K61" i="64" s="1"/>
  <c r="J56" i="64"/>
  <c r="K56" i="64" s="1"/>
  <c r="J49" i="64"/>
  <c r="K49" i="64" s="1"/>
  <c r="J41" i="64"/>
  <c r="K41" i="64" s="1"/>
  <c r="J35" i="64"/>
  <c r="K35" i="64" s="1"/>
  <c r="J32" i="64"/>
  <c r="K32" i="64" s="1"/>
  <c r="J27" i="64"/>
  <c r="K27" i="64" s="1"/>
  <c r="J26" i="64"/>
  <c r="K26" i="64" s="1"/>
  <c r="J23" i="64"/>
  <c r="K23" i="64" s="1"/>
  <c r="J22" i="64"/>
  <c r="K22" i="64" s="1"/>
  <c r="J18" i="64"/>
  <c r="K18" i="64" s="1"/>
  <c r="J13" i="64"/>
  <c r="K13" i="64" s="1"/>
  <c r="J9" i="64"/>
  <c r="K9" i="64" s="1"/>
  <c r="J6" i="64"/>
  <c r="K6" i="64" s="1"/>
  <c r="F1030" i="11" l="1"/>
  <c r="J68" i="64"/>
  <c r="K68" i="64" s="1"/>
  <c r="J67" i="64"/>
  <c r="K67" i="64" s="1"/>
  <c r="J66" i="64"/>
  <c r="K66" i="64" s="1"/>
  <c r="F1029" i="11"/>
  <c r="L69" i="64" l="1"/>
  <c r="D1030" i="11" s="1"/>
  <c r="G1030" i="11" s="1"/>
  <c r="J64" i="64"/>
  <c r="K64" i="64" s="1"/>
  <c r="J63" i="64"/>
  <c r="K63" i="64" s="1"/>
  <c r="J62" i="64"/>
  <c r="K62" i="64" s="1"/>
  <c r="F1028" i="11"/>
  <c r="J60" i="64"/>
  <c r="K60" i="64" s="1"/>
  <c r="J59" i="64"/>
  <c r="K59" i="64" s="1"/>
  <c r="J58" i="64"/>
  <c r="K58" i="64" s="1"/>
  <c r="J57" i="64"/>
  <c r="K57" i="64" s="1"/>
  <c r="F1027" i="11"/>
  <c r="J55" i="64"/>
  <c r="K55" i="64" s="1"/>
  <c r="J54" i="64"/>
  <c r="K54" i="64" s="1"/>
  <c r="J53" i="64"/>
  <c r="K53" i="64" s="1"/>
  <c r="J52" i="64"/>
  <c r="K52" i="64" s="1"/>
  <c r="J51" i="64"/>
  <c r="K51" i="64" s="1"/>
  <c r="J50" i="64"/>
  <c r="K50" i="64" s="1"/>
  <c r="F1026" i="11"/>
  <c r="J48" i="64"/>
  <c r="K48" i="64" s="1"/>
  <c r="J47" i="64"/>
  <c r="K47" i="64" s="1"/>
  <c r="J46" i="64"/>
  <c r="K46" i="64" s="1"/>
  <c r="J45" i="64"/>
  <c r="K45" i="64" s="1"/>
  <c r="J44" i="64"/>
  <c r="K44" i="64" s="1"/>
  <c r="J43" i="64"/>
  <c r="K43" i="64" s="1"/>
  <c r="J42" i="64"/>
  <c r="K42" i="64" s="1"/>
  <c r="F1025" i="11"/>
  <c r="J39" i="64"/>
  <c r="K39" i="64" s="1"/>
  <c r="J40" i="64"/>
  <c r="K40" i="64" s="1"/>
  <c r="J38" i="64"/>
  <c r="K38" i="64" s="1"/>
  <c r="J37" i="64"/>
  <c r="K37" i="64" s="1"/>
  <c r="J36" i="64"/>
  <c r="K36" i="64" s="1"/>
  <c r="F1024" i="11"/>
  <c r="J34" i="64"/>
  <c r="K34" i="64" s="1"/>
  <c r="J33" i="64"/>
  <c r="K33" i="64" s="1"/>
  <c r="F1023" i="11"/>
  <c r="J31" i="64"/>
  <c r="K31" i="64" s="1"/>
  <c r="J30" i="64"/>
  <c r="K30" i="64" s="1"/>
  <c r="J29" i="64"/>
  <c r="K29" i="64" s="1"/>
  <c r="J28" i="64"/>
  <c r="K28" i="64" s="1"/>
  <c r="F1022" i="11"/>
  <c r="J25" i="64"/>
  <c r="K25" i="64" s="1"/>
  <c r="J24" i="64"/>
  <c r="K24" i="64" s="1"/>
  <c r="F1021" i="11"/>
  <c r="J21" i="64"/>
  <c r="K21" i="64" s="1"/>
  <c r="J20" i="64"/>
  <c r="K20" i="64" s="1"/>
  <c r="J19" i="64"/>
  <c r="K19" i="64" s="1"/>
  <c r="F1020" i="11"/>
  <c r="J17" i="64"/>
  <c r="K17" i="64" s="1"/>
  <c r="J16" i="64"/>
  <c r="K16" i="64" s="1"/>
  <c r="J15" i="64"/>
  <c r="K15" i="64" s="1"/>
  <c r="J14" i="64"/>
  <c r="K14" i="64" s="1"/>
  <c r="F1019" i="11"/>
  <c r="J12" i="64"/>
  <c r="K12" i="64" s="1"/>
  <c r="J11" i="64"/>
  <c r="K11" i="64" s="1"/>
  <c r="J10" i="64"/>
  <c r="K10" i="64" s="1"/>
  <c r="F1018" i="11"/>
  <c r="J8" i="64"/>
  <c r="K8" i="64" s="1"/>
  <c r="J7" i="64"/>
  <c r="K7" i="64" s="1"/>
  <c r="F1017" i="11"/>
  <c r="N1016" i="11"/>
  <c r="K1016" i="11"/>
  <c r="N1015" i="11"/>
  <c r="K1015" i="11"/>
  <c r="J5" i="64"/>
  <c r="K5" i="64" s="1"/>
  <c r="J4" i="64"/>
  <c r="K4" i="64" s="1"/>
  <c r="J3" i="64"/>
  <c r="K3" i="64" s="1"/>
  <c r="F1010" i="11"/>
  <c r="J67" i="63"/>
  <c r="K67" i="63" s="1"/>
  <c r="J66" i="63"/>
  <c r="K66" i="63" s="1"/>
  <c r="J65" i="63"/>
  <c r="K65" i="63" s="1"/>
  <c r="F1009" i="11"/>
  <c r="J63" i="63"/>
  <c r="K63" i="63" s="1"/>
  <c r="J62" i="63"/>
  <c r="K62" i="63" s="1"/>
  <c r="J61" i="63"/>
  <c r="K61" i="63" s="1"/>
  <c r="F1008" i="11"/>
  <c r="J59" i="63"/>
  <c r="K59" i="63" s="1"/>
  <c r="F1007" i="11"/>
  <c r="J57" i="63"/>
  <c r="K57" i="63" s="1"/>
  <c r="J56" i="63"/>
  <c r="K56" i="63" s="1"/>
  <c r="J55" i="63"/>
  <c r="K55" i="63" s="1"/>
  <c r="J54" i="63"/>
  <c r="K54" i="63" s="1"/>
  <c r="F1006" i="11"/>
  <c r="J52" i="63"/>
  <c r="K52" i="63" s="1"/>
  <c r="J51" i="63"/>
  <c r="K51" i="63" s="1"/>
  <c r="F1005" i="11"/>
  <c r="J49" i="63"/>
  <c r="K49" i="63" s="1"/>
  <c r="J48" i="63"/>
  <c r="K48" i="63" s="1"/>
  <c r="L50" i="63" s="1"/>
  <c r="F1004" i="11"/>
  <c r="J46" i="63"/>
  <c r="K46" i="63" s="1"/>
  <c r="J45" i="63"/>
  <c r="K45" i="63" s="1"/>
  <c r="J44" i="63"/>
  <c r="K44" i="63" s="1"/>
  <c r="F1003" i="11"/>
  <c r="J42" i="63"/>
  <c r="K42" i="63" s="1"/>
  <c r="J41" i="63"/>
  <c r="K41" i="63" s="1"/>
  <c r="J40" i="63"/>
  <c r="K40" i="63" s="1"/>
  <c r="L43" i="63" s="1"/>
  <c r="F1002" i="11"/>
  <c r="J38" i="63"/>
  <c r="K38" i="63" s="1"/>
  <c r="J37" i="63"/>
  <c r="K37" i="63" s="1"/>
  <c r="J36" i="63"/>
  <c r="K36" i="63" s="1"/>
  <c r="F1001" i="11"/>
  <c r="J33" i="63"/>
  <c r="K33" i="63" s="1"/>
  <c r="J32" i="63"/>
  <c r="K32" i="63" s="1"/>
  <c r="F1000" i="11"/>
  <c r="F999" i="11"/>
  <c r="J30" i="63"/>
  <c r="K30" i="63" s="1"/>
  <c r="J29" i="63"/>
  <c r="K29" i="63" s="1"/>
  <c r="J28" i="63"/>
  <c r="K28" i="63" s="1"/>
  <c r="J27" i="63"/>
  <c r="K27" i="63" s="1"/>
  <c r="J25" i="63"/>
  <c r="K25" i="63" s="1"/>
  <c r="J24" i="63"/>
  <c r="K24" i="63" s="1"/>
  <c r="J23" i="63"/>
  <c r="K23" i="63" s="1"/>
  <c r="J22" i="63"/>
  <c r="K22" i="63" s="1"/>
  <c r="L26" i="63" s="1"/>
  <c r="F998" i="11"/>
  <c r="L58" i="63" l="1"/>
  <c r="L35" i="63"/>
  <c r="L68" i="63"/>
  <c r="D1010" i="11" s="1"/>
  <c r="L53" i="63"/>
  <c r="K103" i="64"/>
  <c r="C58" i="25"/>
  <c r="L60" i="63"/>
  <c r="D1008" i="11" s="1"/>
  <c r="G1008" i="11" s="1"/>
  <c r="L31" i="63"/>
  <c r="L39" i="63"/>
  <c r="L47" i="63"/>
  <c r="D1004" i="11" s="1"/>
  <c r="L64" i="63"/>
  <c r="D1009" i="11" s="1"/>
  <c r="G1009" i="11" s="1"/>
  <c r="L56" i="64"/>
  <c r="D1027" i="11" s="1"/>
  <c r="G1027" i="11" s="1"/>
  <c r="L49" i="64"/>
  <c r="D1026" i="11" s="1"/>
  <c r="L32" i="64"/>
  <c r="D1023" i="11" s="1"/>
  <c r="G1023" i="11" s="1"/>
  <c r="L41" i="64"/>
  <c r="D1025" i="11" s="1"/>
  <c r="L65" i="64"/>
  <c r="D1029" i="11" s="1"/>
  <c r="L61" i="64"/>
  <c r="D1028" i="11" s="1"/>
  <c r="L23" i="64"/>
  <c r="D1021" i="11" s="1"/>
  <c r="G1021" i="11" s="1"/>
  <c r="L27" i="64"/>
  <c r="D1022" i="11" s="1"/>
  <c r="L35" i="64"/>
  <c r="D1024" i="11" s="1"/>
  <c r="L13" i="64"/>
  <c r="D1019" i="11" s="1"/>
  <c r="G1019" i="11" s="1"/>
  <c r="L18" i="64"/>
  <c r="D1020" i="11" s="1"/>
  <c r="G1020" i="11" s="1"/>
  <c r="L6" i="64"/>
  <c r="D1017" i="11" s="1"/>
  <c r="C1017" i="11" s="1"/>
  <c r="L9" i="64"/>
  <c r="D1018" i="11" s="1"/>
  <c r="G1018" i="11" s="1"/>
  <c r="D1007" i="11"/>
  <c r="G1007" i="11" s="1"/>
  <c r="D1006" i="11"/>
  <c r="G1006" i="11" s="1"/>
  <c r="D1005" i="11"/>
  <c r="G1005" i="11" s="1"/>
  <c r="D1003" i="11"/>
  <c r="D1002" i="11"/>
  <c r="D1001" i="11"/>
  <c r="D999" i="11"/>
  <c r="D1000" i="11"/>
  <c r="G1000" i="11" s="1"/>
  <c r="J19" i="63"/>
  <c r="K19" i="63" s="1"/>
  <c r="J18" i="63"/>
  <c r="K18" i="63" s="1"/>
  <c r="J17" i="63"/>
  <c r="K17" i="63" s="1"/>
  <c r="L21" i="63" l="1"/>
  <c r="D998" i="11" s="1"/>
  <c r="G998" i="11" s="1"/>
  <c r="G1029" i="11"/>
  <c r="G1028" i="11"/>
  <c r="G1026" i="11"/>
  <c r="G1025" i="11"/>
  <c r="G1024" i="11"/>
  <c r="G1022" i="11"/>
  <c r="C1018" i="11"/>
  <c r="C1019" i="11" s="1"/>
  <c r="C1020" i="11" s="1"/>
  <c r="C1021" i="11" s="1"/>
  <c r="C1022" i="11" s="1"/>
  <c r="C1023" i="11" s="1"/>
  <c r="C1024" i="11" s="1"/>
  <c r="C1025" i="11" s="1"/>
  <c r="C1026" i="11" s="1"/>
  <c r="C1027" i="11" s="1"/>
  <c r="C1028" i="11" s="1"/>
  <c r="C1029" i="11" s="1"/>
  <c r="C1030" i="11" s="1"/>
  <c r="C1031" i="11" s="1"/>
  <c r="C1032" i="11" s="1"/>
  <c r="C1033" i="11" s="1"/>
  <c r="C1034" i="11" s="1"/>
  <c r="C1035" i="11" s="1"/>
  <c r="C1036" i="11" s="1"/>
  <c r="C1037" i="11" s="1"/>
  <c r="C1038" i="11" s="1"/>
  <c r="G1017" i="11"/>
  <c r="G1010" i="11"/>
  <c r="G1004" i="11"/>
  <c r="G1003" i="11"/>
  <c r="G1002" i="11"/>
  <c r="G1001" i="11"/>
  <c r="G999" i="11"/>
  <c r="F997" i="11"/>
  <c r="J15" i="63"/>
  <c r="K15" i="63" s="1"/>
  <c r="J14" i="63"/>
  <c r="K14" i="63" s="1"/>
  <c r="J13" i="63"/>
  <c r="K13" i="63" s="1"/>
  <c r="L16" i="63" l="1"/>
  <c r="D997" i="11" s="1"/>
  <c r="G997" i="11" s="1"/>
  <c r="F996" i="11"/>
  <c r="J11" i="63"/>
  <c r="K11" i="63" s="1"/>
  <c r="J10" i="63"/>
  <c r="K10" i="63" s="1"/>
  <c r="F995" i="11"/>
  <c r="J7" i="63"/>
  <c r="K7" i="63" s="1"/>
  <c r="J6" i="63"/>
  <c r="K6" i="63" s="1"/>
  <c r="F994" i="11"/>
  <c r="N993" i="11"/>
  <c r="K993" i="11"/>
  <c r="N992" i="11"/>
  <c r="K992" i="11"/>
  <c r="J4" i="63"/>
  <c r="K4" i="63" s="1"/>
  <c r="J3" i="63"/>
  <c r="K3" i="63" s="1"/>
  <c r="F987" i="11"/>
  <c r="J68" i="62"/>
  <c r="K68" i="62" s="1"/>
  <c r="F986" i="11"/>
  <c r="J66" i="62"/>
  <c r="K66" i="62" s="1"/>
  <c r="J65" i="62"/>
  <c r="K65" i="62" s="1"/>
  <c r="F985" i="11"/>
  <c r="J63" i="62"/>
  <c r="K63" i="62" s="1"/>
  <c r="J62" i="62"/>
  <c r="K62" i="62" s="1"/>
  <c r="J61" i="62"/>
  <c r="K61" i="62" s="1"/>
  <c r="F984" i="11"/>
  <c r="J58" i="62"/>
  <c r="K58" i="62" s="1"/>
  <c r="J57" i="62"/>
  <c r="K57" i="62" s="1"/>
  <c r="J56" i="62"/>
  <c r="K56" i="62" s="1"/>
  <c r="J55" i="62"/>
  <c r="K55" i="62" s="1"/>
  <c r="J54" i="62"/>
  <c r="K54" i="62" s="1"/>
  <c r="F983" i="11"/>
  <c r="J52" i="62"/>
  <c r="K52" i="62" s="1"/>
  <c r="J51" i="62"/>
  <c r="K51" i="62" s="1"/>
  <c r="F982" i="11"/>
  <c r="J49" i="62"/>
  <c r="K49" i="62" s="1"/>
  <c r="J48" i="62"/>
  <c r="K48" i="62" s="1"/>
  <c r="J47" i="62"/>
  <c r="K47" i="62" s="1"/>
  <c r="F981" i="11"/>
  <c r="J45" i="62"/>
  <c r="K45" i="62" s="1"/>
  <c r="J44" i="62"/>
  <c r="K44" i="62" s="1"/>
  <c r="F980" i="11"/>
  <c r="J42" i="62"/>
  <c r="K42" i="62" s="1"/>
  <c r="J41" i="62"/>
  <c r="K41" i="62" s="1"/>
  <c r="F979" i="11"/>
  <c r="J39" i="62"/>
  <c r="K39" i="62" s="1"/>
  <c r="J38" i="62"/>
  <c r="K38" i="62" s="1"/>
  <c r="J37" i="62"/>
  <c r="K37" i="62" s="1"/>
  <c r="J36" i="62"/>
  <c r="K36" i="62" s="1"/>
  <c r="J35" i="62"/>
  <c r="K35" i="62" s="1"/>
  <c r="F978" i="11"/>
  <c r="J33" i="62"/>
  <c r="K33" i="62" s="1"/>
  <c r="J32" i="62"/>
  <c r="K32" i="62" s="1"/>
  <c r="J31" i="62"/>
  <c r="K31" i="62" s="1"/>
  <c r="F977" i="11"/>
  <c r="J30" i="62"/>
  <c r="K30" i="62" s="1"/>
  <c r="J29" i="62"/>
  <c r="K29" i="62" s="1"/>
  <c r="J28" i="62"/>
  <c r="K28" i="62" s="1"/>
  <c r="F976" i="11"/>
  <c r="J26" i="62"/>
  <c r="K26" i="62" s="1"/>
  <c r="F975" i="11"/>
  <c r="J24" i="62"/>
  <c r="K24" i="62" s="1"/>
  <c r="J23" i="62"/>
  <c r="K23" i="62" s="1"/>
  <c r="J22" i="62"/>
  <c r="K22" i="62" s="1"/>
  <c r="J21" i="62"/>
  <c r="K21" i="62" s="1"/>
  <c r="F974" i="11"/>
  <c r="J19" i="62"/>
  <c r="K19" i="62" s="1"/>
  <c r="J18" i="62"/>
  <c r="K18" i="62" s="1"/>
  <c r="J17" i="62"/>
  <c r="K17" i="62" s="1"/>
  <c r="F973" i="11"/>
  <c r="J15" i="62"/>
  <c r="K15" i="62" s="1"/>
  <c r="J14" i="62"/>
  <c r="K14" i="62" s="1"/>
  <c r="J13" i="62"/>
  <c r="K13" i="62" s="1"/>
  <c r="J12" i="62"/>
  <c r="K12" i="62" s="1"/>
  <c r="F972" i="11"/>
  <c r="J10" i="62"/>
  <c r="K10" i="62" s="1"/>
  <c r="J9" i="62"/>
  <c r="K9" i="62" s="1"/>
  <c r="F971" i="11"/>
  <c r="J7" i="62"/>
  <c r="K7" i="62" s="1"/>
  <c r="J6" i="62"/>
  <c r="K6" i="62" s="1"/>
  <c r="L8" i="62" s="1"/>
  <c r="D971" i="11" s="1"/>
  <c r="F970" i="11"/>
  <c r="N969" i="11"/>
  <c r="K969" i="11"/>
  <c r="N968" i="11"/>
  <c r="K968" i="11"/>
  <c r="J4" i="62"/>
  <c r="K4" i="62" s="1"/>
  <c r="J3" i="62"/>
  <c r="K3" i="62" s="1"/>
  <c r="F963" i="11"/>
  <c r="J78" i="60"/>
  <c r="K78" i="60" s="1"/>
  <c r="J77" i="60"/>
  <c r="K77" i="60" s="1"/>
  <c r="J76" i="60"/>
  <c r="K76" i="60" s="1"/>
  <c r="F962" i="11"/>
  <c r="J74" i="60"/>
  <c r="K74" i="60" s="1"/>
  <c r="J73" i="60"/>
  <c r="K73" i="60" s="1"/>
  <c r="J72" i="60"/>
  <c r="K72" i="60" s="1"/>
  <c r="F961" i="11"/>
  <c r="J70" i="60"/>
  <c r="K70" i="60" s="1"/>
  <c r="J69" i="60"/>
  <c r="K69" i="60" s="1"/>
  <c r="F960" i="11"/>
  <c r="J67" i="60"/>
  <c r="K67" i="60" s="1"/>
  <c r="J66" i="60"/>
  <c r="K66" i="60" s="1"/>
  <c r="J65" i="60"/>
  <c r="K65" i="60" s="1"/>
  <c r="F959" i="11"/>
  <c r="J63" i="60"/>
  <c r="K63" i="60" s="1"/>
  <c r="J62" i="60"/>
  <c r="K62" i="60" s="1"/>
  <c r="J61" i="60"/>
  <c r="K61" i="60" s="1"/>
  <c r="F958" i="11"/>
  <c r="J59" i="60"/>
  <c r="K59" i="60" s="1"/>
  <c r="J58" i="60"/>
  <c r="K58" i="60" s="1"/>
  <c r="J57" i="60"/>
  <c r="K57" i="60" s="1"/>
  <c r="F957" i="11"/>
  <c r="J55" i="60"/>
  <c r="K55" i="60" s="1"/>
  <c r="J54" i="60"/>
  <c r="K54" i="60" s="1"/>
  <c r="J53" i="60"/>
  <c r="K53" i="60" s="1"/>
  <c r="J52" i="60"/>
  <c r="K52" i="60" s="1"/>
  <c r="F956" i="11"/>
  <c r="J49" i="60"/>
  <c r="K49" i="60" s="1"/>
  <c r="J48" i="60"/>
  <c r="K48" i="60" s="1"/>
  <c r="J47" i="60"/>
  <c r="K47" i="60" s="1"/>
  <c r="F955" i="11"/>
  <c r="J45" i="60"/>
  <c r="K45" i="60" s="1"/>
  <c r="J44" i="60"/>
  <c r="K44" i="60" s="1"/>
  <c r="J43" i="60"/>
  <c r="K43" i="60" s="1"/>
  <c r="J42" i="60"/>
  <c r="K42" i="60" s="1"/>
  <c r="J41" i="60"/>
  <c r="K41" i="60" s="1"/>
  <c r="F954" i="11"/>
  <c r="J39" i="60"/>
  <c r="K39" i="60" s="1"/>
  <c r="J38" i="60"/>
  <c r="K38" i="60" s="1"/>
  <c r="J37" i="60"/>
  <c r="K37" i="60" s="1"/>
  <c r="F953" i="11"/>
  <c r="J35" i="60"/>
  <c r="K35" i="60" s="1"/>
  <c r="J34" i="60"/>
  <c r="K34" i="60" s="1"/>
  <c r="L36" i="60" s="1"/>
  <c r="D953" i="11" s="1"/>
  <c r="F952" i="11"/>
  <c r="J32" i="60"/>
  <c r="K32" i="60" s="1"/>
  <c r="J31" i="60"/>
  <c r="K31" i="60" s="1"/>
  <c r="F951" i="11"/>
  <c r="J28" i="60"/>
  <c r="K28" i="60" s="1"/>
  <c r="F950" i="11"/>
  <c r="J26" i="60"/>
  <c r="K26" i="60" s="1"/>
  <c r="J25" i="60"/>
  <c r="K25" i="60" s="1"/>
  <c r="L27" i="60" s="1"/>
  <c r="D950" i="11" s="1"/>
  <c r="F949" i="11"/>
  <c r="J22" i="60"/>
  <c r="K22" i="60" s="1"/>
  <c r="J21" i="60"/>
  <c r="K21" i="60" s="1"/>
  <c r="J20" i="60"/>
  <c r="K20" i="60" s="1"/>
  <c r="J19" i="60"/>
  <c r="K19" i="60" s="1"/>
  <c r="J18" i="60"/>
  <c r="K18" i="60" s="1"/>
  <c r="F948" i="11"/>
  <c r="J16" i="60"/>
  <c r="K16" i="60" s="1"/>
  <c r="J15" i="60"/>
  <c r="K15" i="60" s="1"/>
  <c r="J14" i="60"/>
  <c r="K14" i="60" s="1"/>
  <c r="J13" i="60"/>
  <c r="K13" i="60" s="1"/>
  <c r="F947" i="11"/>
  <c r="J11" i="60"/>
  <c r="K11" i="60" s="1"/>
  <c r="J10" i="60"/>
  <c r="K10" i="60" s="1"/>
  <c r="J9" i="60"/>
  <c r="K9" i="60" s="1"/>
  <c r="J8" i="60"/>
  <c r="K8" i="60" s="1"/>
  <c r="F946" i="11"/>
  <c r="N945" i="11"/>
  <c r="K945" i="11"/>
  <c r="N944" i="11"/>
  <c r="K944" i="11"/>
  <c r="J5" i="60"/>
  <c r="K5" i="60" s="1"/>
  <c r="J4" i="60"/>
  <c r="K4" i="60" s="1"/>
  <c r="J3" i="60"/>
  <c r="K3" i="60" s="1"/>
  <c r="F939" i="11"/>
  <c r="J95" i="59"/>
  <c r="K95" i="59" s="1"/>
  <c r="J94" i="59"/>
  <c r="K94" i="59" s="1"/>
  <c r="J93" i="59"/>
  <c r="K93" i="59" s="1"/>
  <c r="J92" i="59"/>
  <c r="K92" i="59" s="1"/>
  <c r="J91" i="59"/>
  <c r="K91" i="59" s="1"/>
  <c r="F938" i="11"/>
  <c r="J89" i="59"/>
  <c r="K89" i="59" s="1"/>
  <c r="J88" i="59"/>
  <c r="K88" i="59" s="1"/>
  <c r="J87" i="59"/>
  <c r="K87" i="59" s="1"/>
  <c r="J86" i="59"/>
  <c r="K86" i="59" s="1"/>
  <c r="F937" i="11"/>
  <c r="J84" i="59"/>
  <c r="K84" i="59" s="1"/>
  <c r="J83" i="59"/>
  <c r="K83" i="59" s="1"/>
  <c r="J82" i="59"/>
  <c r="K82" i="59" s="1"/>
  <c r="J81" i="59"/>
  <c r="K81" i="59" s="1"/>
  <c r="J80" i="59"/>
  <c r="K80" i="59" s="1"/>
  <c r="F936" i="11"/>
  <c r="J78" i="59"/>
  <c r="K78" i="59" s="1"/>
  <c r="J77" i="59"/>
  <c r="K77" i="59" s="1"/>
  <c r="L79" i="59" s="1"/>
  <c r="D936" i="11" s="1"/>
  <c r="F935" i="11"/>
  <c r="J74" i="59"/>
  <c r="K74" i="59" s="1"/>
  <c r="J73" i="59"/>
  <c r="K73" i="59" s="1"/>
  <c r="J72" i="59"/>
  <c r="K72" i="59" s="1"/>
  <c r="F934" i="11"/>
  <c r="J70" i="59"/>
  <c r="K70" i="59" s="1"/>
  <c r="J69" i="59"/>
  <c r="K69" i="59" s="1"/>
  <c r="J68" i="59"/>
  <c r="K68" i="59" s="1"/>
  <c r="J67" i="59"/>
  <c r="K67" i="59" s="1"/>
  <c r="J66" i="59"/>
  <c r="K66" i="59" s="1"/>
  <c r="J65" i="59"/>
  <c r="K65" i="59" s="1"/>
  <c r="F933" i="11"/>
  <c r="J62" i="59"/>
  <c r="K62" i="59" s="1"/>
  <c r="J61" i="59"/>
  <c r="K61" i="59" s="1"/>
  <c r="J60" i="59"/>
  <c r="K60" i="59" s="1"/>
  <c r="F932" i="11"/>
  <c r="J58" i="59"/>
  <c r="K58" i="59" s="1"/>
  <c r="J57" i="59"/>
  <c r="K57" i="59" s="1"/>
  <c r="J56" i="59"/>
  <c r="K56" i="59" s="1"/>
  <c r="J55" i="59"/>
  <c r="K55" i="59" s="1"/>
  <c r="F931" i="11"/>
  <c r="J53" i="59"/>
  <c r="K53" i="59" s="1"/>
  <c r="J52" i="59"/>
  <c r="K52" i="59" s="1"/>
  <c r="J51" i="59"/>
  <c r="K51" i="59" s="1"/>
  <c r="J50" i="59"/>
  <c r="K50" i="59" s="1"/>
  <c r="F930" i="11"/>
  <c r="J48" i="59"/>
  <c r="K48" i="59" s="1"/>
  <c r="J47" i="59"/>
  <c r="K47" i="59" s="1"/>
  <c r="J46" i="59"/>
  <c r="K46" i="59" s="1"/>
  <c r="F929" i="11"/>
  <c r="J44" i="59"/>
  <c r="K44" i="59" s="1"/>
  <c r="J43" i="59"/>
  <c r="K43" i="59" s="1"/>
  <c r="J42" i="59"/>
  <c r="K42" i="59" s="1"/>
  <c r="J41" i="59"/>
  <c r="K41" i="59" s="1"/>
  <c r="F928" i="11"/>
  <c r="J38" i="59"/>
  <c r="K38" i="59" s="1"/>
  <c r="J37" i="59"/>
  <c r="K37" i="59" s="1"/>
  <c r="J36" i="59"/>
  <c r="K36" i="59" s="1"/>
  <c r="J35" i="59"/>
  <c r="K35" i="59" s="1"/>
  <c r="J34" i="59"/>
  <c r="K34" i="59" s="1"/>
  <c r="F927" i="11"/>
  <c r="J32" i="59"/>
  <c r="K32" i="59" s="1"/>
  <c r="J31" i="59"/>
  <c r="K31" i="59" s="1"/>
  <c r="J30" i="59"/>
  <c r="K30" i="59" s="1"/>
  <c r="J29" i="59"/>
  <c r="K29" i="59" s="1"/>
  <c r="J28" i="59"/>
  <c r="K28" i="59" s="1"/>
  <c r="F926" i="11"/>
  <c r="J26" i="59"/>
  <c r="K26" i="59" s="1"/>
  <c r="J25" i="59"/>
  <c r="K25" i="59" s="1"/>
  <c r="F925" i="11"/>
  <c r="J23" i="59"/>
  <c r="K23" i="59" s="1"/>
  <c r="J22" i="59"/>
  <c r="K22" i="59" s="1"/>
  <c r="J21" i="59"/>
  <c r="K21" i="59" s="1"/>
  <c r="J20" i="59"/>
  <c r="K20" i="59" s="1"/>
  <c r="F924" i="11"/>
  <c r="J18" i="59"/>
  <c r="K18" i="59" s="1"/>
  <c r="J17" i="59"/>
  <c r="K17" i="59" s="1"/>
  <c r="J16" i="59"/>
  <c r="K16" i="59" s="1"/>
  <c r="J15" i="59"/>
  <c r="K15" i="59" s="1"/>
  <c r="J14" i="59"/>
  <c r="K14" i="59" s="1"/>
  <c r="F923" i="11"/>
  <c r="J12" i="59"/>
  <c r="K12" i="59" s="1"/>
  <c r="J11" i="59"/>
  <c r="K11" i="59" s="1"/>
  <c r="J10" i="59"/>
  <c r="K10" i="59" s="1"/>
  <c r="J9" i="59"/>
  <c r="K9" i="59" s="1"/>
  <c r="J7" i="59"/>
  <c r="K7" i="59" s="1"/>
  <c r="H54" i="25"/>
  <c r="H53" i="25"/>
  <c r="F922" i="11"/>
  <c r="N921" i="11"/>
  <c r="K921" i="11"/>
  <c r="N920" i="11"/>
  <c r="K920" i="11"/>
  <c r="J6" i="59"/>
  <c r="K6" i="59" s="1"/>
  <c r="J5" i="59"/>
  <c r="K5" i="59" s="1"/>
  <c r="J4" i="59"/>
  <c r="K4" i="59" s="1"/>
  <c r="J3" i="59"/>
  <c r="K3" i="59" s="1"/>
  <c r="F915" i="11"/>
  <c r="J43" i="58"/>
  <c r="K43" i="58" s="1"/>
  <c r="J42" i="58"/>
  <c r="K42" i="58" s="1"/>
  <c r="J41" i="58"/>
  <c r="K41" i="58" s="1"/>
  <c r="J40" i="58"/>
  <c r="K40" i="58" s="1"/>
  <c r="J39" i="58"/>
  <c r="K39" i="58" s="1"/>
  <c r="F914" i="11"/>
  <c r="J38" i="58"/>
  <c r="K38" i="58" s="1"/>
  <c r="J37" i="58"/>
  <c r="K37" i="58" s="1"/>
  <c r="J36" i="58"/>
  <c r="K36" i="58" s="1"/>
  <c r="J35" i="58"/>
  <c r="K35" i="58" s="1"/>
  <c r="F913" i="11"/>
  <c r="J34" i="58"/>
  <c r="K34" i="58" s="1"/>
  <c r="J33" i="58"/>
  <c r="K33" i="58" s="1"/>
  <c r="J32" i="58"/>
  <c r="K32" i="58" s="1"/>
  <c r="F912" i="11"/>
  <c r="J31" i="58"/>
  <c r="K31" i="58" s="1"/>
  <c r="J30" i="58"/>
  <c r="K30" i="58" s="1"/>
  <c r="F911" i="11"/>
  <c r="J29" i="58"/>
  <c r="K29" i="58" s="1"/>
  <c r="J28" i="58"/>
  <c r="K28" i="58" s="1"/>
  <c r="J27" i="58"/>
  <c r="K27" i="58" s="1"/>
  <c r="F910" i="11"/>
  <c r="J26" i="58"/>
  <c r="K26" i="58" s="1"/>
  <c r="J25" i="58"/>
  <c r="K25" i="58" s="1"/>
  <c r="F909" i="11"/>
  <c r="J24" i="58"/>
  <c r="K24" i="58" s="1"/>
  <c r="J23" i="58"/>
  <c r="K23" i="58" s="1"/>
  <c r="J22" i="58"/>
  <c r="K22" i="58" s="1"/>
  <c r="F908" i="11"/>
  <c r="J21" i="58"/>
  <c r="K21" i="58" s="1"/>
  <c r="J20" i="58"/>
  <c r="K20" i="58" s="1"/>
  <c r="J19" i="58"/>
  <c r="K19" i="58" s="1"/>
  <c r="J18" i="58"/>
  <c r="K18" i="58" s="1"/>
  <c r="J17" i="58"/>
  <c r="K17" i="58" s="1"/>
  <c r="F907" i="11"/>
  <c r="J16" i="58"/>
  <c r="K16" i="58" s="1"/>
  <c r="J15" i="58"/>
  <c r="K15" i="58" s="1"/>
  <c r="J14" i="58"/>
  <c r="K14" i="58" s="1"/>
  <c r="F906" i="11"/>
  <c r="J13" i="58"/>
  <c r="K13" i="58" s="1"/>
  <c r="J12" i="58"/>
  <c r="K12" i="58" s="1"/>
  <c r="J11" i="58"/>
  <c r="K11" i="58" s="1"/>
  <c r="J10" i="58"/>
  <c r="K10" i="58" s="1"/>
  <c r="J9" i="58"/>
  <c r="K9" i="58" s="1"/>
  <c r="F905" i="11"/>
  <c r="J8" i="58"/>
  <c r="K8" i="58" s="1"/>
  <c r="J7" i="58"/>
  <c r="K7" i="58" s="1"/>
  <c r="F904" i="11"/>
  <c r="N903" i="11"/>
  <c r="K903" i="11"/>
  <c r="N902" i="11"/>
  <c r="K902" i="11"/>
  <c r="J6" i="58"/>
  <c r="K6" i="58" s="1"/>
  <c r="J5" i="58"/>
  <c r="K5" i="58" s="1"/>
  <c r="J4" i="58"/>
  <c r="K4" i="58" s="1"/>
  <c r="J3" i="58"/>
  <c r="K3" i="58" s="1"/>
  <c r="F897" i="11"/>
  <c r="J77" i="57"/>
  <c r="K77" i="57" s="1"/>
  <c r="J76" i="57"/>
  <c r="K76" i="57" s="1"/>
  <c r="J75" i="57"/>
  <c r="K75" i="57" s="1"/>
  <c r="J74" i="57"/>
  <c r="K74" i="57" s="1"/>
  <c r="F896" i="11"/>
  <c r="J73" i="57"/>
  <c r="K73" i="57" s="1"/>
  <c r="J72" i="57"/>
  <c r="K72" i="57" s="1"/>
  <c r="J71" i="57"/>
  <c r="K71" i="57" s="1"/>
  <c r="F895" i="11"/>
  <c r="J70" i="57"/>
  <c r="K70" i="57" s="1"/>
  <c r="J69" i="57"/>
  <c r="K69" i="57" s="1"/>
  <c r="J68" i="57"/>
  <c r="K68" i="57" s="1"/>
  <c r="J67" i="57"/>
  <c r="K67" i="57" s="1"/>
  <c r="J66" i="57"/>
  <c r="K66" i="57" s="1"/>
  <c r="F894" i="11"/>
  <c r="J65" i="57"/>
  <c r="K65" i="57" s="1"/>
  <c r="J64" i="57"/>
  <c r="K64" i="57" s="1"/>
  <c r="F893" i="11"/>
  <c r="J63" i="57"/>
  <c r="K63" i="57" s="1"/>
  <c r="J62" i="57"/>
  <c r="K62" i="57" s="1"/>
  <c r="J61" i="57"/>
  <c r="K61" i="57" s="1"/>
  <c r="F892" i="11"/>
  <c r="J60" i="57"/>
  <c r="K60" i="57" s="1"/>
  <c r="J59" i="57"/>
  <c r="K59" i="57" s="1"/>
  <c r="J58" i="57"/>
  <c r="K58" i="57" s="1"/>
  <c r="F891" i="11"/>
  <c r="J57" i="57"/>
  <c r="K57" i="57" s="1"/>
  <c r="J56" i="57"/>
  <c r="K56" i="57" s="1"/>
  <c r="J55" i="57"/>
  <c r="K55" i="57" s="1"/>
  <c r="J54" i="57"/>
  <c r="K54" i="57" s="1"/>
  <c r="F890" i="11"/>
  <c r="J53" i="57"/>
  <c r="K53" i="57" s="1"/>
  <c r="J52" i="57"/>
  <c r="K52" i="57" s="1"/>
  <c r="J51" i="57"/>
  <c r="K51" i="57" s="1"/>
  <c r="J50" i="57"/>
  <c r="K50" i="57" s="1"/>
  <c r="J49" i="57"/>
  <c r="K49" i="57" s="1"/>
  <c r="F889" i="11"/>
  <c r="J48" i="57"/>
  <c r="K48" i="57" s="1"/>
  <c r="J47" i="57"/>
  <c r="K47" i="57" s="1"/>
  <c r="J46" i="57"/>
  <c r="K46" i="57" s="1"/>
  <c r="J45" i="57"/>
  <c r="K45" i="57" s="1"/>
  <c r="F888" i="11"/>
  <c r="J44" i="57"/>
  <c r="K44" i="57" s="1"/>
  <c r="J43" i="57"/>
  <c r="K43" i="57" s="1"/>
  <c r="J42" i="57"/>
  <c r="K42" i="57" s="1"/>
  <c r="F887" i="11"/>
  <c r="J41" i="57"/>
  <c r="K41" i="57" s="1"/>
  <c r="J40" i="57"/>
  <c r="K40" i="57" s="1"/>
  <c r="J39" i="57"/>
  <c r="K39" i="57" s="1"/>
  <c r="F886" i="11"/>
  <c r="J38" i="57"/>
  <c r="K38" i="57" s="1"/>
  <c r="J37" i="57"/>
  <c r="K37" i="57" s="1"/>
  <c r="J36" i="57"/>
  <c r="K36" i="57" s="1"/>
  <c r="J35" i="57"/>
  <c r="K35" i="57" s="1"/>
  <c r="F885" i="11"/>
  <c r="J34" i="57"/>
  <c r="K34" i="57" s="1"/>
  <c r="J33" i="57"/>
  <c r="K33" i="57" s="1"/>
  <c r="J32" i="57"/>
  <c r="K32" i="57" s="1"/>
  <c r="F884" i="11"/>
  <c r="J30" i="57"/>
  <c r="K30" i="57" s="1"/>
  <c r="J31" i="57"/>
  <c r="K31" i="57" s="1"/>
  <c r="J29" i="57"/>
  <c r="K29" i="57" s="1"/>
  <c r="J28" i="57"/>
  <c r="K28" i="57" s="1"/>
  <c r="F883" i="11"/>
  <c r="J27" i="57"/>
  <c r="K27" i="57" s="1"/>
  <c r="J26" i="57"/>
  <c r="K26" i="57" s="1"/>
  <c r="J25" i="57"/>
  <c r="K25" i="57" s="1"/>
  <c r="F882" i="11"/>
  <c r="J24" i="57"/>
  <c r="K24" i="57" s="1"/>
  <c r="J23" i="57"/>
  <c r="K23" i="57" s="1"/>
  <c r="J22" i="57"/>
  <c r="K22" i="57" s="1"/>
  <c r="J21" i="57"/>
  <c r="K21" i="57" s="1"/>
  <c r="F881" i="11"/>
  <c r="J20" i="57"/>
  <c r="K20" i="57" s="1"/>
  <c r="J19" i="57"/>
  <c r="K19" i="57" s="1"/>
  <c r="J18" i="57"/>
  <c r="K18" i="57" s="1"/>
  <c r="J17" i="57"/>
  <c r="K17" i="57" s="1"/>
  <c r="F880" i="11"/>
  <c r="J16" i="57"/>
  <c r="K16" i="57" s="1"/>
  <c r="J15" i="57"/>
  <c r="K15" i="57" s="1"/>
  <c r="J14" i="57"/>
  <c r="K14" i="57" s="1"/>
  <c r="J13" i="57"/>
  <c r="K13" i="57" s="1"/>
  <c r="J12" i="57"/>
  <c r="K12" i="57" s="1"/>
  <c r="F879" i="11"/>
  <c r="J11" i="57"/>
  <c r="K11" i="57" s="1"/>
  <c r="J10" i="57"/>
  <c r="K10" i="57" s="1"/>
  <c r="F878" i="11"/>
  <c r="L24" i="60" l="1"/>
  <c r="D949" i="11" s="1"/>
  <c r="L64" i="60"/>
  <c r="D959" i="11" s="1"/>
  <c r="G959" i="11" s="1"/>
  <c r="L71" i="60"/>
  <c r="D961" i="11" s="1"/>
  <c r="L16" i="62"/>
  <c r="D973" i="11" s="1"/>
  <c r="G973" i="11" s="1"/>
  <c r="L30" i="62"/>
  <c r="D977" i="11" s="1"/>
  <c r="G977" i="11" s="1"/>
  <c r="L40" i="62"/>
  <c r="D979" i="11" s="1"/>
  <c r="G979" i="11" s="1"/>
  <c r="L53" i="62"/>
  <c r="D983" i="11" s="1"/>
  <c r="L12" i="63"/>
  <c r="D996" i="11" s="1"/>
  <c r="L30" i="60"/>
  <c r="D951" i="11" s="1"/>
  <c r="G951" i="11" s="1"/>
  <c r="L40" i="60"/>
  <c r="D954" i="11" s="1"/>
  <c r="L25" i="62"/>
  <c r="D975" i="11" s="1"/>
  <c r="L46" i="62"/>
  <c r="D981" i="11" s="1"/>
  <c r="G981" i="11" s="1"/>
  <c r="L64" i="62"/>
  <c r="D985" i="11" s="1"/>
  <c r="L9" i="63"/>
  <c r="D995" i="11" s="1"/>
  <c r="L40" i="59"/>
  <c r="D928" i="11" s="1"/>
  <c r="L64" i="59"/>
  <c r="D933" i="11" s="1"/>
  <c r="L90" i="59"/>
  <c r="D938" i="11" s="1"/>
  <c r="L17" i="60"/>
  <c r="D948" i="11" s="1"/>
  <c r="L33" i="60"/>
  <c r="D952" i="11" s="1"/>
  <c r="G952" i="11" s="1"/>
  <c r="L51" i="60"/>
  <c r="D956" i="11" s="1"/>
  <c r="G956" i="11" s="1"/>
  <c r="L75" i="60"/>
  <c r="D962" i="11" s="1"/>
  <c r="L60" i="62"/>
  <c r="D984" i="11" s="1"/>
  <c r="G984" i="11" s="1"/>
  <c r="L24" i="59"/>
  <c r="D925" i="11" s="1"/>
  <c r="G925" i="11" s="1"/>
  <c r="L33" i="59"/>
  <c r="D927" i="11" s="1"/>
  <c r="G927" i="11" s="1"/>
  <c r="L60" i="60"/>
  <c r="D958" i="11" s="1"/>
  <c r="G958" i="11" s="1"/>
  <c r="L68" i="60"/>
  <c r="D960" i="11" s="1"/>
  <c r="G960" i="11" s="1"/>
  <c r="L46" i="60"/>
  <c r="D955" i="11" s="1"/>
  <c r="L67" i="62"/>
  <c r="D986" i="11" s="1"/>
  <c r="L76" i="59"/>
  <c r="D935" i="11" s="1"/>
  <c r="L7" i="60"/>
  <c r="D946" i="11" s="1"/>
  <c r="K79" i="60"/>
  <c r="C55" i="25" s="1"/>
  <c r="L59" i="59"/>
  <c r="D932" i="11" s="1"/>
  <c r="L12" i="60"/>
  <c r="D947" i="11" s="1"/>
  <c r="L56" i="60"/>
  <c r="D957" i="11" s="1"/>
  <c r="L5" i="63"/>
  <c r="D994" i="11" s="1"/>
  <c r="K69" i="63"/>
  <c r="C57" i="25" s="1"/>
  <c r="L69" i="62"/>
  <c r="D987" i="11" s="1"/>
  <c r="G987" i="11" s="1"/>
  <c r="L5" i="62"/>
  <c r="D970" i="11" s="1"/>
  <c r="C970" i="11" s="1"/>
  <c r="K70" i="62"/>
  <c r="C56" i="25" s="1"/>
  <c r="L34" i="62"/>
  <c r="D978" i="11" s="1"/>
  <c r="L50" i="62"/>
  <c r="D982" i="11" s="1"/>
  <c r="L43" i="62"/>
  <c r="D980" i="11" s="1"/>
  <c r="G980" i="11" s="1"/>
  <c r="L11" i="62"/>
  <c r="D972" i="11" s="1"/>
  <c r="G972" i="11" s="1"/>
  <c r="L20" i="62"/>
  <c r="D974" i="11" s="1"/>
  <c r="G974" i="11" s="1"/>
  <c r="L27" i="62"/>
  <c r="D976" i="11" s="1"/>
  <c r="G976" i="11" s="1"/>
  <c r="L19" i="59"/>
  <c r="D924" i="11" s="1"/>
  <c r="G924" i="11" s="1"/>
  <c r="L45" i="59"/>
  <c r="D929" i="11" s="1"/>
  <c r="G929" i="11" s="1"/>
  <c r="L71" i="59"/>
  <c r="D934" i="11" s="1"/>
  <c r="L13" i="59"/>
  <c r="D923" i="11" s="1"/>
  <c r="G923" i="11" s="1"/>
  <c r="L27" i="59"/>
  <c r="D926" i="11" s="1"/>
  <c r="L54" i="59"/>
  <c r="D931" i="11" s="1"/>
  <c r="K96" i="59"/>
  <c r="C54" i="25" s="1"/>
  <c r="B54" i="25" s="1"/>
  <c r="L8" i="59"/>
  <c r="D922" i="11" s="1"/>
  <c r="G922" i="11" s="1"/>
  <c r="L49" i="59"/>
  <c r="D930" i="11" s="1"/>
  <c r="G930" i="11" s="1"/>
  <c r="L85" i="59"/>
  <c r="D937" i="11" s="1"/>
  <c r="K44" i="58"/>
  <c r="C48" i="25" s="1"/>
  <c r="G971" i="11"/>
  <c r="L78" i="60"/>
  <c r="G950" i="11"/>
  <c r="L95" i="59"/>
  <c r="G936" i="11"/>
  <c r="L43" i="58"/>
  <c r="D915" i="11" s="1"/>
  <c r="G915" i="11" s="1"/>
  <c r="L38" i="58"/>
  <c r="D914" i="11" s="1"/>
  <c r="L34" i="58"/>
  <c r="D913" i="11" s="1"/>
  <c r="L31" i="58"/>
  <c r="D912" i="11" s="1"/>
  <c r="L29" i="58"/>
  <c r="D911" i="11" s="1"/>
  <c r="G911" i="11" s="1"/>
  <c r="L26" i="58"/>
  <c r="D910" i="11" s="1"/>
  <c r="L24" i="58"/>
  <c r="D909" i="11" s="1"/>
  <c r="G909" i="11" s="1"/>
  <c r="L21" i="58"/>
  <c r="D908" i="11" s="1"/>
  <c r="L16" i="58"/>
  <c r="D907" i="11" s="1"/>
  <c r="G907" i="11" s="1"/>
  <c r="L13" i="58"/>
  <c r="D906" i="11" s="1"/>
  <c r="G906" i="11" s="1"/>
  <c r="L8" i="58"/>
  <c r="D905" i="11" s="1"/>
  <c r="L6" i="58"/>
  <c r="D904" i="11" s="1"/>
  <c r="G904" i="11" s="1"/>
  <c r="L77" i="57"/>
  <c r="D897" i="11" s="1"/>
  <c r="L73" i="57"/>
  <c r="D896" i="11" s="1"/>
  <c r="G896" i="11" s="1"/>
  <c r="L70" i="57"/>
  <c r="D895" i="11" s="1"/>
  <c r="G895" i="11" s="1"/>
  <c r="L65" i="57"/>
  <c r="D894" i="11" s="1"/>
  <c r="G894" i="11" s="1"/>
  <c r="L63" i="57"/>
  <c r="D893" i="11" s="1"/>
  <c r="G893" i="11" s="1"/>
  <c r="L60" i="57"/>
  <c r="D892" i="11" s="1"/>
  <c r="G892" i="11" s="1"/>
  <c r="L57" i="57"/>
  <c r="D891" i="11" s="1"/>
  <c r="G891" i="11" s="1"/>
  <c r="L53" i="57"/>
  <c r="D890" i="11" s="1"/>
  <c r="G890" i="11" s="1"/>
  <c r="L48" i="57"/>
  <c r="D889" i="11" s="1"/>
  <c r="L44" i="57"/>
  <c r="D888" i="11" s="1"/>
  <c r="L41" i="57"/>
  <c r="D887" i="11" s="1"/>
  <c r="G887" i="11" s="1"/>
  <c r="L38" i="57"/>
  <c r="D886" i="11" s="1"/>
  <c r="L31" i="57"/>
  <c r="D884" i="11" s="1"/>
  <c r="G884" i="11" s="1"/>
  <c r="L34" i="57"/>
  <c r="D885" i="11" s="1"/>
  <c r="L27" i="57"/>
  <c r="D883" i="11" s="1"/>
  <c r="G883" i="11" s="1"/>
  <c r="L24" i="57"/>
  <c r="D882" i="11" s="1"/>
  <c r="G882" i="11" s="1"/>
  <c r="L20" i="57"/>
  <c r="D881" i="11" s="1"/>
  <c r="G881" i="11" s="1"/>
  <c r="L16" i="57"/>
  <c r="D880" i="11" s="1"/>
  <c r="G880" i="11" s="1"/>
  <c r="L12" i="57"/>
  <c r="D879" i="11" s="1"/>
  <c r="J9" i="57"/>
  <c r="K9" i="57" s="1"/>
  <c r="J8" i="57"/>
  <c r="K8" i="57" s="1"/>
  <c r="J7" i="57"/>
  <c r="K7" i="57" s="1"/>
  <c r="J6" i="57"/>
  <c r="K6" i="57" s="1"/>
  <c r="F877" i="11"/>
  <c r="N876" i="11"/>
  <c r="K876" i="11"/>
  <c r="N875" i="11"/>
  <c r="K875" i="11"/>
  <c r="J5" i="57"/>
  <c r="K5" i="57" s="1"/>
  <c r="J4" i="57"/>
  <c r="K4" i="57" s="1"/>
  <c r="J3" i="57"/>
  <c r="K3" i="57" s="1"/>
  <c r="F870" i="11"/>
  <c r="J70" i="56"/>
  <c r="K70" i="56" s="1"/>
  <c r="J69" i="56"/>
  <c r="K69" i="56" s="1"/>
  <c r="J68" i="56"/>
  <c r="K68" i="56" s="1"/>
  <c r="J67" i="56"/>
  <c r="K67" i="56" s="1"/>
  <c r="F869" i="11"/>
  <c r="J66" i="56"/>
  <c r="K66" i="56" s="1"/>
  <c r="J65" i="56"/>
  <c r="K65" i="56" s="1"/>
  <c r="F868" i="11"/>
  <c r="J64" i="56"/>
  <c r="K64" i="56" s="1"/>
  <c r="J63" i="56"/>
  <c r="K63" i="56" s="1"/>
  <c r="J62" i="56"/>
  <c r="K62" i="56" s="1"/>
  <c r="J61" i="56"/>
  <c r="K61" i="56" s="1"/>
  <c r="J60" i="56"/>
  <c r="K60" i="56" s="1"/>
  <c r="F867" i="11"/>
  <c r="J59" i="56"/>
  <c r="K59" i="56" s="1"/>
  <c r="J58" i="56"/>
  <c r="K58" i="56" s="1"/>
  <c r="J57" i="56"/>
  <c r="K57" i="56" s="1"/>
  <c r="J56" i="56"/>
  <c r="K56" i="56" s="1"/>
  <c r="F866" i="11"/>
  <c r="J55" i="56"/>
  <c r="K55" i="56" s="1"/>
  <c r="J54" i="56"/>
  <c r="K54" i="56" s="1"/>
  <c r="J53" i="56"/>
  <c r="K53" i="56" s="1"/>
  <c r="J52" i="56"/>
  <c r="K52" i="56" s="1"/>
  <c r="F865" i="11"/>
  <c r="J51" i="56"/>
  <c r="K51" i="56" s="1"/>
  <c r="J50" i="56"/>
  <c r="K50" i="56" s="1"/>
  <c r="J49" i="56"/>
  <c r="K49" i="56" s="1"/>
  <c r="J48" i="56"/>
  <c r="K48" i="56" s="1"/>
  <c r="J47" i="56"/>
  <c r="K47" i="56" s="1"/>
  <c r="F864" i="11"/>
  <c r="J46" i="56"/>
  <c r="K46" i="56" s="1"/>
  <c r="J45" i="56"/>
  <c r="K45" i="56" s="1"/>
  <c r="J44" i="56"/>
  <c r="K44" i="56" s="1"/>
  <c r="J43" i="56"/>
  <c r="K43" i="56" s="1"/>
  <c r="J42" i="56"/>
  <c r="K42" i="56" s="1"/>
  <c r="F863" i="11"/>
  <c r="J41" i="56"/>
  <c r="K41" i="56" s="1"/>
  <c r="J40" i="56"/>
  <c r="K40" i="56" s="1"/>
  <c r="F862" i="11"/>
  <c r="J39" i="56"/>
  <c r="K39" i="56" s="1"/>
  <c r="J38" i="56"/>
  <c r="K38" i="56" s="1"/>
  <c r="J37" i="56"/>
  <c r="K37" i="56" s="1"/>
  <c r="J36" i="56"/>
  <c r="K36" i="56" s="1"/>
  <c r="J35" i="56"/>
  <c r="K35" i="56" s="1"/>
  <c r="F861" i="11"/>
  <c r="J34" i="56"/>
  <c r="K34" i="56" s="1"/>
  <c r="J33" i="56"/>
  <c r="K33" i="56" s="1"/>
  <c r="J32" i="56"/>
  <c r="K32" i="56" s="1"/>
  <c r="F860" i="11"/>
  <c r="J31" i="56"/>
  <c r="K31" i="56" s="1"/>
  <c r="J30" i="56"/>
  <c r="K30" i="56" s="1"/>
  <c r="J29" i="56"/>
  <c r="K29" i="56" s="1"/>
  <c r="F859" i="11"/>
  <c r="J28" i="56"/>
  <c r="K28" i="56" s="1"/>
  <c r="J27" i="56"/>
  <c r="K27" i="56" s="1"/>
  <c r="J26" i="56"/>
  <c r="K26" i="56" s="1"/>
  <c r="J25" i="56"/>
  <c r="K25" i="56" s="1"/>
  <c r="F858" i="11"/>
  <c r="J24" i="56"/>
  <c r="K24" i="56" s="1"/>
  <c r="J23" i="56"/>
  <c r="K23" i="56" s="1"/>
  <c r="J22" i="56"/>
  <c r="K22" i="56" s="1"/>
  <c r="J21" i="56"/>
  <c r="K21" i="56" s="1"/>
  <c r="J20" i="56"/>
  <c r="K20" i="56" s="1"/>
  <c r="F857" i="11"/>
  <c r="J19" i="56"/>
  <c r="K19" i="56" s="1"/>
  <c r="J18" i="56"/>
  <c r="K18" i="56" s="1"/>
  <c r="J17" i="56"/>
  <c r="K17" i="56" s="1"/>
  <c r="J16" i="56"/>
  <c r="K16" i="56" s="1"/>
  <c r="F856" i="11"/>
  <c r="J15" i="56"/>
  <c r="K15" i="56" s="1"/>
  <c r="J14" i="56"/>
  <c r="K14" i="56" s="1"/>
  <c r="J13" i="56"/>
  <c r="K13" i="56" s="1"/>
  <c r="D963" i="11" l="1"/>
  <c r="G963" i="11" s="1"/>
  <c r="D939" i="11"/>
  <c r="G939" i="11" s="1"/>
  <c r="G996" i="11"/>
  <c r="G995" i="11"/>
  <c r="C994" i="11"/>
  <c r="C995" i="11" s="1"/>
  <c r="C996" i="11" s="1"/>
  <c r="C997" i="11" s="1"/>
  <c r="C998" i="11" s="1"/>
  <c r="C999" i="11" s="1"/>
  <c r="C1000" i="11" s="1"/>
  <c r="C1001" i="11" s="1"/>
  <c r="C1002" i="11" s="1"/>
  <c r="C1003" i="11" s="1"/>
  <c r="C1004" i="11" s="1"/>
  <c r="C1005" i="11" s="1"/>
  <c r="C1006" i="11" s="1"/>
  <c r="C1007" i="11" s="1"/>
  <c r="C1008" i="11" s="1"/>
  <c r="C1009" i="11" s="1"/>
  <c r="C1010" i="11" s="1"/>
  <c r="G994" i="11"/>
  <c r="G986" i="11"/>
  <c r="G985" i="11"/>
  <c r="G983" i="11"/>
  <c r="G982" i="11"/>
  <c r="G978" i="11"/>
  <c r="G975" i="11"/>
  <c r="C971" i="11"/>
  <c r="C972" i="11" s="1"/>
  <c r="C973" i="11" s="1"/>
  <c r="C974" i="11" s="1"/>
  <c r="C975" i="11" s="1"/>
  <c r="C976" i="11" s="1"/>
  <c r="C977" i="11" s="1"/>
  <c r="C978" i="11" s="1"/>
  <c r="C979" i="11" s="1"/>
  <c r="C980" i="11" s="1"/>
  <c r="C981" i="11" s="1"/>
  <c r="C982" i="11" s="1"/>
  <c r="C983" i="11" s="1"/>
  <c r="C984" i="11" s="1"/>
  <c r="C985" i="11" s="1"/>
  <c r="C986" i="11" s="1"/>
  <c r="C987" i="11" s="1"/>
  <c r="G970" i="11"/>
  <c r="G962" i="11"/>
  <c r="B55" i="25"/>
  <c r="B56" i="25" s="1"/>
  <c r="B57" i="25" s="1"/>
  <c r="B58" i="25" s="1"/>
  <c r="B59" i="25" s="1"/>
  <c r="B60" i="25" s="1"/>
  <c r="B61" i="25" s="1"/>
  <c r="B62" i="25" s="1"/>
  <c r="B63" i="25" s="1"/>
  <c r="B64" i="25" s="1"/>
  <c r="B65" i="25" s="1"/>
  <c r="K78" i="57"/>
  <c r="C47" i="25" s="1"/>
  <c r="G961" i="11"/>
  <c r="G957" i="11"/>
  <c r="G955" i="11"/>
  <c r="G954" i="11"/>
  <c r="G953" i="11"/>
  <c r="G949" i="11"/>
  <c r="G948" i="11"/>
  <c r="G947" i="11"/>
  <c r="G946" i="11"/>
  <c r="C946" i="11"/>
  <c r="C947" i="11" s="1"/>
  <c r="C948" i="11" s="1"/>
  <c r="C949" i="11" s="1"/>
  <c r="C950" i="11" s="1"/>
  <c r="C951" i="11" s="1"/>
  <c r="C952" i="11" s="1"/>
  <c r="C953" i="11" s="1"/>
  <c r="C954" i="11" s="1"/>
  <c r="C955" i="11" s="1"/>
  <c r="C956" i="11" s="1"/>
  <c r="C957" i="11" s="1"/>
  <c r="C958" i="11" s="1"/>
  <c r="C959" i="11" s="1"/>
  <c r="C960" i="11" s="1"/>
  <c r="C961" i="11" s="1"/>
  <c r="C962" i="11" s="1"/>
  <c r="G938" i="11"/>
  <c r="G937" i="11"/>
  <c r="G935" i="11"/>
  <c r="G934" i="11"/>
  <c r="G933" i="11"/>
  <c r="G932" i="11"/>
  <c r="G931" i="11"/>
  <c r="G928" i="11"/>
  <c r="G926" i="11"/>
  <c r="C922" i="11"/>
  <c r="C923" i="11" s="1"/>
  <c r="C924" i="11" s="1"/>
  <c r="C925" i="11" s="1"/>
  <c r="C926" i="11" s="1"/>
  <c r="C927" i="11" s="1"/>
  <c r="C928" i="11" s="1"/>
  <c r="C929" i="11" s="1"/>
  <c r="C930" i="11" s="1"/>
  <c r="C931" i="11" s="1"/>
  <c r="C932" i="11" s="1"/>
  <c r="C933" i="11" s="1"/>
  <c r="C934" i="11" s="1"/>
  <c r="C935" i="11" s="1"/>
  <c r="C936" i="11" s="1"/>
  <c r="C937" i="11" s="1"/>
  <c r="C938" i="11" s="1"/>
  <c r="G914" i="11"/>
  <c r="G913" i="11"/>
  <c r="G912" i="11"/>
  <c r="G910" i="11"/>
  <c r="G908" i="11"/>
  <c r="G905" i="11"/>
  <c r="C904" i="11"/>
  <c r="C905" i="11" s="1"/>
  <c r="C906" i="11" s="1"/>
  <c r="C907" i="11" s="1"/>
  <c r="C908" i="11" s="1"/>
  <c r="C909" i="11" s="1"/>
  <c r="C910" i="11" s="1"/>
  <c r="C911" i="11" s="1"/>
  <c r="C912" i="11" s="1"/>
  <c r="C913" i="11" s="1"/>
  <c r="C914" i="11" s="1"/>
  <c r="C915" i="11" s="1"/>
  <c r="G897" i="11"/>
  <c r="G889" i="11"/>
  <c r="G888" i="11"/>
  <c r="G886" i="11"/>
  <c r="G885" i="11"/>
  <c r="G879" i="11"/>
  <c r="L9" i="57"/>
  <c r="D878" i="11" s="1"/>
  <c r="G878" i="11" s="1"/>
  <c r="L6" i="57"/>
  <c r="D877" i="11" s="1"/>
  <c r="G877" i="11" s="1"/>
  <c r="L70" i="56"/>
  <c r="D870" i="11" s="1"/>
  <c r="G870" i="11" s="1"/>
  <c r="L66" i="56"/>
  <c r="D869" i="11" s="1"/>
  <c r="G869" i="11" s="1"/>
  <c r="L64" i="56"/>
  <c r="D868" i="11" s="1"/>
  <c r="L59" i="56"/>
  <c r="D867" i="11" s="1"/>
  <c r="L55" i="56"/>
  <c r="D866" i="11" s="1"/>
  <c r="G866" i="11" s="1"/>
  <c r="L51" i="56"/>
  <c r="D865" i="11" s="1"/>
  <c r="L46" i="56"/>
  <c r="D864" i="11" s="1"/>
  <c r="G864" i="11" s="1"/>
  <c r="L41" i="56"/>
  <c r="D863" i="11" s="1"/>
  <c r="G863" i="11" s="1"/>
  <c r="L39" i="56"/>
  <c r="D862" i="11" s="1"/>
  <c r="G862" i="11" s="1"/>
  <c r="L34" i="56"/>
  <c r="D861" i="11" s="1"/>
  <c r="L31" i="56"/>
  <c r="D860" i="11" s="1"/>
  <c r="G860" i="11" s="1"/>
  <c r="L28" i="56"/>
  <c r="D859" i="11" s="1"/>
  <c r="G859" i="11" s="1"/>
  <c r="L24" i="56"/>
  <c r="D858" i="11" s="1"/>
  <c r="L19" i="56"/>
  <c r="D857" i="11" s="1"/>
  <c r="L15" i="56"/>
  <c r="D856" i="11" s="1"/>
  <c r="G856" i="11" s="1"/>
  <c r="F855" i="11"/>
  <c r="J12" i="56"/>
  <c r="K12" i="56" s="1"/>
  <c r="J11" i="56"/>
  <c r="K11" i="56" s="1"/>
  <c r="J10" i="56"/>
  <c r="K10" i="56" s="1"/>
  <c r="J9" i="56"/>
  <c r="K9" i="56" s="1"/>
  <c r="J8" i="56"/>
  <c r="K8" i="56" s="1"/>
  <c r="F854" i="11"/>
  <c r="J7" i="56"/>
  <c r="K7" i="56" s="1"/>
  <c r="J6" i="56"/>
  <c r="K6" i="56" s="1"/>
  <c r="F853" i="11"/>
  <c r="N852" i="11"/>
  <c r="K852" i="11"/>
  <c r="N851" i="11"/>
  <c r="K851" i="11"/>
  <c r="J5" i="56"/>
  <c r="K5" i="56" s="1"/>
  <c r="J4" i="56"/>
  <c r="K4" i="56" s="1"/>
  <c r="J3" i="56"/>
  <c r="K3" i="56" s="1"/>
  <c r="F846" i="11"/>
  <c r="J86" i="55"/>
  <c r="K86" i="55" s="1"/>
  <c r="J85" i="55"/>
  <c r="K85" i="55" s="1"/>
  <c r="J84" i="55"/>
  <c r="K84" i="55" s="1"/>
  <c r="J83" i="55"/>
  <c r="K83" i="55" s="1"/>
  <c r="J82" i="55"/>
  <c r="K82" i="55" s="1"/>
  <c r="F845" i="11"/>
  <c r="J81" i="55"/>
  <c r="K81" i="55" s="1"/>
  <c r="J80" i="55"/>
  <c r="K80" i="55" s="1"/>
  <c r="F844" i="11"/>
  <c r="J79" i="55"/>
  <c r="K79" i="55" s="1"/>
  <c r="J78" i="55"/>
  <c r="K78" i="55" s="1"/>
  <c r="F843" i="11"/>
  <c r="J77" i="55"/>
  <c r="K77" i="55" s="1"/>
  <c r="J76" i="55"/>
  <c r="K76" i="55" s="1"/>
  <c r="J75" i="55"/>
  <c r="K75" i="55" s="1"/>
  <c r="J74" i="55"/>
  <c r="K74" i="55" s="1"/>
  <c r="F842" i="11"/>
  <c r="J73" i="55"/>
  <c r="K73" i="55" s="1"/>
  <c r="J72" i="55"/>
  <c r="K72" i="55" s="1"/>
  <c r="J71" i="55"/>
  <c r="K71" i="55" s="1"/>
  <c r="F841" i="11"/>
  <c r="J70" i="55"/>
  <c r="K70" i="55" s="1"/>
  <c r="J69" i="55"/>
  <c r="K69" i="55" s="1"/>
  <c r="J68" i="55"/>
  <c r="K68" i="55" s="1"/>
  <c r="F840" i="11"/>
  <c r="J67" i="55"/>
  <c r="K67" i="55" s="1"/>
  <c r="J66" i="55"/>
  <c r="K66" i="55" s="1"/>
  <c r="J65" i="55"/>
  <c r="K65" i="55" s="1"/>
  <c r="J64" i="55"/>
  <c r="K64" i="55" s="1"/>
  <c r="F839" i="11"/>
  <c r="J63" i="55"/>
  <c r="K63" i="55" s="1"/>
  <c r="J62" i="55"/>
  <c r="K62" i="55" s="1"/>
  <c r="J61" i="55"/>
  <c r="K61" i="55" s="1"/>
  <c r="F838" i="11"/>
  <c r="J60" i="55"/>
  <c r="K60" i="55" s="1"/>
  <c r="J59" i="55"/>
  <c r="K59" i="55" s="1"/>
  <c r="J58" i="55"/>
  <c r="K58" i="55" s="1"/>
  <c r="J57" i="55"/>
  <c r="K57" i="55" s="1"/>
  <c r="J56" i="55"/>
  <c r="K56" i="55" s="1"/>
  <c r="F837" i="11"/>
  <c r="J55" i="55"/>
  <c r="K55" i="55" s="1"/>
  <c r="J54" i="55"/>
  <c r="K54" i="55" s="1"/>
  <c r="J53" i="55"/>
  <c r="K53" i="55" s="1"/>
  <c r="F836" i="11"/>
  <c r="J52" i="55"/>
  <c r="K52" i="55" s="1"/>
  <c r="J51" i="55"/>
  <c r="K51" i="55" s="1"/>
  <c r="J50" i="55"/>
  <c r="K50" i="55" s="1"/>
  <c r="J49" i="55"/>
  <c r="K49" i="55" s="1"/>
  <c r="J48" i="55"/>
  <c r="K48" i="55" s="1"/>
  <c r="F835" i="11"/>
  <c r="J47" i="55"/>
  <c r="K47" i="55" s="1"/>
  <c r="J46" i="55"/>
  <c r="K46" i="55" s="1"/>
  <c r="J45" i="55"/>
  <c r="K45" i="55" s="1"/>
  <c r="J44" i="55"/>
  <c r="K44" i="55" s="1"/>
  <c r="F834" i="11"/>
  <c r="J43" i="55"/>
  <c r="K43" i="55" s="1"/>
  <c r="J42" i="55"/>
  <c r="K42" i="55" s="1"/>
  <c r="J41" i="55"/>
  <c r="K41" i="55" s="1"/>
  <c r="J40" i="55"/>
  <c r="K40" i="55" s="1"/>
  <c r="J39" i="55"/>
  <c r="K39" i="55" s="1"/>
  <c r="J38" i="55"/>
  <c r="K38" i="55" s="1"/>
  <c r="F833" i="11"/>
  <c r="J37" i="55"/>
  <c r="K37" i="55" s="1"/>
  <c r="J36" i="55"/>
  <c r="K36" i="55" s="1"/>
  <c r="J35" i="55"/>
  <c r="K35" i="55" s="1"/>
  <c r="J34" i="55"/>
  <c r="K34" i="55" s="1"/>
  <c r="J33" i="55"/>
  <c r="K33" i="55" s="1"/>
  <c r="J32" i="55"/>
  <c r="K32" i="55" s="1"/>
  <c r="F832" i="11"/>
  <c r="J31" i="55"/>
  <c r="K31" i="55" s="1"/>
  <c r="J30" i="55"/>
  <c r="K30" i="55" s="1"/>
  <c r="J29" i="55"/>
  <c r="K29" i="55" s="1"/>
  <c r="F831" i="11"/>
  <c r="J28" i="55"/>
  <c r="K28" i="55" s="1"/>
  <c r="J27" i="55"/>
  <c r="K27" i="55" s="1"/>
  <c r="J26" i="55"/>
  <c r="K26" i="55" s="1"/>
  <c r="F830" i="11"/>
  <c r="J25" i="55"/>
  <c r="K25" i="55" s="1"/>
  <c r="J24" i="55"/>
  <c r="K24" i="55" s="1"/>
  <c r="J23" i="55"/>
  <c r="K23" i="55" s="1"/>
  <c r="J22" i="55"/>
  <c r="K22" i="55" s="1"/>
  <c r="J21" i="55"/>
  <c r="K21" i="55" s="1"/>
  <c r="F829" i="11"/>
  <c r="J20" i="55"/>
  <c r="K20" i="55" s="1"/>
  <c r="J19" i="55"/>
  <c r="K19" i="55" s="1"/>
  <c r="J18" i="55"/>
  <c r="K18" i="55" s="1"/>
  <c r="J17" i="55"/>
  <c r="K17" i="55" s="1"/>
  <c r="J16" i="55"/>
  <c r="K16" i="55" s="1"/>
  <c r="J15" i="55"/>
  <c r="K15" i="55" s="1"/>
  <c r="F828" i="11"/>
  <c r="J14" i="55"/>
  <c r="K14" i="55" s="1"/>
  <c r="J13" i="55"/>
  <c r="K13" i="55" s="1"/>
  <c r="F827" i="11"/>
  <c r="J12" i="55"/>
  <c r="K12" i="55" s="1"/>
  <c r="J11" i="55"/>
  <c r="K11" i="55" s="1"/>
  <c r="J10" i="55"/>
  <c r="K10" i="55" s="1"/>
  <c r="F826" i="11"/>
  <c r="J9" i="55"/>
  <c r="K9" i="55" s="1"/>
  <c r="J8" i="55"/>
  <c r="K8" i="55" s="1"/>
  <c r="J7" i="55"/>
  <c r="K7" i="55" s="1"/>
  <c r="J6" i="55"/>
  <c r="K6" i="55" s="1"/>
  <c r="J5" i="55"/>
  <c r="K5" i="55" s="1"/>
  <c r="J4" i="55"/>
  <c r="K4" i="55" s="1"/>
  <c r="J3" i="55"/>
  <c r="K3" i="55" s="1"/>
  <c r="F825" i="11"/>
  <c r="N824" i="11"/>
  <c r="K824" i="11"/>
  <c r="N823" i="11"/>
  <c r="K823" i="11"/>
  <c r="C963" i="11" l="1"/>
  <c r="C939" i="11"/>
  <c r="K87" i="55"/>
  <c r="C45" i="25" s="1"/>
  <c r="L83" i="55"/>
  <c r="C877" i="11"/>
  <c r="C878" i="11" s="1"/>
  <c r="C879" i="11" s="1"/>
  <c r="C880" i="11" s="1"/>
  <c r="C881" i="11" s="1"/>
  <c r="C882" i="11" s="1"/>
  <c r="C883" i="11" s="1"/>
  <c r="C884" i="11" s="1"/>
  <c r="C885" i="11" s="1"/>
  <c r="C886" i="11" s="1"/>
  <c r="C887" i="11" s="1"/>
  <c r="C888" i="11" s="1"/>
  <c r="C889" i="11" s="1"/>
  <c r="C890" i="11" s="1"/>
  <c r="C891" i="11" s="1"/>
  <c r="C892" i="11" s="1"/>
  <c r="C893" i="11" s="1"/>
  <c r="C894" i="11" s="1"/>
  <c r="C895" i="11" s="1"/>
  <c r="C896" i="11" s="1"/>
  <c r="C897" i="11" s="1"/>
  <c r="K71" i="56"/>
  <c r="C46" i="25" s="1"/>
  <c r="G868" i="11"/>
  <c r="G867" i="11"/>
  <c r="G865" i="11"/>
  <c r="G861" i="11"/>
  <c r="G858" i="11"/>
  <c r="G857" i="11"/>
  <c r="L12" i="56"/>
  <c r="D855" i="11" s="1"/>
  <c r="L7" i="56"/>
  <c r="D854" i="11" s="1"/>
  <c r="G854" i="11" s="1"/>
  <c r="L5" i="56"/>
  <c r="D853" i="11" s="1"/>
  <c r="G853" i="11" s="1"/>
  <c r="L86" i="55"/>
  <c r="D846" i="11" s="1"/>
  <c r="G846" i="11" s="1"/>
  <c r="L80" i="55"/>
  <c r="D844" i="11" s="1"/>
  <c r="G844" i="11" s="1"/>
  <c r="D845" i="11"/>
  <c r="L77" i="55"/>
  <c r="D843" i="11" s="1"/>
  <c r="G843" i="11" s="1"/>
  <c r="L73" i="55"/>
  <c r="D842" i="11" s="1"/>
  <c r="G842" i="11" s="1"/>
  <c r="L70" i="55"/>
  <c r="D841" i="11" s="1"/>
  <c r="G841" i="11" s="1"/>
  <c r="L67" i="55"/>
  <c r="D840" i="11" s="1"/>
  <c r="L63" i="55"/>
  <c r="D839" i="11" s="1"/>
  <c r="L60" i="55"/>
  <c r="D838" i="11" s="1"/>
  <c r="G838" i="11" s="1"/>
  <c r="L55" i="55"/>
  <c r="D837" i="11" s="1"/>
  <c r="G837" i="11" s="1"/>
  <c r="L52" i="55"/>
  <c r="D836" i="11" s="1"/>
  <c r="G836" i="11" s="1"/>
  <c r="L47" i="55"/>
  <c r="D835" i="11" s="1"/>
  <c r="G835" i="11" s="1"/>
  <c r="L43" i="55"/>
  <c r="D834" i="11" s="1"/>
  <c r="G834" i="11" s="1"/>
  <c r="L38" i="55"/>
  <c r="D833" i="11" s="1"/>
  <c r="L31" i="55"/>
  <c r="D832" i="11" s="1"/>
  <c r="L28" i="55"/>
  <c r="D831" i="11" s="1"/>
  <c r="L25" i="55"/>
  <c r="D830" i="11" s="1"/>
  <c r="L20" i="55"/>
  <c r="D829" i="11" s="1"/>
  <c r="G829" i="11" s="1"/>
  <c r="L14" i="55"/>
  <c r="D828" i="11" s="1"/>
  <c r="G828" i="11" s="1"/>
  <c r="L12" i="55"/>
  <c r="D827" i="11" s="1"/>
  <c r="L9" i="55"/>
  <c r="D826" i="11" s="1"/>
  <c r="G826" i="11" s="1"/>
  <c r="L5" i="55"/>
  <c r="D825" i="11" s="1"/>
  <c r="G825" i="11" s="1"/>
  <c r="F818" i="11"/>
  <c r="J82" i="54"/>
  <c r="K82" i="54" s="1"/>
  <c r="J81" i="54"/>
  <c r="K81" i="54" s="1"/>
  <c r="J80" i="54"/>
  <c r="K80" i="54" s="1"/>
  <c r="F817" i="11"/>
  <c r="J79" i="54"/>
  <c r="K79" i="54" s="1"/>
  <c r="J78" i="54"/>
  <c r="K78" i="54" s="1"/>
  <c r="J77" i="54"/>
  <c r="K77" i="54" s="1"/>
  <c r="F816" i="11"/>
  <c r="J76" i="54"/>
  <c r="K76" i="54" s="1"/>
  <c r="J75" i="54"/>
  <c r="K75" i="54" s="1"/>
  <c r="J74" i="54"/>
  <c r="K74" i="54" s="1"/>
  <c r="F815" i="11"/>
  <c r="J73" i="54"/>
  <c r="K73" i="54" s="1"/>
  <c r="J72" i="54"/>
  <c r="K72" i="54" s="1"/>
  <c r="J71" i="54"/>
  <c r="K71" i="54" s="1"/>
  <c r="F814" i="11"/>
  <c r="J70" i="54"/>
  <c r="K70" i="54" s="1"/>
  <c r="J69" i="54"/>
  <c r="K69" i="54" s="1"/>
  <c r="J68" i="54"/>
  <c r="K68" i="54" s="1"/>
  <c r="F813" i="11"/>
  <c r="G855" i="11" l="1"/>
  <c r="C853" i="11"/>
  <c r="C854" i="11" s="1"/>
  <c r="C855" i="11" s="1"/>
  <c r="C856" i="11" s="1"/>
  <c r="C857" i="11" s="1"/>
  <c r="C858" i="11" s="1"/>
  <c r="C859" i="11" s="1"/>
  <c r="C860" i="11" s="1"/>
  <c r="C861" i="11" s="1"/>
  <c r="C862" i="11" s="1"/>
  <c r="C863" i="11" s="1"/>
  <c r="C864" i="11" s="1"/>
  <c r="C865" i="11" s="1"/>
  <c r="C866" i="11" s="1"/>
  <c r="C867" i="11" s="1"/>
  <c r="C868" i="11" s="1"/>
  <c r="C869" i="11" s="1"/>
  <c r="C870" i="11" s="1"/>
  <c r="G845" i="11"/>
  <c r="G840" i="11"/>
  <c r="G839" i="11"/>
  <c r="G833" i="11"/>
  <c r="G832" i="11"/>
  <c r="G831" i="11"/>
  <c r="G830" i="11"/>
  <c r="G827" i="11"/>
  <c r="C825" i="11"/>
  <c r="C826" i="11" s="1"/>
  <c r="C827" i="11" s="1"/>
  <c r="C828" i="11" s="1"/>
  <c r="C829" i="11" s="1"/>
  <c r="C830" i="11" s="1"/>
  <c r="C831" i="11" s="1"/>
  <c r="C832" i="11" s="1"/>
  <c r="C833" i="11" s="1"/>
  <c r="C834" i="11" s="1"/>
  <c r="C835" i="11" s="1"/>
  <c r="C836" i="11" s="1"/>
  <c r="C837" i="11" s="1"/>
  <c r="C838" i="11" s="1"/>
  <c r="C839" i="11" s="1"/>
  <c r="C840" i="11" s="1"/>
  <c r="C841" i="11" s="1"/>
  <c r="C842" i="11" s="1"/>
  <c r="C843" i="11" s="1"/>
  <c r="C844" i="11" s="1"/>
  <c r="C845" i="11" s="1"/>
  <c r="C846" i="11" s="1"/>
  <c r="L82" i="54"/>
  <c r="D818" i="11" s="1"/>
  <c r="G818" i="11" s="1"/>
  <c r="L79" i="54"/>
  <c r="D817" i="11" s="1"/>
  <c r="L76" i="54"/>
  <c r="D816" i="11" s="1"/>
  <c r="L73" i="54"/>
  <c r="D815" i="11" s="1"/>
  <c r="L70" i="54"/>
  <c r="D814" i="11" s="1"/>
  <c r="J67" i="54"/>
  <c r="K67" i="54" s="1"/>
  <c r="J66" i="54"/>
  <c r="K66" i="54" s="1"/>
  <c r="J65" i="54"/>
  <c r="K65" i="54" s="1"/>
  <c r="F812" i="11"/>
  <c r="J64" i="54"/>
  <c r="K64" i="54" s="1"/>
  <c r="J63" i="54"/>
  <c r="K63" i="54" s="1"/>
  <c r="J62" i="54"/>
  <c r="K62" i="54" s="1"/>
  <c r="J61" i="54"/>
  <c r="K61" i="54" s="1"/>
  <c r="J60" i="54"/>
  <c r="K60" i="54" s="1"/>
  <c r="J59" i="54"/>
  <c r="K59" i="54" s="1"/>
  <c r="F811" i="11"/>
  <c r="J58" i="54"/>
  <c r="K58" i="54" s="1"/>
  <c r="J57" i="54"/>
  <c r="K57" i="54" s="1"/>
  <c r="J56" i="54"/>
  <c r="K56" i="54" s="1"/>
  <c r="J55" i="54"/>
  <c r="K55" i="54" s="1"/>
  <c r="J54" i="54"/>
  <c r="K54" i="54" s="1"/>
  <c r="J53" i="54"/>
  <c r="K53" i="54" s="1"/>
  <c r="J52" i="54"/>
  <c r="K52" i="54" s="1"/>
  <c r="F810" i="11"/>
  <c r="J51" i="54"/>
  <c r="K51" i="54" s="1"/>
  <c r="J50" i="54"/>
  <c r="K50" i="54" s="1"/>
  <c r="J49" i="54"/>
  <c r="K49" i="54" s="1"/>
  <c r="F809" i="11"/>
  <c r="J48" i="54"/>
  <c r="K48" i="54" s="1"/>
  <c r="J47" i="54"/>
  <c r="K47" i="54" s="1"/>
  <c r="J46" i="54"/>
  <c r="K46" i="54" s="1"/>
  <c r="J45" i="54"/>
  <c r="K45" i="54" s="1"/>
  <c r="J44" i="54"/>
  <c r="K44" i="54" s="1"/>
  <c r="F808" i="11"/>
  <c r="J43" i="54"/>
  <c r="K43" i="54" s="1"/>
  <c r="J42" i="54"/>
  <c r="K42" i="54" s="1"/>
  <c r="J41" i="54"/>
  <c r="K41" i="54" s="1"/>
  <c r="J40" i="54"/>
  <c r="K40" i="54" s="1"/>
  <c r="F807" i="11"/>
  <c r="J39" i="54"/>
  <c r="K39" i="54" s="1"/>
  <c r="J38" i="54"/>
  <c r="K38" i="54" s="1"/>
  <c r="J37" i="54"/>
  <c r="K37" i="54" s="1"/>
  <c r="J36" i="54"/>
  <c r="K36" i="54" s="1"/>
  <c r="J35" i="54"/>
  <c r="K35" i="54" s="1"/>
  <c r="F806" i="11"/>
  <c r="J34" i="54"/>
  <c r="K34" i="54" s="1"/>
  <c r="J33" i="54"/>
  <c r="K33" i="54" s="1"/>
  <c r="J32" i="54"/>
  <c r="K32" i="54" s="1"/>
  <c r="F805" i="11"/>
  <c r="J31" i="54"/>
  <c r="K31" i="54" s="1"/>
  <c r="J30" i="54"/>
  <c r="K30" i="54" s="1"/>
  <c r="J29" i="54"/>
  <c r="K29" i="54" s="1"/>
  <c r="F804" i="11"/>
  <c r="J28" i="54"/>
  <c r="K28" i="54" s="1"/>
  <c r="J27" i="54"/>
  <c r="K27" i="54" s="1"/>
  <c r="J26" i="54"/>
  <c r="K26" i="54" s="1"/>
  <c r="J25" i="54"/>
  <c r="K25" i="54" s="1"/>
  <c r="J24" i="54"/>
  <c r="K24" i="54" s="1"/>
  <c r="F803" i="11"/>
  <c r="J23" i="54"/>
  <c r="K23" i="54" s="1"/>
  <c r="J22" i="54"/>
  <c r="K22" i="54" s="1"/>
  <c r="J21" i="54"/>
  <c r="K21" i="54" s="1"/>
  <c r="J20" i="54"/>
  <c r="K20" i="54" s="1"/>
  <c r="J19" i="54"/>
  <c r="K19" i="54" s="1"/>
  <c r="F802" i="11"/>
  <c r="J18" i="54"/>
  <c r="K18" i="54" s="1"/>
  <c r="J17" i="54"/>
  <c r="K17" i="54" s="1"/>
  <c r="J16" i="54"/>
  <c r="K16" i="54" s="1"/>
  <c r="F801" i="11"/>
  <c r="J15" i="54"/>
  <c r="K15" i="54" s="1"/>
  <c r="J14" i="54"/>
  <c r="K14" i="54" s="1"/>
  <c r="J13" i="54"/>
  <c r="K13" i="54" s="1"/>
  <c r="J12" i="54"/>
  <c r="K12" i="54" s="1"/>
  <c r="F800" i="11"/>
  <c r="J11" i="54"/>
  <c r="K11" i="54" s="1"/>
  <c r="J10" i="54"/>
  <c r="K10" i="54" s="1"/>
  <c r="J9" i="54"/>
  <c r="K9" i="54" s="1"/>
  <c r="J8" i="54"/>
  <c r="K8" i="54" s="1"/>
  <c r="F799" i="11"/>
  <c r="N798" i="11"/>
  <c r="K798" i="11"/>
  <c r="N797" i="11"/>
  <c r="K797" i="11"/>
  <c r="J7" i="54"/>
  <c r="K7" i="54" s="1"/>
  <c r="J6" i="54"/>
  <c r="K6" i="54" s="1"/>
  <c r="J5" i="54"/>
  <c r="K5" i="54" s="1"/>
  <c r="J4" i="54"/>
  <c r="K4" i="54" s="1"/>
  <c r="J3" i="54"/>
  <c r="K3" i="54" s="1"/>
  <c r="F792" i="11"/>
  <c r="J63" i="53"/>
  <c r="K63" i="53" s="1"/>
  <c r="J62" i="53"/>
  <c r="K62" i="53" s="1"/>
  <c r="F791" i="11"/>
  <c r="J61" i="53"/>
  <c r="K61" i="53" s="1"/>
  <c r="J60" i="53"/>
  <c r="K60" i="53" s="1"/>
  <c r="J59" i="53"/>
  <c r="K59" i="53" s="1"/>
  <c r="J58" i="53"/>
  <c r="K58" i="53" s="1"/>
  <c r="F790" i="11"/>
  <c r="J57" i="53"/>
  <c r="K57" i="53" s="1"/>
  <c r="J56" i="53"/>
  <c r="K56" i="53" s="1"/>
  <c r="J55" i="53"/>
  <c r="K55" i="53" s="1"/>
  <c r="F789" i="11"/>
  <c r="J54" i="53"/>
  <c r="K54" i="53" s="1"/>
  <c r="J53" i="53"/>
  <c r="K53" i="53" s="1"/>
  <c r="J52" i="53"/>
  <c r="K52" i="53" s="1"/>
  <c r="F788" i="11"/>
  <c r="J51" i="53"/>
  <c r="K51" i="53" s="1"/>
  <c r="J50" i="53"/>
  <c r="K50" i="53" s="1"/>
  <c r="J49" i="53"/>
  <c r="K49" i="53" s="1"/>
  <c r="F787" i="11"/>
  <c r="J48" i="53"/>
  <c r="K48" i="53" s="1"/>
  <c r="J47" i="53"/>
  <c r="K47" i="53" s="1"/>
  <c r="J46" i="53"/>
  <c r="K46" i="53" s="1"/>
  <c r="F786" i="11"/>
  <c r="J45" i="53"/>
  <c r="K45" i="53" s="1"/>
  <c r="J44" i="53"/>
  <c r="K44" i="53" s="1"/>
  <c r="J43" i="53"/>
  <c r="K43" i="53" s="1"/>
  <c r="J42" i="53"/>
  <c r="K42" i="53" s="1"/>
  <c r="J41" i="53"/>
  <c r="K41" i="53" s="1"/>
  <c r="F785" i="11"/>
  <c r="J40" i="53"/>
  <c r="K40" i="53" s="1"/>
  <c r="J39" i="53"/>
  <c r="K39" i="53" s="1"/>
  <c r="J38" i="53"/>
  <c r="K38" i="53" s="1"/>
  <c r="J37" i="53"/>
  <c r="K37" i="53" s="1"/>
  <c r="K83" i="54" l="1"/>
  <c r="C44" i="25" s="1"/>
  <c r="G817" i="11"/>
  <c r="G816" i="11"/>
  <c r="G815" i="11"/>
  <c r="G814" i="11"/>
  <c r="L67" i="54"/>
  <c r="D813" i="11" s="1"/>
  <c r="L64" i="54"/>
  <c r="D812" i="11" s="1"/>
  <c r="L58" i="54"/>
  <c r="D811" i="11" s="1"/>
  <c r="G811" i="11" s="1"/>
  <c r="L51" i="54"/>
  <c r="D810" i="11" s="1"/>
  <c r="G810" i="11" s="1"/>
  <c r="L48" i="54"/>
  <c r="D809" i="11" s="1"/>
  <c r="L43" i="54"/>
  <c r="D808" i="11" s="1"/>
  <c r="L39" i="54"/>
  <c r="D807" i="11" s="1"/>
  <c r="G807" i="11" s="1"/>
  <c r="L34" i="54"/>
  <c r="D806" i="11" s="1"/>
  <c r="G806" i="11" s="1"/>
  <c r="L31" i="54"/>
  <c r="D805" i="11" s="1"/>
  <c r="G805" i="11" s="1"/>
  <c r="L28" i="54"/>
  <c r="D804" i="11" s="1"/>
  <c r="L23" i="54"/>
  <c r="D803" i="11" s="1"/>
  <c r="G803" i="11" s="1"/>
  <c r="L18" i="54"/>
  <c r="D802" i="11" s="1"/>
  <c r="G802" i="11" s="1"/>
  <c r="L15" i="54"/>
  <c r="D801" i="11" s="1"/>
  <c r="L11" i="54"/>
  <c r="D800" i="11" s="1"/>
  <c r="G800" i="11" s="1"/>
  <c r="L7" i="54"/>
  <c r="D799" i="11" s="1"/>
  <c r="C799" i="11" s="1"/>
  <c r="L63" i="53"/>
  <c r="D792" i="11" s="1"/>
  <c r="L61" i="53"/>
  <c r="D791" i="11" s="1"/>
  <c r="G791" i="11" s="1"/>
  <c r="L57" i="53"/>
  <c r="D790" i="11" s="1"/>
  <c r="L54" i="53"/>
  <c r="D789" i="11" s="1"/>
  <c r="G789" i="11" s="1"/>
  <c r="L51" i="53"/>
  <c r="D788" i="11" s="1"/>
  <c r="G788" i="11" s="1"/>
  <c r="L48" i="53"/>
  <c r="D787" i="11" s="1"/>
  <c r="L45" i="53"/>
  <c r="D786" i="11" s="1"/>
  <c r="G786" i="11" s="1"/>
  <c r="L40" i="53"/>
  <c r="D785" i="11" s="1"/>
  <c r="F784" i="11"/>
  <c r="J36" i="53"/>
  <c r="K36" i="53" s="1"/>
  <c r="J35" i="53"/>
  <c r="K35" i="53" s="1"/>
  <c r="F783" i="11"/>
  <c r="J34" i="53"/>
  <c r="K34" i="53" s="1"/>
  <c r="J33" i="53"/>
  <c r="K33" i="53" s="1"/>
  <c r="J32" i="53"/>
  <c r="K32" i="53" s="1"/>
  <c r="J31" i="53"/>
  <c r="K31" i="53" s="1"/>
  <c r="F782" i="11"/>
  <c r="J30" i="53"/>
  <c r="K30" i="53" s="1"/>
  <c r="L30" i="53" s="1"/>
  <c r="D782" i="11" s="1"/>
  <c r="G782" i="11" s="1"/>
  <c r="F781" i="11"/>
  <c r="J29" i="53"/>
  <c r="K29" i="53" s="1"/>
  <c r="J28" i="53"/>
  <c r="K28" i="53" s="1"/>
  <c r="F780" i="11"/>
  <c r="J27" i="53"/>
  <c r="K27" i="53" s="1"/>
  <c r="J26" i="53"/>
  <c r="K26" i="53" s="1"/>
  <c r="J25" i="53"/>
  <c r="K25" i="53" s="1"/>
  <c r="F779" i="11"/>
  <c r="J24" i="53"/>
  <c r="K24" i="53" s="1"/>
  <c r="J23" i="53"/>
  <c r="K23" i="53" s="1"/>
  <c r="F778" i="11"/>
  <c r="J22" i="53"/>
  <c r="K22" i="53" s="1"/>
  <c r="J21" i="53"/>
  <c r="K21" i="53" s="1"/>
  <c r="J20" i="53"/>
  <c r="K20" i="53" s="1"/>
  <c r="J19" i="53"/>
  <c r="K19" i="53" s="1"/>
  <c r="F777" i="11"/>
  <c r="J18" i="53"/>
  <c r="K18" i="53" s="1"/>
  <c r="J17" i="53"/>
  <c r="K17" i="53" s="1"/>
  <c r="J16" i="53"/>
  <c r="K16" i="53" s="1"/>
  <c r="F776" i="11"/>
  <c r="J15" i="53"/>
  <c r="K15" i="53" s="1"/>
  <c r="J14" i="53"/>
  <c r="K14" i="53" s="1"/>
  <c r="J13" i="53"/>
  <c r="K13" i="53" s="1"/>
  <c r="J12" i="53"/>
  <c r="K12" i="53" s="1"/>
  <c r="F775" i="11"/>
  <c r="J11" i="53"/>
  <c r="K11" i="53" s="1"/>
  <c r="J10" i="53"/>
  <c r="K10" i="53" s="1"/>
  <c r="J9" i="53"/>
  <c r="K9" i="53" s="1"/>
  <c r="F774" i="11"/>
  <c r="J7" i="53"/>
  <c r="K7" i="53" s="1"/>
  <c r="J8" i="53"/>
  <c r="K8" i="53" s="1"/>
  <c r="J6" i="53"/>
  <c r="K6" i="53" s="1"/>
  <c r="J5" i="53"/>
  <c r="K5" i="53" s="1"/>
  <c r="F773" i="11"/>
  <c r="N772" i="11"/>
  <c r="K772" i="11"/>
  <c r="N771" i="11"/>
  <c r="K771" i="11"/>
  <c r="J4" i="53"/>
  <c r="K4" i="53" s="1"/>
  <c r="J3" i="53"/>
  <c r="K3" i="53" s="1"/>
  <c r="F766" i="11"/>
  <c r="J61" i="52"/>
  <c r="K61" i="52" s="1"/>
  <c r="J60" i="52"/>
  <c r="K60" i="52" s="1"/>
  <c r="F765" i="11"/>
  <c r="J59" i="52"/>
  <c r="K59" i="52" s="1"/>
  <c r="J58" i="52"/>
  <c r="K58" i="52" s="1"/>
  <c r="F764" i="11"/>
  <c r="J57" i="52"/>
  <c r="K57" i="52" s="1"/>
  <c r="J56" i="52"/>
  <c r="K56" i="52" s="1"/>
  <c r="J55" i="52"/>
  <c r="K55" i="52" s="1"/>
  <c r="F763" i="11"/>
  <c r="J54" i="52"/>
  <c r="K54" i="52" s="1"/>
  <c r="J53" i="52"/>
  <c r="K53" i="52" s="1"/>
  <c r="F762" i="11"/>
  <c r="J52" i="52"/>
  <c r="K52" i="52" s="1"/>
  <c r="J51" i="52"/>
  <c r="K51" i="52" s="1"/>
  <c r="F761" i="11"/>
  <c r="J50" i="52"/>
  <c r="K50" i="52" s="1"/>
  <c r="J49" i="52"/>
  <c r="K49" i="52" s="1"/>
  <c r="J48" i="52"/>
  <c r="K48" i="52" s="1"/>
  <c r="F760" i="11"/>
  <c r="J47" i="52"/>
  <c r="K47" i="52" s="1"/>
  <c r="L47" i="52" s="1"/>
  <c r="D760" i="11" s="1"/>
  <c r="F759" i="11"/>
  <c r="J46" i="52"/>
  <c r="K46" i="52" s="1"/>
  <c r="J45" i="52"/>
  <c r="K45" i="52" s="1"/>
  <c r="J44" i="52"/>
  <c r="K44" i="52" s="1"/>
  <c r="J43" i="52"/>
  <c r="K43" i="52" s="1"/>
  <c r="F758" i="11"/>
  <c r="J42" i="52"/>
  <c r="K42" i="52" s="1"/>
  <c r="J41" i="52"/>
  <c r="K41" i="52" s="1"/>
  <c r="F757" i="11"/>
  <c r="J40" i="52"/>
  <c r="K40" i="52" s="1"/>
  <c r="J39" i="52"/>
  <c r="K39" i="52" s="1"/>
  <c r="F756" i="11"/>
  <c r="J38" i="52"/>
  <c r="K38" i="52" s="1"/>
  <c r="J37" i="52"/>
  <c r="K37" i="52" s="1"/>
  <c r="J36" i="52"/>
  <c r="K36" i="52" s="1"/>
  <c r="F755" i="11"/>
  <c r="J35" i="52"/>
  <c r="K35" i="52" s="1"/>
  <c r="J34" i="52"/>
  <c r="K34" i="52" s="1"/>
  <c r="F754" i="11"/>
  <c r="J33" i="52"/>
  <c r="K33" i="52" s="1"/>
  <c r="J32" i="52"/>
  <c r="K32" i="52" s="1"/>
  <c r="J31" i="52"/>
  <c r="K31" i="52" s="1"/>
  <c r="F753" i="11"/>
  <c r="J30" i="52"/>
  <c r="K30" i="52" s="1"/>
  <c r="J29" i="52"/>
  <c r="K29" i="52" s="1"/>
  <c r="F752" i="11"/>
  <c r="J28" i="52"/>
  <c r="K28" i="52" s="1"/>
  <c r="L28" i="52" s="1"/>
  <c r="D752" i="11" s="1"/>
  <c r="G752" i="11" s="1"/>
  <c r="F751" i="11"/>
  <c r="J27" i="52"/>
  <c r="K27" i="52" s="1"/>
  <c r="J26" i="52"/>
  <c r="K26" i="52" s="1"/>
  <c r="J25" i="52"/>
  <c r="K25" i="52" s="1"/>
  <c r="F750" i="11"/>
  <c r="J24" i="52"/>
  <c r="K24" i="52" s="1"/>
  <c r="J23" i="52"/>
  <c r="K23" i="52" s="1"/>
  <c r="J22" i="52"/>
  <c r="K22" i="52" s="1"/>
  <c r="J21" i="52"/>
  <c r="K21" i="52" s="1"/>
  <c r="F749" i="11"/>
  <c r="J20" i="52"/>
  <c r="K20" i="52" s="1"/>
  <c r="J19" i="52"/>
  <c r="K19" i="52" s="1"/>
  <c r="J18" i="52"/>
  <c r="K18" i="52" s="1"/>
  <c r="F748" i="11"/>
  <c r="J15" i="52"/>
  <c r="K15" i="52" s="1"/>
  <c r="J17" i="52"/>
  <c r="K17" i="52" s="1"/>
  <c r="J16" i="52"/>
  <c r="K16" i="52" s="1"/>
  <c r="J14" i="52"/>
  <c r="K14" i="52" s="1"/>
  <c r="J13" i="52"/>
  <c r="K13" i="52" s="1"/>
  <c r="F747" i="11"/>
  <c r="J12" i="52"/>
  <c r="K12" i="52" s="1"/>
  <c r="J11" i="52"/>
  <c r="K11" i="52" s="1"/>
  <c r="J10" i="52"/>
  <c r="K10" i="52" s="1"/>
  <c r="J9" i="52"/>
  <c r="K9" i="52" s="1"/>
  <c r="F746" i="11"/>
  <c r="J8" i="52"/>
  <c r="K8" i="52" s="1"/>
  <c r="J7" i="52"/>
  <c r="K7" i="52" s="1"/>
  <c r="J6" i="52"/>
  <c r="K6" i="52" s="1"/>
  <c r="F745" i="11"/>
  <c r="N744" i="11"/>
  <c r="K744" i="11"/>
  <c r="N743" i="11"/>
  <c r="K743" i="11"/>
  <c r="J5" i="52"/>
  <c r="K5" i="52" s="1"/>
  <c r="J4" i="52"/>
  <c r="K4" i="52" s="1"/>
  <c r="J3" i="52"/>
  <c r="K3" i="52" s="1"/>
  <c r="F738" i="11"/>
  <c r="J52" i="51"/>
  <c r="K52" i="51" s="1"/>
  <c r="J51" i="51"/>
  <c r="K51" i="51" s="1"/>
  <c r="J50" i="51"/>
  <c r="K50" i="51" s="1"/>
  <c r="F737" i="11"/>
  <c r="J49" i="51"/>
  <c r="K49" i="51" s="1"/>
  <c r="J48" i="51"/>
  <c r="K48" i="51" s="1"/>
  <c r="J47" i="51"/>
  <c r="K47" i="51" s="1"/>
  <c r="F736" i="11"/>
  <c r="J46" i="51"/>
  <c r="K46" i="51" s="1"/>
  <c r="J45" i="51"/>
  <c r="K45" i="51" s="1"/>
  <c r="F735" i="11"/>
  <c r="J44" i="51"/>
  <c r="K44" i="51" s="1"/>
  <c r="J43" i="51"/>
  <c r="K43" i="51" s="1"/>
  <c r="J42" i="51"/>
  <c r="K42" i="51" s="1"/>
  <c r="F734" i="11"/>
  <c r="J41" i="51"/>
  <c r="K41" i="51" s="1"/>
  <c r="J40" i="51"/>
  <c r="K40" i="51" s="1"/>
  <c r="F733" i="11"/>
  <c r="J39" i="51"/>
  <c r="K39" i="51" s="1"/>
  <c r="J38" i="51"/>
  <c r="K38" i="51" s="1"/>
  <c r="J37" i="51"/>
  <c r="K37" i="51" s="1"/>
  <c r="J36" i="51"/>
  <c r="K36" i="51" s="1"/>
  <c r="F732" i="11"/>
  <c r="J35" i="51"/>
  <c r="K35" i="51" s="1"/>
  <c r="J34" i="51"/>
  <c r="K34" i="51" s="1"/>
  <c r="F731" i="11"/>
  <c r="J33" i="51"/>
  <c r="K33" i="51" s="1"/>
  <c r="L33" i="51" s="1"/>
  <c r="D731" i="11" s="1"/>
  <c r="G731" i="11" s="1"/>
  <c r="F730" i="11"/>
  <c r="J32" i="51"/>
  <c r="K32" i="51" s="1"/>
  <c r="J31" i="51"/>
  <c r="K31" i="51" s="1"/>
  <c r="J30" i="51"/>
  <c r="K30" i="51" s="1"/>
  <c r="F729" i="11"/>
  <c r="J29" i="51"/>
  <c r="K29" i="51" s="1"/>
  <c r="L29" i="51" s="1"/>
  <c r="F728" i="11"/>
  <c r="J28" i="51"/>
  <c r="K28" i="51" s="1"/>
  <c r="J27" i="51"/>
  <c r="K27" i="51" s="1"/>
  <c r="F727" i="11"/>
  <c r="J26" i="51"/>
  <c r="K26" i="51" s="1"/>
  <c r="J25" i="51"/>
  <c r="K25" i="51" s="1"/>
  <c r="F726" i="11"/>
  <c r="J24" i="51"/>
  <c r="K24" i="51" s="1"/>
  <c r="J23" i="51"/>
  <c r="K23" i="51" s="1"/>
  <c r="J22" i="51"/>
  <c r="K22" i="51" s="1"/>
  <c r="J21" i="51"/>
  <c r="K21" i="51" s="1"/>
  <c r="F725" i="11"/>
  <c r="J20" i="51"/>
  <c r="K20" i="51" s="1"/>
  <c r="L20" i="51" s="1"/>
  <c r="D725" i="11" s="1"/>
  <c r="F724" i="11"/>
  <c r="J19" i="51"/>
  <c r="K19" i="51" s="1"/>
  <c r="J18" i="51"/>
  <c r="K18" i="51" s="1"/>
  <c r="J17" i="51"/>
  <c r="K17" i="51" s="1"/>
  <c r="F723" i="11"/>
  <c r="J16" i="51"/>
  <c r="K16" i="51" s="1"/>
  <c r="J15" i="51"/>
  <c r="K15" i="51" s="1"/>
  <c r="J14" i="51"/>
  <c r="K14" i="51" s="1"/>
  <c r="F722" i="11"/>
  <c r="J13" i="51"/>
  <c r="K13" i="51" s="1"/>
  <c r="J12" i="51"/>
  <c r="K12" i="51" s="1"/>
  <c r="J11" i="51"/>
  <c r="K11" i="51" s="1"/>
  <c r="F721" i="11"/>
  <c r="J10" i="51"/>
  <c r="K10" i="51" s="1"/>
  <c r="J9" i="51"/>
  <c r="K9" i="51" s="1"/>
  <c r="F720" i="11"/>
  <c r="J8" i="51"/>
  <c r="K8" i="51" s="1"/>
  <c r="J7" i="51"/>
  <c r="K7" i="51" s="1"/>
  <c r="J6" i="51"/>
  <c r="K6" i="51" s="1"/>
  <c r="J5" i="51"/>
  <c r="K5" i="51" s="1"/>
  <c r="J4" i="51"/>
  <c r="K4" i="51" s="1"/>
  <c r="J3" i="51"/>
  <c r="K3" i="51" s="1"/>
  <c r="F719" i="11"/>
  <c r="N718" i="11"/>
  <c r="K718" i="11"/>
  <c r="N717" i="11"/>
  <c r="K717" i="11"/>
  <c r="F712" i="11"/>
  <c r="J56" i="50"/>
  <c r="K56" i="50" s="1"/>
  <c r="J55" i="50"/>
  <c r="K55" i="50" s="1"/>
  <c r="F711" i="11"/>
  <c r="J54" i="50"/>
  <c r="K54" i="50" s="1"/>
  <c r="J53" i="50"/>
  <c r="K53" i="50" s="1"/>
  <c r="F710" i="11"/>
  <c r="J52" i="50"/>
  <c r="K52" i="50" s="1"/>
  <c r="J51" i="50"/>
  <c r="K51" i="50" s="1"/>
  <c r="F709" i="11"/>
  <c r="J50" i="50"/>
  <c r="K50" i="50" s="1"/>
  <c r="J49" i="50"/>
  <c r="K49" i="50" s="1"/>
  <c r="J48" i="50"/>
  <c r="K48" i="50" s="1"/>
  <c r="F708" i="11"/>
  <c r="J47" i="50"/>
  <c r="K47" i="50" s="1"/>
  <c r="L47" i="50" s="1"/>
  <c r="D708" i="11" s="1"/>
  <c r="F707" i="11"/>
  <c r="J46" i="50"/>
  <c r="K46" i="50" s="1"/>
  <c r="J45" i="50"/>
  <c r="K45" i="50" s="1"/>
  <c r="J44" i="50"/>
  <c r="K44" i="50" s="1"/>
  <c r="F706" i="11"/>
  <c r="J43" i="50"/>
  <c r="K43" i="50" s="1"/>
  <c r="J42" i="50"/>
  <c r="K42" i="50" s="1"/>
  <c r="F705" i="11"/>
  <c r="J41" i="50"/>
  <c r="K41" i="50" s="1"/>
  <c r="L41" i="50" s="1"/>
  <c r="D705" i="11" s="1"/>
  <c r="F704" i="11"/>
  <c r="J40" i="50"/>
  <c r="K40" i="50" s="1"/>
  <c r="J39" i="50"/>
  <c r="K39" i="50" s="1"/>
  <c r="J38" i="50"/>
  <c r="K38" i="50" s="1"/>
  <c r="J37" i="50"/>
  <c r="K37" i="50" s="1"/>
  <c r="F703" i="11"/>
  <c r="J36" i="50"/>
  <c r="K36" i="50" s="1"/>
  <c r="J35" i="50"/>
  <c r="K35" i="50" s="1"/>
  <c r="J34" i="50"/>
  <c r="K34" i="50" s="1"/>
  <c r="J33" i="50"/>
  <c r="K33" i="50" s="1"/>
  <c r="F702" i="11"/>
  <c r="J32" i="50"/>
  <c r="K32" i="50" s="1"/>
  <c r="L32" i="50" s="1"/>
  <c r="D702" i="11" s="1"/>
  <c r="F701" i="11"/>
  <c r="J31" i="50"/>
  <c r="K31" i="50" s="1"/>
  <c r="J30" i="50"/>
  <c r="K30" i="50" s="1"/>
  <c r="J29" i="50"/>
  <c r="K29" i="50" s="1"/>
  <c r="F700" i="11"/>
  <c r="J28" i="50"/>
  <c r="K28" i="50" s="1"/>
  <c r="J27" i="50"/>
  <c r="K27" i="50" s="1"/>
  <c r="J26" i="50"/>
  <c r="K26" i="50" s="1"/>
  <c r="F699" i="11"/>
  <c r="J25" i="50"/>
  <c r="K25" i="50" s="1"/>
  <c r="J24" i="50"/>
  <c r="K24" i="50" s="1"/>
  <c r="J23" i="50"/>
  <c r="K23" i="50" s="1"/>
  <c r="J22" i="50"/>
  <c r="K22" i="50" s="1"/>
  <c r="J21" i="50"/>
  <c r="K21" i="50" s="1"/>
  <c r="F698" i="11"/>
  <c r="J20" i="50"/>
  <c r="K20" i="50" s="1"/>
  <c r="J19" i="50"/>
  <c r="K19" i="50" s="1"/>
  <c r="J18" i="50"/>
  <c r="K18" i="50" s="1"/>
  <c r="J17" i="50"/>
  <c r="K17" i="50" s="1"/>
  <c r="F697" i="11"/>
  <c r="J16" i="50"/>
  <c r="K16" i="50" s="1"/>
  <c r="J15" i="50"/>
  <c r="K15" i="50" s="1"/>
  <c r="J14" i="50"/>
  <c r="K14" i="50" s="1"/>
  <c r="F696" i="11"/>
  <c r="J13" i="50"/>
  <c r="K13" i="50" s="1"/>
  <c r="J12" i="50"/>
  <c r="K12" i="50" s="1"/>
  <c r="J11" i="50"/>
  <c r="K11" i="50" s="1"/>
  <c r="J10" i="50"/>
  <c r="K10" i="50" s="1"/>
  <c r="F695" i="11"/>
  <c r="J9" i="50"/>
  <c r="K9" i="50" s="1"/>
  <c r="J8" i="50"/>
  <c r="K8" i="50" s="1"/>
  <c r="J7" i="50"/>
  <c r="K7" i="50" s="1"/>
  <c r="J6" i="50"/>
  <c r="K6" i="50" s="1"/>
  <c r="F694" i="11"/>
  <c r="N693" i="11"/>
  <c r="K693" i="11"/>
  <c r="N692" i="11"/>
  <c r="K692" i="11"/>
  <c r="J5" i="50"/>
  <c r="K5" i="50" s="1"/>
  <c r="J4" i="50"/>
  <c r="K4" i="50" s="1"/>
  <c r="J3" i="50"/>
  <c r="K3" i="50" s="1"/>
  <c r="F687" i="11"/>
  <c r="J77" i="49"/>
  <c r="K77" i="49" s="1"/>
  <c r="J76" i="49"/>
  <c r="K76" i="49" s="1"/>
  <c r="F686" i="11"/>
  <c r="J75" i="49"/>
  <c r="K75" i="49" s="1"/>
  <c r="J74" i="49"/>
  <c r="K74" i="49" s="1"/>
  <c r="J73" i="49"/>
  <c r="K73" i="49" s="1"/>
  <c r="F685" i="11"/>
  <c r="K57" i="50" l="1"/>
  <c r="K62" i="52"/>
  <c r="K53" i="51"/>
  <c r="G792" i="11"/>
  <c r="K64" i="53"/>
  <c r="C43" i="25" s="1"/>
  <c r="G813" i="11"/>
  <c r="G812" i="11"/>
  <c r="G809" i="11"/>
  <c r="G808" i="11"/>
  <c r="G804" i="11"/>
  <c r="C800" i="11"/>
  <c r="C801" i="11" s="1"/>
  <c r="C802" i="11" s="1"/>
  <c r="C803" i="11" s="1"/>
  <c r="C804" i="11" s="1"/>
  <c r="C805" i="11" s="1"/>
  <c r="C806" i="11" s="1"/>
  <c r="C807" i="11" s="1"/>
  <c r="C808" i="11" s="1"/>
  <c r="C809" i="11" s="1"/>
  <c r="C810" i="11" s="1"/>
  <c r="C811" i="11" s="1"/>
  <c r="C812" i="11" s="1"/>
  <c r="C813" i="11" s="1"/>
  <c r="C814" i="11" s="1"/>
  <c r="C815" i="11" s="1"/>
  <c r="C816" i="11" s="1"/>
  <c r="C817" i="11" s="1"/>
  <c r="C818" i="11" s="1"/>
  <c r="G801" i="11"/>
  <c r="G799" i="11"/>
  <c r="G790" i="11"/>
  <c r="G787" i="11"/>
  <c r="G785" i="11"/>
  <c r="L36" i="53"/>
  <c r="D784" i="11" s="1"/>
  <c r="G784" i="11" s="1"/>
  <c r="L34" i="53"/>
  <c r="D783" i="11" s="1"/>
  <c r="L29" i="53"/>
  <c r="D781" i="11" s="1"/>
  <c r="G781" i="11" s="1"/>
  <c r="L27" i="53"/>
  <c r="D780" i="11" s="1"/>
  <c r="G780" i="11" s="1"/>
  <c r="L24" i="53"/>
  <c r="D779" i="11" s="1"/>
  <c r="G779" i="11" s="1"/>
  <c r="L22" i="53"/>
  <c r="D778" i="11" s="1"/>
  <c r="L18" i="53"/>
  <c r="D777" i="11" s="1"/>
  <c r="L15" i="53"/>
  <c r="D776" i="11" s="1"/>
  <c r="L11" i="53"/>
  <c r="D775" i="11" s="1"/>
  <c r="L8" i="53"/>
  <c r="D774" i="11" s="1"/>
  <c r="L4" i="53"/>
  <c r="D773" i="11" s="1"/>
  <c r="L61" i="52"/>
  <c r="D766" i="11" s="1"/>
  <c r="G766" i="11" s="1"/>
  <c r="C42" i="25"/>
  <c r="L59" i="52"/>
  <c r="D765" i="11" s="1"/>
  <c r="L57" i="52"/>
  <c r="D764" i="11" s="1"/>
  <c r="L54" i="52"/>
  <c r="D763" i="11" s="1"/>
  <c r="L52" i="52"/>
  <c r="D762" i="11" s="1"/>
  <c r="L50" i="52"/>
  <c r="D761" i="11" s="1"/>
  <c r="G761" i="11" s="1"/>
  <c r="G760" i="11"/>
  <c r="L46" i="52"/>
  <c r="D759" i="11" s="1"/>
  <c r="L42" i="52"/>
  <c r="D758" i="11" s="1"/>
  <c r="G758" i="11" s="1"/>
  <c r="L40" i="52"/>
  <c r="D757" i="11" s="1"/>
  <c r="L38" i="52"/>
  <c r="D756" i="11" s="1"/>
  <c r="L35" i="52"/>
  <c r="D755" i="11" s="1"/>
  <c r="G755" i="11" s="1"/>
  <c r="L33" i="52"/>
  <c r="D754" i="11" s="1"/>
  <c r="G754" i="11" s="1"/>
  <c r="L30" i="52"/>
  <c r="D753" i="11" s="1"/>
  <c r="G753" i="11" s="1"/>
  <c r="L27" i="52"/>
  <c r="D751" i="11" s="1"/>
  <c r="G751" i="11" s="1"/>
  <c r="L24" i="52"/>
  <c r="D750" i="11" s="1"/>
  <c r="L20" i="52"/>
  <c r="D749" i="11" s="1"/>
  <c r="L17" i="52"/>
  <c r="D748" i="11" s="1"/>
  <c r="G748" i="11" s="1"/>
  <c r="L12" i="52"/>
  <c r="D747" i="11" s="1"/>
  <c r="L8" i="52"/>
  <c r="D746" i="11" s="1"/>
  <c r="G746" i="11" s="1"/>
  <c r="L5" i="52"/>
  <c r="D745" i="11" s="1"/>
  <c r="G745" i="11" s="1"/>
  <c r="L52" i="51"/>
  <c r="D738" i="11" s="1"/>
  <c r="G738" i="11" s="1"/>
  <c r="C41" i="25"/>
  <c r="L49" i="51"/>
  <c r="D737" i="11" s="1"/>
  <c r="L46" i="51"/>
  <c r="D736" i="11" s="1"/>
  <c r="L44" i="51"/>
  <c r="D735" i="11" s="1"/>
  <c r="L41" i="51"/>
  <c r="D734" i="11" s="1"/>
  <c r="G734" i="11" s="1"/>
  <c r="L39" i="51"/>
  <c r="D733" i="11" s="1"/>
  <c r="G733" i="11" s="1"/>
  <c r="L35" i="51"/>
  <c r="D732" i="11" s="1"/>
  <c r="G732" i="11" s="1"/>
  <c r="L32" i="51"/>
  <c r="D730" i="11" s="1"/>
  <c r="G730" i="11" s="1"/>
  <c r="D729" i="11"/>
  <c r="G729" i="11" s="1"/>
  <c r="L28" i="51"/>
  <c r="D728" i="11" s="1"/>
  <c r="L24" i="51"/>
  <c r="D726" i="11" s="1"/>
  <c r="G726" i="11" s="1"/>
  <c r="L26" i="51"/>
  <c r="D727" i="11" s="1"/>
  <c r="G725" i="11"/>
  <c r="L19" i="51"/>
  <c r="D724" i="11" s="1"/>
  <c r="G724" i="11" s="1"/>
  <c r="L16" i="51"/>
  <c r="D723" i="11" s="1"/>
  <c r="L13" i="51"/>
  <c r="D722" i="11" s="1"/>
  <c r="G722" i="11" s="1"/>
  <c r="L10" i="51"/>
  <c r="D721" i="11" s="1"/>
  <c r="G721" i="11" s="1"/>
  <c r="L8" i="51"/>
  <c r="D720" i="11" s="1"/>
  <c r="L4" i="51"/>
  <c r="D719" i="11" s="1"/>
  <c r="C719" i="11" s="1"/>
  <c r="L56" i="50"/>
  <c r="D712" i="11" s="1"/>
  <c r="C40" i="25"/>
  <c r="L54" i="50"/>
  <c r="D711" i="11" s="1"/>
  <c r="L52" i="50"/>
  <c r="D710" i="11" s="1"/>
  <c r="L50" i="50"/>
  <c r="D709" i="11" s="1"/>
  <c r="G709" i="11" s="1"/>
  <c r="G708" i="11"/>
  <c r="L46" i="50"/>
  <c r="D707" i="11" s="1"/>
  <c r="L43" i="50"/>
  <c r="D706" i="11" s="1"/>
  <c r="G706" i="11" s="1"/>
  <c r="G705" i="11"/>
  <c r="L40" i="50"/>
  <c r="D704" i="11" s="1"/>
  <c r="G704" i="11" s="1"/>
  <c r="L36" i="50"/>
  <c r="D703" i="11" s="1"/>
  <c r="G703" i="11" s="1"/>
  <c r="G702" i="11"/>
  <c r="L31" i="50"/>
  <c r="D701" i="11" s="1"/>
  <c r="L28" i="50"/>
  <c r="D700" i="11" s="1"/>
  <c r="G700" i="11" s="1"/>
  <c r="L25" i="50"/>
  <c r="D699" i="11" s="1"/>
  <c r="G699" i="11" s="1"/>
  <c r="L5" i="50"/>
  <c r="D694" i="11" s="1"/>
  <c r="C694" i="11" s="1"/>
  <c r="L20" i="50"/>
  <c r="D698" i="11" s="1"/>
  <c r="G698" i="11" s="1"/>
  <c r="L16" i="50"/>
  <c r="D697" i="11" s="1"/>
  <c r="G697" i="11" s="1"/>
  <c r="L13" i="50"/>
  <c r="D696" i="11" s="1"/>
  <c r="L9" i="50"/>
  <c r="D695" i="11" s="1"/>
  <c r="G695" i="11" s="1"/>
  <c r="L77" i="49"/>
  <c r="D687" i="11" s="1"/>
  <c r="L75" i="49"/>
  <c r="D686" i="11" s="1"/>
  <c r="J72" i="49"/>
  <c r="K72" i="49" s="1"/>
  <c r="J71" i="49"/>
  <c r="K71" i="49" s="1"/>
  <c r="J70" i="49"/>
  <c r="K70" i="49" s="1"/>
  <c r="F684" i="11"/>
  <c r="J69" i="49"/>
  <c r="K69" i="49" s="1"/>
  <c r="J68" i="49"/>
  <c r="K68" i="49" s="1"/>
  <c r="J67" i="49"/>
  <c r="K67" i="49" s="1"/>
  <c r="J66" i="49"/>
  <c r="K66" i="49" s="1"/>
  <c r="F683" i="11"/>
  <c r="J65" i="49"/>
  <c r="K65" i="49" s="1"/>
  <c r="J64" i="49"/>
  <c r="K64" i="49" s="1"/>
  <c r="J63" i="49"/>
  <c r="K63" i="49" s="1"/>
  <c r="F682" i="11"/>
  <c r="J62" i="49"/>
  <c r="K62" i="49" s="1"/>
  <c r="J61" i="49"/>
  <c r="K61" i="49" s="1"/>
  <c r="J60" i="49"/>
  <c r="K60" i="49" s="1"/>
  <c r="F681" i="11"/>
  <c r="J59" i="49"/>
  <c r="K59" i="49" s="1"/>
  <c r="J58" i="49"/>
  <c r="K58" i="49" s="1"/>
  <c r="J57" i="49"/>
  <c r="K57" i="49" s="1"/>
  <c r="J56" i="49"/>
  <c r="K56" i="49" s="1"/>
  <c r="J55" i="49"/>
  <c r="K55" i="49" s="1"/>
  <c r="J54" i="49"/>
  <c r="K54" i="49" s="1"/>
  <c r="F680" i="11"/>
  <c r="J53" i="49"/>
  <c r="K53" i="49" s="1"/>
  <c r="J52" i="49"/>
  <c r="K52" i="49" s="1"/>
  <c r="J51" i="49"/>
  <c r="K51" i="49" s="1"/>
  <c r="J50" i="49"/>
  <c r="K50" i="49" s="1"/>
  <c r="J49" i="49"/>
  <c r="K49" i="49" s="1"/>
  <c r="F679" i="11"/>
  <c r="J48" i="49"/>
  <c r="K48" i="49" s="1"/>
  <c r="J47" i="49"/>
  <c r="K47" i="49" s="1"/>
  <c r="J46" i="49"/>
  <c r="K46" i="49" s="1"/>
  <c r="J45" i="49"/>
  <c r="K45" i="49" s="1"/>
  <c r="F678" i="11"/>
  <c r="J44" i="49"/>
  <c r="K44" i="49" s="1"/>
  <c r="J43" i="49"/>
  <c r="K43" i="49" s="1"/>
  <c r="J42" i="49"/>
  <c r="K42" i="49" s="1"/>
  <c r="J41" i="49"/>
  <c r="K41" i="49" s="1"/>
  <c r="J40" i="49"/>
  <c r="K40" i="49" s="1"/>
  <c r="F677" i="11"/>
  <c r="J39" i="49"/>
  <c r="K39" i="49" s="1"/>
  <c r="J38" i="49"/>
  <c r="K38" i="49" s="1"/>
  <c r="J37" i="49"/>
  <c r="K37" i="49" s="1"/>
  <c r="J36" i="49"/>
  <c r="K36" i="49" s="1"/>
  <c r="J35" i="49"/>
  <c r="K35" i="49" s="1"/>
  <c r="J34" i="49"/>
  <c r="K34" i="49" s="1"/>
  <c r="F676" i="11"/>
  <c r="J33" i="49"/>
  <c r="K33" i="49" s="1"/>
  <c r="J32" i="49"/>
  <c r="K32" i="49" s="1"/>
  <c r="F675" i="11"/>
  <c r="J31" i="49"/>
  <c r="K31" i="49" s="1"/>
  <c r="J30" i="49"/>
  <c r="K30" i="49" s="1"/>
  <c r="J29" i="49"/>
  <c r="K29" i="49" s="1"/>
  <c r="J28" i="49"/>
  <c r="K28" i="49" s="1"/>
  <c r="F674" i="11"/>
  <c r="J27" i="49"/>
  <c r="K27" i="49" s="1"/>
  <c r="J26" i="49"/>
  <c r="K26" i="49" s="1"/>
  <c r="J25" i="49"/>
  <c r="K25" i="49" s="1"/>
  <c r="F673" i="11"/>
  <c r="J24" i="49"/>
  <c r="K24" i="49" s="1"/>
  <c r="J23" i="49"/>
  <c r="K23" i="49" s="1"/>
  <c r="J22" i="49"/>
  <c r="K22" i="49" s="1"/>
  <c r="J21" i="49"/>
  <c r="K21" i="49" s="1"/>
  <c r="F672" i="11"/>
  <c r="J20" i="49"/>
  <c r="K20" i="49" s="1"/>
  <c r="J19" i="49"/>
  <c r="K19" i="49" s="1"/>
  <c r="J18" i="49"/>
  <c r="K18" i="49" s="1"/>
  <c r="F671" i="11"/>
  <c r="J17" i="49"/>
  <c r="K17" i="49" s="1"/>
  <c r="J16" i="49"/>
  <c r="K16" i="49" s="1"/>
  <c r="F670" i="11"/>
  <c r="J15" i="49"/>
  <c r="K15" i="49" s="1"/>
  <c r="J14" i="49"/>
  <c r="K14" i="49" s="1"/>
  <c r="F669" i="11"/>
  <c r="J13" i="49"/>
  <c r="K13" i="49" s="1"/>
  <c r="J12" i="49"/>
  <c r="K12" i="49" s="1"/>
  <c r="J11" i="49"/>
  <c r="K11" i="49" s="1"/>
  <c r="J10" i="49"/>
  <c r="K10" i="49" s="1"/>
  <c r="F668" i="11"/>
  <c r="J9" i="49"/>
  <c r="K9" i="49" s="1"/>
  <c r="J8" i="49"/>
  <c r="K8" i="49" s="1"/>
  <c r="J7" i="49"/>
  <c r="K7" i="49" s="1"/>
  <c r="J6" i="49"/>
  <c r="K6" i="49" s="1"/>
  <c r="J5" i="49"/>
  <c r="K5" i="49" s="1"/>
  <c r="J4" i="49"/>
  <c r="K4" i="49" s="1"/>
  <c r="J3" i="49"/>
  <c r="K3" i="49" s="1"/>
  <c r="F667" i="11"/>
  <c r="N666" i="11"/>
  <c r="K666" i="11"/>
  <c r="N665" i="11"/>
  <c r="K665" i="11"/>
  <c r="F659" i="11"/>
  <c r="J68" i="47"/>
  <c r="K68" i="47" s="1"/>
  <c r="J67" i="47"/>
  <c r="K67" i="47" s="1"/>
  <c r="J66" i="47"/>
  <c r="K66" i="47" s="1"/>
  <c r="J65" i="47"/>
  <c r="K65" i="47" s="1"/>
  <c r="F658" i="11"/>
  <c r="J64" i="47"/>
  <c r="K64" i="47" s="1"/>
  <c r="J63" i="47"/>
  <c r="K63" i="47" s="1"/>
  <c r="J62" i="47"/>
  <c r="K62" i="47" s="1"/>
  <c r="J61" i="47"/>
  <c r="K61" i="47" s="1"/>
  <c r="F657" i="11"/>
  <c r="J60" i="47"/>
  <c r="K60" i="47" s="1"/>
  <c r="J59" i="47"/>
  <c r="K59" i="47" s="1"/>
  <c r="J58" i="47"/>
  <c r="K58" i="47" s="1"/>
  <c r="J57" i="47"/>
  <c r="K57" i="47" s="1"/>
  <c r="F656" i="11"/>
  <c r="J56" i="47"/>
  <c r="K56" i="47" s="1"/>
  <c r="J55" i="47"/>
  <c r="K55" i="47" s="1"/>
  <c r="J54" i="47"/>
  <c r="K54" i="47" s="1"/>
  <c r="F655" i="11"/>
  <c r="J53" i="47"/>
  <c r="K53" i="47" s="1"/>
  <c r="J52" i="47"/>
  <c r="K52" i="47" s="1"/>
  <c r="F654" i="11"/>
  <c r="J51" i="47"/>
  <c r="K51" i="47" s="1"/>
  <c r="J50" i="47"/>
  <c r="K50" i="47" s="1"/>
  <c r="F653" i="11"/>
  <c r="J49" i="47"/>
  <c r="K49" i="47" s="1"/>
  <c r="J48" i="47"/>
  <c r="K48" i="47" s="1"/>
  <c r="J47" i="47"/>
  <c r="K47" i="47" s="1"/>
  <c r="J46" i="47"/>
  <c r="K46" i="47" s="1"/>
  <c r="F652" i="11"/>
  <c r="J45" i="47"/>
  <c r="K45" i="47" s="1"/>
  <c r="J44" i="47"/>
  <c r="K44" i="47" s="1"/>
  <c r="F651" i="11"/>
  <c r="J43" i="47"/>
  <c r="K43" i="47" s="1"/>
  <c r="J42" i="47"/>
  <c r="K42" i="47" s="1"/>
  <c r="F650" i="11"/>
  <c r="J41" i="47"/>
  <c r="K41" i="47" s="1"/>
  <c r="J40" i="47"/>
  <c r="K40" i="47" s="1"/>
  <c r="J39" i="47"/>
  <c r="K39" i="47" s="1"/>
  <c r="J38" i="47"/>
  <c r="K38" i="47" s="1"/>
  <c r="F649" i="11"/>
  <c r="J37" i="47"/>
  <c r="K37" i="47" s="1"/>
  <c r="J36" i="47"/>
  <c r="K36" i="47" s="1"/>
  <c r="J35" i="47"/>
  <c r="K35" i="47" s="1"/>
  <c r="J34" i="47"/>
  <c r="K34" i="47" s="1"/>
  <c r="F648" i="11"/>
  <c r="J33" i="47"/>
  <c r="K33" i="47" s="1"/>
  <c r="J32" i="47"/>
  <c r="K32" i="47" s="1"/>
  <c r="J31" i="47"/>
  <c r="K31" i="47" s="1"/>
  <c r="J30" i="47"/>
  <c r="K30" i="47" s="1"/>
  <c r="F647" i="11"/>
  <c r="J29" i="47"/>
  <c r="K29" i="47" s="1"/>
  <c r="J28" i="47"/>
  <c r="K28" i="47" s="1"/>
  <c r="J27" i="47"/>
  <c r="K27" i="47" s="1"/>
  <c r="F646" i="11"/>
  <c r="J26" i="47"/>
  <c r="K26" i="47" s="1"/>
  <c r="J25" i="47"/>
  <c r="K25" i="47" s="1"/>
  <c r="J24" i="47"/>
  <c r="K24" i="47" s="1"/>
  <c r="J23" i="47"/>
  <c r="K23" i="47" s="1"/>
  <c r="F645" i="11"/>
  <c r="J22" i="47"/>
  <c r="K22" i="47" s="1"/>
  <c r="J21" i="47"/>
  <c r="K21" i="47" s="1"/>
  <c r="J20" i="47"/>
  <c r="K20" i="47" s="1"/>
  <c r="J19" i="47"/>
  <c r="K19" i="47" s="1"/>
  <c r="F644" i="11"/>
  <c r="J18" i="47"/>
  <c r="K18" i="47" s="1"/>
  <c r="J17" i="47"/>
  <c r="K17" i="47" s="1"/>
  <c r="J16" i="47"/>
  <c r="K16" i="47" s="1"/>
  <c r="J15" i="47"/>
  <c r="K15" i="47" s="1"/>
  <c r="F643" i="11"/>
  <c r="J14" i="47"/>
  <c r="K14" i="47" s="1"/>
  <c r="J13" i="47"/>
  <c r="K13" i="47" s="1"/>
  <c r="J12" i="47"/>
  <c r="K12" i="47" s="1"/>
  <c r="F642" i="11"/>
  <c r="J11" i="47"/>
  <c r="K11" i="47" s="1"/>
  <c r="J10" i="47"/>
  <c r="K10" i="47" s="1"/>
  <c r="J9" i="47"/>
  <c r="K9" i="47" s="1"/>
  <c r="J8" i="47"/>
  <c r="K8" i="47" s="1"/>
  <c r="F641" i="11"/>
  <c r="J7" i="47"/>
  <c r="K7" i="47" s="1"/>
  <c r="L7" i="47" s="1"/>
  <c r="D641" i="11" s="1"/>
  <c r="G641" i="11" s="1"/>
  <c r="J6" i="47"/>
  <c r="K6" i="47" s="1"/>
  <c r="J5" i="47"/>
  <c r="K5" i="47" s="1"/>
  <c r="J4" i="47"/>
  <c r="K4" i="47" s="1"/>
  <c r="J3" i="47"/>
  <c r="K3" i="47" s="1"/>
  <c r="F640" i="11"/>
  <c r="N639" i="11"/>
  <c r="K639" i="11"/>
  <c r="N638" i="11"/>
  <c r="K638" i="11"/>
  <c r="F633" i="11"/>
  <c r="J50" i="46"/>
  <c r="K50" i="46" s="1"/>
  <c r="J49" i="46"/>
  <c r="K49" i="46" s="1"/>
  <c r="F632" i="11"/>
  <c r="J48" i="46"/>
  <c r="K48" i="46" s="1"/>
  <c r="J47" i="46"/>
  <c r="K47" i="46" s="1"/>
  <c r="J46" i="46"/>
  <c r="K46" i="46" s="1"/>
  <c r="F631" i="11"/>
  <c r="J45" i="46"/>
  <c r="K45" i="46" s="1"/>
  <c r="J44" i="46"/>
  <c r="K44" i="46" s="1"/>
  <c r="J43" i="46"/>
  <c r="K43" i="46" s="1"/>
  <c r="F630" i="11"/>
  <c r="J42" i="46"/>
  <c r="K42" i="46" s="1"/>
  <c r="J41" i="46"/>
  <c r="K41" i="46" s="1"/>
  <c r="J40" i="46"/>
  <c r="K40" i="46" s="1"/>
  <c r="J39" i="46"/>
  <c r="K39" i="46" s="1"/>
  <c r="F629" i="11"/>
  <c r="J38" i="46"/>
  <c r="K38" i="46" s="1"/>
  <c r="J37" i="46"/>
  <c r="K37" i="46" s="1"/>
  <c r="F628" i="11"/>
  <c r="J36" i="46"/>
  <c r="K36" i="46" s="1"/>
  <c r="J35" i="46"/>
  <c r="K35" i="46" s="1"/>
  <c r="F627" i="11"/>
  <c r="J34" i="46"/>
  <c r="K34" i="46" s="1"/>
  <c r="J33" i="46"/>
  <c r="K33" i="46" s="1"/>
  <c r="J32" i="46"/>
  <c r="K32" i="46" s="1"/>
  <c r="J31" i="46"/>
  <c r="K31" i="46" s="1"/>
  <c r="F626" i="11"/>
  <c r="J30" i="46"/>
  <c r="K30" i="46" s="1"/>
  <c r="J29" i="46"/>
  <c r="K29" i="46" s="1"/>
  <c r="J28" i="46"/>
  <c r="K28" i="46" s="1"/>
  <c r="F625" i="11"/>
  <c r="J27" i="46"/>
  <c r="K27" i="46" s="1"/>
  <c r="J26" i="46"/>
  <c r="K26" i="46" s="1"/>
  <c r="F624" i="11"/>
  <c r="J25" i="46"/>
  <c r="K25" i="46" s="1"/>
  <c r="J24" i="46"/>
  <c r="K24" i="46" s="1"/>
  <c r="J23" i="46"/>
  <c r="K23" i="46" s="1"/>
  <c r="F623" i="11"/>
  <c r="J22" i="46"/>
  <c r="K22" i="46" s="1"/>
  <c r="J21" i="46"/>
  <c r="K21" i="46" s="1"/>
  <c r="J20" i="46"/>
  <c r="K20" i="46" s="1"/>
  <c r="J19" i="46"/>
  <c r="K19" i="46" s="1"/>
  <c r="J18" i="46"/>
  <c r="K18" i="46" s="1"/>
  <c r="J17" i="46"/>
  <c r="K17" i="46" s="1"/>
  <c r="J16" i="46"/>
  <c r="K16" i="46" s="1"/>
  <c r="F622" i="11"/>
  <c r="J15" i="46"/>
  <c r="K15" i="46" s="1"/>
  <c r="K69" i="47" l="1"/>
  <c r="C38" i="25" s="1"/>
  <c r="K78" i="49"/>
  <c r="C39" i="25" s="1"/>
  <c r="G712" i="11"/>
  <c r="G687" i="11"/>
  <c r="G783" i="11"/>
  <c r="G778" i="11"/>
  <c r="G777" i="11"/>
  <c r="G776" i="11"/>
  <c r="G775" i="11"/>
  <c r="G774" i="11"/>
  <c r="G773" i="11"/>
  <c r="C773" i="11"/>
  <c r="C774" i="11" s="1"/>
  <c r="C775" i="11" s="1"/>
  <c r="C776" i="11" s="1"/>
  <c r="C777" i="11" s="1"/>
  <c r="C778" i="11" s="1"/>
  <c r="C779" i="11" s="1"/>
  <c r="C780" i="11" s="1"/>
  <c r="C781" i="11" s="1"/>
  <c r="C782" i="11" s="1"/>
  <c r="C783" i="11" s="1"/>
  <c r="C784" i="11" s="1"/>
  <c r="C785" i="11" s="1"/>
  <c r="C786" i="11" s="1"/>
  <c r="C787" i="11" s="1"/>
  <c r="C788" i="11" s="1"/>
  <c r="C789" i="11" s="1"/>
  <c r="C790" i="11" s="1"/>
  <c r="C791" i="11" s="1"/>
  <c r="C792" i="11" s="1"/>
  <c r="G765" i="11"/>
  <c r="G764" i="11"/>
  <c r="G763" i="11"/>
  <c r="G762" i="11"/>
  <c r="G759" i="11"/>
  <c r="G757" i="11"/>
  <c r="G756" i="11"/>
  <c r="G750" i="11"/>
  <c r="G749" i="11"/>
  <c r="G747" i="11"/>
  <c r="C745" i="11"/>
  <c r="C746" i="11" s="1"/>
  <c r="C747" i="11" s="1"/>
  <c r="C748" i="11" s="1"/>
  <c r="C749" i="11" s="1"/>
  <c r="C750" i="11" s="1"/>
  <c r="C751" i="11" s="1"/>
  <c r="C752" i="11" s="1"/>
  <c r="C753" i="11" s="1"/>
  <c r="C754" i="11" s="1"/>
  <c r="C755" i="11" s="1"/>
  <c r="C756" i="11" s="1"/>
  <c r="C757" i="11" s="1"/>
  <c r="C758" i="11" s="1"/>
  <c r="C759" i="11" s="1"/>
  <c r="C760" i="11" s="1"/>
  <c r="C761" i="11" s="1"/>
  <c r="C762" i="11" s="1"/>
  <c r="C763" i="11" s="1"/>
  <c r="C764" i="11" s="1"/>
  <c r="C765" i="11" s="1"/>
  <c r="C766" i="11" s="1"/>
  <c r="G737" i="11"/>
  <c r="G736" i="11"/>
  <c r="G735" i="11"/>
  <c r="G728" i="11"/>
  <c r="G727" i="11"/>
  <c r="G723" i="11"/>
  <c r="G720" i="11"/>
  <c r="C720" i="11"/>
  <c r="C721" i="11" s="1"/>
  <c r="C722" i="11" s="1"/>
  <c r="C723" i="11" s="1"/>
  <c r="C724" i="11" s="1"/>
  <c r="C725" i="11" s="1"/>
  <c r="C726" i="11" s="1"/>
  <c r="C727" i="11" s="1"/>
  <c r="C728" i="11" s="1"/>
  <c r="C729" i="11" s="1"/>
  <c r="C730" i="11" s="1"/>
  <c r="C731" i="11" s="1"/>
  <c r="C732" i="11" s="1"/>
  <c r="C733" i="11" s="1"/>
  <c r="C734" i="11" s="1"/>
  <c r="C735" i="11" s="1"/>
  <c r="C736" i="11" s="1"/>
  <c r="C737" i="11" s="1"/>
  <c r="C738" i="11" s="1"/>
  <c r="G719" i="11"/>
  <c r="G711" i="11"/>
  <c r="G710" i="11"/>
  <c r="G707" i="11"/>
  <c r="G701" i="11"/>
  <c r="G694" i="11"/>
  <c r="G696" i="11"/>
  <c r="C695" i="11"/>
  <c r="C696" i="11" s="1"/>
  <c r="C697" i="11" s="1"/>
  <c r="C698" i="11" s="1"/>
  <c r="C699" i="11" s="1"/>
  <c r="C700" i="11" s="1"/>
  <c r="C701" i="11" s="1"/>
  <c r="C702" i="11" s="1"/>
  <c r="C703" i="11" s="1"/>
  <c r="C704" i="11" s="1"/>
  <c r="C705" i="11" s="1"/>
  <c r="C706" i="11" s="1"/>
  <c r="C707" i="11" s="1"/>
  <c r="C708" i="11" s="1"/>
  <c r="C709" i="11" s="1"/>
  <c r="C710" i="11" s="1"/>
  <c r="C711" i="11" s="1"/>
  <c r="C712" i="11" s="1"/>
  <c r="G686" i="11"/>
  <c r="L72" i="49"/>
  <c r="D685" i="11" s="1"/>
  <c r="L69" i="49"/>
  <c r="D684" i="11" s="1"/>
  <c r="L65" i="49"/>
  <c r="D683" i="11" s="1"/>
  <c r="G683" i="11" s="1"/>
  <c r="L62" i="49"/>
  <c r="D682" i="11" s="1"/>
  <c r="G682" i="11" s="1"/>
  <c r="L59" i="49"/>
  <c r="D681" i="11" s="1"/>
  <c r="G681" i="11" s="1"/>
  <c r="L53" i="49"/>
  <c r="D680" i="11" s="1"/>
  <c r="G680" i="11" s="1"/>
  <c r="L49" i="49"/>
  <c r="D679" i="11" s="1"/>
  <c r="G679" i="11" s="1"/>
  <c r="L44" i="49"/>
  <c r="D678" i="11" s="1"/>
  <c r="G678" i="11" s="1"/>
  <c r="L39" i="49"/>
  <c r="D677" i="11" s="1"/>
  <c r="L33" i="49"/>
  <c r="D676" i="11" s="1"/>
  <c r="L31" i="49"/>
  <c r="D675" i="11" s="1"/>
  <c r="G675" i="11" s="1"/>
  <c r="L27" i="49"/>
  <c r="D674" i="11" s="1"/>
  <c r="G674" i="11" s="1"/>
  <c r="L24" i="49"/>
  <c r="D673" i="11" s="1"/>
  <c r="L20" i="49"/>
  <c r="D672" i="11" s="1"/>
  <c r="L15" i="49"/>
  <c r="D670" i="11" s="1"/>
  <c r="G670" i="11" s="1"/>
  <c r="L17" i="49"/>
  <c r="D671" i="11" s="1"/>
  <c r="L9" i="49"/>
  <c r="D668" i="11" s="1"/>
  <c r="G668" i="11" s="1"/>
  <c r="L13" i="49"/>
  <c r="D669" i="11" s="1"/>
  <c r="G669" i="11" s="1"/>
  <c r="L6" i="49"/>
  <c r="D667" i="11" s="1"/>
  <c r="G667" i="11" s="1"/>
  <c r="L68" i="47"/>
  <c r="D659" i="11" s="1"/>
  <c r="G659" i="11" s="1"/>
  <c r="L64" i="47"/>
  <c r="D658" i="11" s="1"/>
  <c r="L60" i="47"/>
  <c r="D657" i="11" s="1"/>
  <c r="L56" i="47"/>
  <c r="D656" i="11" s="1"/>
  <c r="L53" i="47"/>
  <c r="D655" i="11" s="1"/>
  <c r="L51" i="47"/>
  <c r="D654" i="11" s="1"/>
  <c r="L43" i="47"/>
  <c r="D651" i="11" s="1"/>
  <c r="G651" i="11" s="1"/>
  <c r="L49" i="47"/>
  <c r="D653" i="11" s="1"/>
  <c r="L45" i="47"/>
  <c r="D652" i="11" s="1"/>
  <c r="L41" i="47"/>
  <c r="D650" i="11" s="1"/>
  <c r="G650" i="11" s="1"/>
  <c r="L37" i="47"/>
  <c r="D649" i="11" s="1"/>
  <c r="L33" i="47"/>
  <c r="D648" i="11" s="1"/>
  <c r="L29" i="47"/>
  <c r="D647" i="11" s="1"/>
  <c r="L26" i="47"/>
  <c r="D646" i="11" s="1"/>
  <c r="L22" i="47"/>
  <c r="D645" i="11" s="1"/>
  <c r="L18" i="47"/>
  <c r="D644" i="11" s="1"/>
  <c r="L14" i="47"/>
  <c r="D643" i="11" s="1"/>
  <c r="L11" i="47"/>
  <c r="D642" i="11" s="1"/>
  <c r="L6" i="47"/>
  <c r="D640" i="11" s="1"/>
  <c r="G640" i="11" s="1"/>
  <c r="L50" i="46"/>
  <c r="D633" i="11" s="1"/>
  <c r="G633" i="11" s="1"/>
  <c r="L48" i="46"/>
  <c r="D632" i="11" s="1"/>
  <c r="L45" i="46"/>
  <c r="D631" i="11" s="1"/>
  <c r="L42" i="46"/>
  <c r="D630" i="11" s="1"/>
  <c r="L38" i="46"/>
  <c r="D629" i="11" s="1"/>
  <c r="L36" i="46"/>
  <c r="D628" i="11" s="1"/>
  <c r="L34" i="46"/>
  <c r="D627" i="11" s="1"/>
  <c r="L30" i="46"/>
  <c r="D626" i="11" s="1"/>
  <c r="L27" i="46"/>
  <c r="D625" i="11" s="1"/>
  <c r="L25" i="46"/>
  <c r="D624" i="11" s="1"/>
  <c r="L17" i="46"/>
  <c r="D622" i="11" s="1"/>
  <c r="G622" i="11" s="1"/>
  <c r="L22" i="46"/>
  <c r="D623" i="11" s="1"/>
  <c r="G623" i="11" s="1"/>
  <c r="F621" i="11"/>
  <c r="J14" i="46"/>
  <c r="K14" i="46" s="1"/>
  <c r="J13" i="46"/>
  <c r="K13" i="46" s="1"/>
  <c r="J12" i="46"/>
  <c r="K12" i="46" s="1"/>
  <c r="F620" i="11"/>
  <c r="J11" i="46"/>
  <c r="K11" i="46" s="1"/>
  <c r="J10" i="46"/>
  <c r="K10" i="46" s="1"/>
  <c r="F619" i="11"/>
  <c r="J9" i="46"/>
  <c r="K9" i="46" s="1"/>
  <c r="J8" i="46"/>
  <c r="K8" i="46" s="1"/>
  <c r="J7" i="46"/>
  <c r="K7" i="46" s="1"/>
  <c r="G685" i="11" l="1"/>
  <c r="G684" i="11"/>
  <c r="G677" i="11"/>
  <c r="G676" i="11"/>
  <c r="G673" i="11"/>
  <c r="G672" i="11"/>
  <c r="G671" i="11"/>
  <c r="C667" i="11"/>
  <c r="C668" i="11" s="1"/>
  <c r="C669" i="11" s="1"/>
  <c r="C670" i="11" s="1"/>
  <c r="C671" i="11" s="1"/>
  <c r="C672" i="11" s="1"/>
  <c r="C673" i="11" s="1"/>
  <c r="C674" i="11" s="1"/>
  <c r="C675" i="11" s="1"/>
  <c r="C676" i="11" s="1"/>
  <c r="C677" i="11" s="1"/>
  <c r="C678" i="11" s="1"/>
  <c r="C679" i="11" s="1"/>
  <c r="C680" i="11" s="1"/>
  <c r="C681" i="11" s="1"/>
  <c r="C682" i="11" s="1"/>
  <c r="C683" i="11" s="1"/>
  <c r="C684" i="11" s="1"/>
  <c r="C685" i="11" s="1"/>
  <c r="C686" i="11" s="1"/>
  <c r="C687" i="11" s="1"/>
  <c r="G658" i="11"/>
  <c r="G657" i="11"/>
  <c r="G656" i="11"/>
  <c r="G655" i="11"/>
  <c r="G654" i="11"/>
  <c r="G653" i="11"/>
  <c r="G652" i="11"/>
  <c r="G649" i="11"/>
  <c r="G648" i="11"/>
  <c r="G647" i="11"/>
  <c r="G646" i="11"/>
  <c r="G645" i="11"/>
  <c r="G644" i="11"/>
  <c r="G643" i="11"/>
  <c r="G642" i="11"/>
  <c r="C640" i="11"/>
  <c r="C641" i="11" s="1"/>
  <c r="C642" i="11" s="1"/>
  <c r="C643" i="11" s="1"/>
  <c r="C644" i="11" s="1"/>
  <c r="C645" i="11" s="1"/>
  <c r="C646" i="11" s="1"/>
  <c r="C647" i="11" s="1"/>
  <c r="C648" i="11" s="1"/>
  <c r="C649" i="11" s="1"/>
  <c r="C650" i="11" s="1"/>
  <c r="C651" i="11" s="1"/>
  <c r="C652" i="11" s="1"/>
  <c r="C653" i="11" s="1"/>
  <c r="C654" i="11" s="1"/>
  <c r="C655" i="11" s="1"/>
  <c r="C656" i="11" s="1"/>
  <c r="C657" i="11" s="1"/>
  <c r="C658" i="11" s="1"/>
  <c r="C659" i="11" s="1"/>
  <c r="G632" i="11"/>
  <c r="G631" i="11"/>
  <c r="G630" i="11"/>
  <c r="G629" i="11"/>
  <c r="G628" i="11"/>
  <c r="G627" i="11"/>
  <c r="G626" i="11"/>
  <c r="G625" i="11"/>
  <c r="G624" i="11"/>
  <c r="L14" i="46"/>
  <c r="D621" i="11" s="1"/>
  <c r="L11" i="46"/>
  <c r="D620" i="11" s="1"/>
  <c r="L9" i="46"/>
  <c r="D619" i="11" s="1"/>
  <c r="F618" i="11"/>
  <c r="J6" i="46"/>
  <c r="K6" i="46" s="1"/>
  <c r="J5" i="46"/>
  <c r="K5" i="46" s="1"/>
  <c r="J4" i="46"/>
  <c r="K4" i="46" s="1"/>
  <c r="J3" i="46"/>
  <c r="K3" i="46" s="1"/>
  <c r="H37" i="25"/>
  <c r="H36" i="25"/>
  <c r="F617" i="11"/>
  <c r="N616" i="11"/>
  <c r="K616" i="11"/>
  <c r="N615" i="11"/>
  <c r="K615" i="11"/>
  <c r="F610" i="11"/>
  <c r="M68" i="45"/>
  <c r="J68" i="45"/>
  <c r="K68" i="45" s="1"/>
  <c r="M67" i="45"/>
  <c r="J67" i="45"/>
  <c r="K67" i="45" s="1"/>
  <c r="F609" i="11"/>
  <c r="M66" i="45"/>
  <c r="J66" i="45"/>
  <c r="K66" i="45" s="1"/>
  <c r="M65" i="45"/>
  <c r="J65" i="45"/>
  <c r="K65" i="45" s="1"/>
  <c r="M64" i="45"/>
  <c r="J64" i="45"/>
  <c r="K64" i="45" s="1"/>
  <c r="F608" i="11"/>
  <c r="M63" i="45"/>
  <c r="J63" i="45"/>
  <c r="K63" i="45" s="1"/>
  <c r="M62" i="45"/>
  <c r="J62" i="45"/>
  <c r="K62" i="45" s="1"/>
  <c r="M61" i="45"/>
  <c r="J61" i="45"/>
  <c r="K61" i="45" s="1"/>
  <c r="F607" i="11"/>
  <c r="M60" i="45"/>
  <c r="J60" i="45"/>
  <c r="K60" i="45" s="1"/>
  <c r="M59" i="45"/>
  <c r="J59" i="45"/>
  <c r="K59" i="45" s="1"/>
  <c r="M58" i="45"/>
  <c r="J58" i="45"/>
  <c r="K58" i="45" s="1"/>
  <c r="M57" i="45"/>
  <c r="J57" i="45"/>
  <c r="K57" i="45" s="1"/>
  <c r="F606" i="11"/>
  <c r="M56" i="45"/>
  <c r="J56" i="45"/>
  <c r="K56" i="45" s="1"/>
  <c r="M55" i="45"/>
  <c r="J55" i="45"/>
  <c r="K55" i="45" s="1"/>
  <c r="M54" i="45"/>
  <c r="J54" i="45"/>
  <c r="K54" i="45" s="1"/>
  <c r="M53" i="45"/>
  <c r="J53" i="45"/>
  <c r="K53" i="45" s="1"/>
  <c r="F605" i="11"/>
  <c r="M52" i="45"/>
  <c r="J52" i="45"/>
  <c r="K52" i="45" s="1"/>
  <c r="M51" i="45"/>
  <c r="J51" i="45"/>
  <c r="K51" i="45" s="1"/>
  <c r="F604" i="11"/>
  <c r="M50" i="45"/>
  <c r="J50" i="45"/>
  <c r="K50" i="45" s="1"/>
  <c r="M49" i="45"/>
  <c r="J49" i="45"/>
  <c r="K49" i="45" s="1"/>
  <c r="F603" i="11"/>
  <c r="M48" i="45"/>
  <c r="J48" i="45"/>
  <c r="K48" i="45" s="1"/>
  <c r="M47" i="45"/>
  <c r="J47" i="45"/>
  <c r="K47" i="45" s="1"/>
  <c r="M46" i="45"/>
  <c r="J46" i="45"/>
  <c r="K46" i="45" s="1"/>
  <c r="F602" i="11"/>
  <c r="M45" i="45"/>
  <c r="J45" i="45"/>
  <c r="K45" i="45" s="1"/>
  <c r="M44" i="45"/>
  <c r="J44" i="45"/>
  <c r="K44" i="45" s="1"/>
  <c r="M43" i="45"/>
  <c r="J43" i="45"/>
  <c r="K43" i="45" s="1"/>
  <c r="M42" i="45"/>
  <c r="J42" i="45"/>
  <c r="K42" i="45" s="1"/>
  <c r="F601" i="11"/>
  <c r="M41" i="45"/>
  <c r="J41" i="45"/>
  <c r="K41" i="45" s="1"/>
  <c r="M40" i="45"/>
  <c r="J40" i="45"/>
  <c r="K40" i="45" s="1"/>
  <c r="F600" i="11"/>
  <c r="M39" i="45"/>
  <c r="J39" i="45"/>
  <c r="K39" i="45" s="1"/>
  <c r="M38" i="45"/>
  <c r="J38" i="45"/>
  <c r="K38" i="45" s="1"/>
  <c r="F599" i="11"/>
  <c r="M37" i="45"/>
  <c r="J37" i="45"/>
  <c r="K37" i="45" s="1"/>
  <c r="M36" i="45"/>
  <c r="J36" i="45"/>
  <c r="K36" i="45" s="1"/>
  <c r="F598" i="11"/>
  <c r="M35" i="45"/>
  <c r="J35" i="45"/>
  <c r="K35" i="45" s="1"/>
  <c r="M34" i="45"/>
  <c r="J34" i="45"/>
  <c r="K34" i="45" s="1"/>
  <c r="M33" i="45"/>
  <c r="J33" i="45"/>
  <c r="K33" i="45" s="1"/>
  <c r="F597" i="11"/>
  <c r="M32" i="45"/>
  <c r="J32" i="45"/>
  <c r="K32" i="45" s="1"/>
  <c r="M31" i="45"/>
  <c r="J31" i="45"/>
  <c r="K31" i="45" s="1"/>
  <c r="M30" i="45"/>
  <c r="J30" i="45"/>
  <c r="K30" i="45" s="1"/>
  <c r="F596" i="11"/>
  <c r="M29" i="45"/>
  <c r="J29" i="45"/>
  <c r="K29" i="45" s="1"/>
  <c r="M28" i="45"/>
  <c r="J28" i="45"/>
  <c r="K28" i="45" s="1"/>
  <c r="M27" i="45"/>
  <c r="J27" i="45"/>
  <c r="K27" i="45" s="1"/>
  <c r="F595" i="11"/>
  <c r="M26" i="45"/>
  <c r="J26" i="45"/>
  <c r="K26" i="45" s="1"/>
  <c r="M25" i="45"/>
  <c r="J25" i="45"/>
  <c r="K25" i="45" s="1"/>
  <c r="M24" i="45"/>
  <c r="J24" i="45"/>
  <c r="K24" i="45" s="1"/>
  <c r="F594" i="11"/>
  <c r="M23" i="45"/>
  <c r="J23" i="45"/>
  <c r="K23" i="45" s="1"/>
  <c r="M22" i="45"/>
  <c r="J22" i="45"/>
  <c r="K22" i="45" s="1"/>
  <c r="M21" i="45"/>
  <c r="J21" i="45"/>
  <c r="K21" i="45" s="1"/>
  <c r="M20" i="45"/>
  <c r="J20" i="45"/>
  <c r="K20" i="45" s="1"/>
  <c r="F593" i="11"/>
  <c r="M16" i="45"/>
  <c r="J16" i="45"/>
  <c r="K16" i="45" s="1"/>
  <c r="M17" i="45"/>
  <c r="J17" i="45"/>
  <c r="K17" i="45" s="1"/>
  <c r="M18" i="45"/>
  <c r="J18" i="45"/>
  <c r="K18" i="45" s="1"/>
  <c r="M19" i="45"/>
  <c r="J19" i="45"/>
  <c r="K19" i="45" s="1"/>
  <c r="F592" i="11"/>
  <c r="M15" i="45"/>
  <c r="J15" i="45"/>
  <c r="K15" i="45" s="1"/>
  <c r="M14" i="45"/>
  <c r="J14" i="45"/>
  <c r="K14" i="45" s="1"/>
  <c r="F591" i="11"/>
  <c r="M13" i="45"/>
  <c r="J13" i="45"/>
  <c r="K13" i="45" s="1"/>
  <c r="M12" i="45"/>
  <c r="J12" i="45"/>
  <c r="K12" i="45" s="1"/>
  <c r="F590" i="11"/>
  <c r="M11" i="45"/>
  <c r="J11" i="45"/>
  <c r="K11" i="45" s="1"/>
  <c r="F589" i="11"/>
  <c r="N61" i="45" l="1"/>
  <c r="N68" i="45"/>
  <c r="K51" i="46"/>
  <c r="C37" i="25" s="1"/>
  <c r="B37" i="25" s="1"/>
  <c r="B38" i="25" s="1"/>
  <c r="B39" i="25" s="1"/>
  <c r="B40" i="25" s="1"/>
  <c r="B41" i="25" s="1"/>
  <c r="B42" i="25" s="1"/>
  <c r="B43" i="25" s="1"/>
  <c r="B44" i="25" s="1"/>
  <c r="B45" i="25" s="1"/>
  <c r="B46" i="25" s="1"/>
  <c r="B47" i="25" s="1"/>
  <c r="B48" i="25" s="1"/>
  <c r="N66" i="45"/>
  <c r="N67" i="45"/>
  <c r="G621" i="11"/>
  <c r="L4" i="46"/>
  <c r="D617" i="11" s="1"/>
  <c r="G620" i="11"/>
  <c r="G619" i="11"/>
  <c r="L6" i="46"/>
  <c r="D618" i="11" s="1"/>
  <c r="G618" i="11" s="1"/>
  <c r="N64" i="45"/>
  <c r="N62" i="45"/>
  <c r="N65" i="45"/>
  <c r="N57" i="45"/>
  <c r="N63" i="45"/>
  <c r="N53" i="45"/>
  <c r="N58" i="45"/>
  <c r="N56" i="45"/>
  <c r="N60" i="45"/>
  <c r="N54" i="45"/>
  <c r="N59" i="45"/>
  <c r="N55" i="45"/>
  <c r="N52" i="45"/>
  <c r="N50" i="45"/>
  <c r="N51" i="45"/>
  <c r="N46" i="45"/>
  <c r="N49" i="45"/>
  <c r="N47" i="45"/>
  <c r="N41" i="45"/>
  <c r="N48" i="45"/>
  <c r="N40" i="45"/>
  <c r="N42" i="45"/>
  <c r="N44" i="45"/>
  <c r="N45" i="45"/>
  <c r="N43" i="45"/>
  <c r="N39" i="45"/>
  <c r="N38" i="45"/>
  <c r="N36" i="45"/>
  <c r="N27" i="45"/>
  <c r="N34" i="45"/>
  <c r="N37" i="45"/>
  <c r="N35" i="45"/>
  <c r="N22" i="45"/>
  <c r="N29" i="45"/>
  <c r="N33" i="45"/>
  <c r="N30" i="45"/>
  <c r="N31" i="45"/>
  <c r="N32" i="45"/>
  <c r="N28" i="45"/>
  <c r="N23" i="45"/>
  <c r="N21" i="45"/>
  <c r="N26" i="45"/>
  <c r="N24" i="45"/>
  <c r="N25" i="45"/>
  <c r="N20" i="45"/>
  <c r="N18" i="45"/>
  <c r="N16" i="45"/>
  <c r="N19" i="45"/>
  <c r="N17" i="45"/>
  <c r="N14" i="45"/>
  <c r="N15" i="45"/>
  <c r="N12" i="45"/>
  <c r="N13" i="45"/>
  <c r="N11" i="45"/>
  <c r="O11" i="45" s="1"/>
  <c r="D590" i="11" s="1"/>
  <c r="G590" i="11" s="1"/>
  <c r="M10" i="45"/>
  <c r="J10" i="45"/>
  <c r="K10" i="45" s="1"/>
  <c r="M9" i="45"/>
  <c r="J9" i="45"/>
  <c r="K9" i="45" s="1"/>
  <c r="M8" i="45"/>
  <c r="J8" i="45"/>
  <c r="K8" i="45" s="1"/>
  <c r="K586" i="11"/>
  <c r="F543" i="11"/>
  <c r="F544" i="11"/>
  <c r="F545" i="11"/>
  <c r="F546" i="11"/>
  <c r="F547" i="11"/>
  <c r="F548" i="11"/>
  <c r="F549" i="11"/>
  <c r="F550" i="11"/>
  <c r="F551" i="11"/>
  <c r="F552" i="11"/>
  <c r="F553" i="11"/>
  <c r="F554" i="11"/>
  <c r="F555" i="11"/>
  <c r="F556" i="11"/>
  <c r="D557" i="11"/>
  <c r="G557" i="11" s="1"/>
  <c r="F557" i="11"/>
  <c r="F588" i="11"/>
  <c r="N587" i="11"/>
  <c r="K587" i="11"/>
  <c r="N586" i="11"/>
  <c r="M7" i="45"/>
  <c r="J7" i="45"/>
  <c r="K7" i="45" s="1"/>
  <c r="M6" i="45"/>
  <c r="J6" i="45"/>
  <c r="K6" i="45" s="1"/>
  <c r="K69" i="45" s="1"/>
  <c r="F581" i="11"/>
  <c r="M57" i="44"/>
  <c r="J57" i="44"/>
  <c r="K57" i="44" s="1"/>
  <c r="M56" i="44"/>
  <c r="J56" i="44"/>
  <c r="K56" i="44" s="1"/>
  <c r="J55" i="44"/>
  <c r="K55" i="44" s="1"/>
  <c r="M55" i="44"/>
  <c r="F580" i="11"/>
  <c r="M54" i="44"/>
  <c r="J54" i="44"/>
  <c r="K54" i="44" s="1"/>
  <c r="M53" i="44"/>
  <c r="J53" i="44"/>
  <c r="K53" i="44" s="1"/>
  <c r="M52" i="44"/>
  <c r="J52" i="44"/>
  <c r="K52" i="44" s="1"/>
  <c r="F579" i="11"/>
  <c r="M51" i="44"/>
  <c r="J51" i="44"/>
  <c r="K51" i="44" s="1"/>
  <c r="F578" i="11"/>
  <c r="M50" i="44"/>
  <c r="J50" i="44"/>
  <c r="K50" i="44" s="1"/>
  <c r="M49" i="44"/>
  <c r="J49" i="44"/>
  <c r="K49" i="44" s="1"/>
  <c r="M48" i="44"/>
  <c r="J48" i="44"/>
  <c r="K48" i="44" s="1"/>
  <c r="F577" i="11"/>
  <c r="M47" i="44"/>
  <c r="J47" i="44"/>
  <c r="K47" i="44" s="1"/>
  <c r="M46" i="44"/>
  <c r="J46" i="44"/>
  <c r="K46" i="44" s="1"/>
  <c r="M45" i="44"/>
  <c r="J45" i="44"/>
  <c r="K45" i="44" s="1"/>
  <c r="F576" i="11"/>
  <c r="M44" i="44"/>
  <c r="J44" i="44"/>
  <c r="K44" i="44" s="1"/>
  <c r="F575" i="11"/>
  <c r="J43" i="44"/>
  <c r="K43" i="44" s="1"/>
  <c r="J42" i="44"/>
  <c r="K42" i="44" s="1"/>
  <c r="M43" i="44"/>
  <c r="M42" i="44"/>
  <c r="F574" i="11"/>
  <c r="J41" i="44"/>
  <c r="K41" i="44" s="1"/>
  <c r="J40" i="44"/>
  <c r="K40" i="44" s="1"/>
  <c r="J39" i="44"/>
  <c r="K39" i="44" s="1"/>
  <c r="M41" i="44"/>
  <c r="M40" i="44"/>
  <c r="M39" i="44"/>
  <c r="F573" i="11"/>
  <c r="M38" i="44"/>
  <c r="J38" i="44"/>
  <c r="K38" i="44" s="1"/>
  <c r="J37" i="44"/>
  <c r="K37" i="44" s="1"/>
  <c r="M37" i="44"/>
  <c r="J36" i="44"/>
  <c r="K36" i="44" s="1"/>
  <c r="M36" i="44"/>
  <c r="F572" i="11"/>
  <c r="M35" i="44"/>
  <c r="J35" i="44"/>
  <c r="K35" i="44" s="1"/>
  <c r="M34" i="44"/>
  <c r="J34" i="44"/>
  <c r="K34" i="44" s="1"/>
  <c r="M33" i="44"/>
  <c r="J33" i="44"/>
  <c r="K33" i="44" s="1"/>
  <c r="F571" i="11"/>
  <c r="M32" i="44"/>
  <c r="J32" i="44"/>
  <c r="K32" i="44" s="1"/>
  <c r="M31" i="44"/>
  <c r="J31" i="44"/>
  <c r="K31" i="44" s="1"/>
  <c r="M30" i="44"/>
  <c r="J30" i="44"/>
  <c r="K30" i="44" s="1"/>
  <c r="F570" i="11"/>
  <c r="M29" i="44"/>
  <c r="J29" i="44"/>
  <c r="K29" i="44" s="1"/>
  <c r="M28" i="44"/>
  <c r="J28" i="44"/>
  <c r="K28" i="44" s="1"/>
  <c r="M27" i="44"/>
  <c r="J27" i="44"/>
  <c r="K27" i="44" s="1"/>
  <c r="M26" i="44"/>
  <c r="J26" i="44"/>
  <c r="K26" i="44" s="1"/>
  <c r="F569" i="11"/>
  <c r="M25" i="44"/>
  <c r="J25" i="44"/>
  <c r="K25" i="44" s="1"/>
  <c r="M24" i="44"/>
  <c r="J24" i="44"/>
  <c r="K24" i="44" s="1"/>
  <c r="M23" i="44"/>
  <c r="J23" i="44"/>
  <c r="K23" i="44" s="1"/>
  <c r="F568" i="11"/>
  <c r="M22" i="44"/>
  <c r="J22" i="44"/>
  <c r="K22" i="44" s="1"/>
  <c r="M21" i="44"/>
  <c r="J21" i="44"/>
  <c r="K21" i="44" s="1"/>
  <c r="M20" i="44"/>
  <c r="J20" i="44"/>
  <c r="K20" i="44" s="1"/>
  <c r="F567" i="11"/>
  <c r="O68" i="45" l="1"/>
  <c r="D610" i="11" s="1"/>
  <c r="G610" i="11" s="1"/>
  <c r="O66" i="45"/>
  <c r="D609" i="11" s="1"/>
  <c r="G609" i="11" s="1"/>
  <c r="O63" i="45"/>
  <c r="D608" i="11" s="1"/>
  <c r="G608" i="11" s="1"/>
  <c r="O60" i="45"/>
  <c r="D607" i="11" s="1"/>
  <c r="G607" i="11" s="1"/>
  <c r="O56" i="45"/>
  <c r="D606" i="11" s="1"/>
  <c r="G606" i="11" s="1"/>
  <c r="O52" i="45"/>
  <c r="D605" i="11" s="1"/>
  <c r="G605" i="11" s="1"/>
  <c r="O50" i="45"/>
  <c r="D604" i="11" s="1"/>
  <c r="G604" i="11" s="1"/>
  <c r="O41" i="45"/>
  <c r="D601" i="11" s="1"/>
  <c r="G601" i="11" s="1"/>
  <c r="O45" i="45"/>
  <c r="D602" i="11" s="1"/>
  <c r="G602" i="11" s="1"/>
  <c r="O48" i="45"/>
  <c r="D603" i="11" s="1"/>
  <c r="O39" i="45"/>
  <c r="D600" i="11" s="1"/>
  <c r="G600" i="11" s="1"/>
  <c r="O37" i="45"/>
  <c r="D599" i="11" s="1"/>
  <c r="G599" i="11" s="1"/>
  <c r="O35" i="45"/>
  <c r="D598" i="11" s="1"/>
  <c r="G598" i="11" s="1"/>
  <c r="O29" i="45"/>
  <c r="D596" i="11" s="1"/>
  <c r="G596" i="11" s="1"/>
  <c r="O32" i="45"/>
  <c r="D597" i="11" s="1"/>
  <c r="G597" i="11" s="1"/>
  <c r="O26" i="45"/>
  <c r="D595" i="11" s="1"/>
  <c r="G595" i="11" s="1"/>
  <c r="O23" i="45"/>
  <c r="D594" i="11" s="1"/>
  <c r="G594" i="11" s="1"/>
  <c r="N57" i="44"/>
  <c r="N52" i="44"/>
  <c r="O19" i="45"/>
  <c r="D593" i="11" s="1"/>
  <c r="O15" i="45"/>
  <c r="D592" i="11" s="1"/>
  <c r="G592" i="11" s="1"/>
  <c r="O13" i="45"/>
  <c r="D591" i="11" s="1"/>
  <c r="G591" i="11" s="1"/>
  <c r="N9" i="45"/>
  <c r="N8" i="45"/>
  <c r="N7" i="45"/>
  <c r="N10" i="45"/>
  <c r="N6" i="45"/>
  <c r="N56" i="44"/>
  <c r="N55" i="44"/>
  <c r="N50" i="44"/>
  <c r="N53" i="44"/>
  <c r="N54" i="44"/>
  <c r="N51" i="44"/>
  <c r="N46" i="44"/>
  <c r="N49" i="44"/>
  <c r="N44" i="44"/>
  <c r="O44" i="44" s="1"/>
  <c r="D576" i="11" s="1"/>
  <c r="G576" i="11" s="1"/>
  <c r="N48" i="44"/>
  <c r="N47" i="44"/>
  <c r="N45" i="44"/>
  <c r="N43" i="44"/>
  <c r="N42" i="44"/>
  <c r="N41" i="44"/>
  <c r="N40" i="44"/>
  <c r="N39" i="44"/>
  <c r="N37" i="44"/>
  <c r="N38" i="44"/>
  <c r="N36" i="44"/>
  <c r="N26" i="44"/>
  <c r="N35" i="44"/>
  <c r="N33" i="44"/>
  <c r="N34" i="44"/>
  <c r="N29" i="44"/>
  <c r="N27" i="44"/>
  <c r="N30" i="44"/>
  <c r="N31" i="44"/>
  <c r="N32" i="44"/>
  <c r="N28" i="44"/>
  <c r="N23" i="44"/>
  <c r="N25" i="44"/>
  <c r="N24" i="44"/>
  <c r="N20" i="44"/>
  <c r="N22" i="44"/>
  <c r="N21" i="44"/>
  <c r="M19" i="44"/>
  <c r="J19" i="44"/>
  <c r="K19" i="44" s="1"/>
  <c r="M18" i="44"/>
  <c r="J18" i="44"/>
  <c r="K18" i="44" s="1"/>
  <c r="M17" i="44"/>
  <c r="J17" i="44"/>
  <c r="K17" i="44" s="1"/>
  <c r="M16" i="44"/>
  <c r="J16" i="44"/>
  <c r="K16" i="44" s="1"/>
  <c r="F566" i="11"/>
  <c r="M15" i="44"/>
  <c r="J15" i="44"/>
  <c r="K15" i="44" s="1"/>
  <c r="M14" i="44"/>
  <c r="J14" i="44"/>
  <c r="K14" i="44" s="1"/>
  <c r="M13" i="44"/>
  <c r="J13" i="44"/>
  <c r="K13" i="44" s="1"/>
  <c r="M12" i="44"/>
  <c r="J12" i="44"/>
  <c r="K12" i="44" s="1"/>
  <c r="F565" i="11"/>
  <c r="M11" i="44"/>
  <c r="J11" i="44"/>
  <c r="K11" i="44" s="1"/>
  <c r="M10" i="44"/>
  <c r="J10" i="44"/>
  <c r="K10" i="44" s="1"/>
  <c r="F564" i="11"/>
  <c r="N563" i="11"/>
  <c r="K563" i="11"/>
  <c r="N562" i="11"/>
  <c r="K562" i="11"/>
  <c r="M9" i="44"/>
  <c r="J9" i="44"/>
  <c r="K9" i="44" s="1"/>
  <c r="M8" i="44"/>
  <c r="J8" i="44"/>
  <c r="K8" i="44" s="1"/>
  <c r="M65" i="43"/>
  <c r="J65" i="43"/>
  <c r="K65" i="43" s="1"/>
  <c r="M64" i="43"/>
  <c r="J64" i="43"/>
  <c r="K64" i="43" s="1"/>
  <c r="M63" i="43"/>
  <c r="J63" i="43"/>
  <c r="K63" i="43" s="1"/>
  <c r="M62" i="43"/>
  <c r="J62" i="43"/>
  <c r="K62" i="43" s="1"/>
  <c r="M61" i="43"/>
  <c r="J61" i="43"/>
  <c r="K61" i="43" s="1"/>
  <c r="M60" i="43"/>
  <c r="J60" i="43"/>
  <c r="K60" i="43" s="1"/>
  <c r="M59" i="43"/>
  <c r="J59" i="43"/>
  <c r="K59" i="43" s="1"/>
  <c r="M58" i="43"/>
  <c r="J58" i="43"/>
  <c r="K58" i="43" s="1"/>
  <c r="M57" i="43"/>
  <c r="J57" i="43"/>
  <c r="K57" i="43" s="1"/>
  <c r="M56" i="43"/>
  <c r="J56" i="43"/>
  <c r="K56" i="43" s="1"/>
  <c r="M55" i="43"/>
  <c r="J55" i="43"/>
  <c r="K55" i="43" s="1"/>
  <c r="M54" i="43"/>
  <c r="J54" i="43"/>
  <c r="K54" i="43" s="1"/>
  <c r="M53" i="43"/>
  <c r="J53" i="43"/>
  <c r="K53" i="43" s="1"/>
  <c r="M52" i="43"/>
  <c r="J52" i="43"/>
  <c r="K52" i="43" s="1"/>
  <c r="M51" i="43"/>
  <c r="J51" i="43"/>
  <c r="K51" i="43" s="1"/>
  <c r="M50" i="43"/>
  <c r="J50" i="43"/>
  <c r="K50" i="43" s="1"/>
  <c r="M49" i="43"/>
  <c r="J49" i="43"/>
  <c r="K49" i="43" s="1"/>
  <c r="M48" i="43"/>
  <c r="J48" i="43"/>
  <c r="K48" i="43" s="1"/>
  <c r="M47" i="43"/>
  <c r="J47" i="43"/>
  <c r="K47" i="43" s="1"/>
  <c r="M46" i="43"/>
  <c r="J46" i="43"/>
  <c r="K46" i="43" s="1"/>
  <c r="M45" i="43"/>
  <c r="J45" i="43"/>
  <c r="K45" i="43" s="1"/>
  <c r="M44" i="43"/>
  <c r="J44" i="43"/>
  <c r="K44" i="43" s="1"/>
  <c r="M43" i="43"/>
  <c r="J43" i="43"/>
  <c r="K43" i="43" s="1"/>
  <c r="M42" i="43"/>
  <c r="J42" i="43"/>
  <c r="K42" i="43" s="1"/>
  <c r="M41" i="43"/>
  <c r="J41" i="43"/>
  <c r="K41" i="43" s="1"/>
  <c r="M40" i="43"/>
  <c r="J40" i="43"/>
  <c r="K40" i="43" s="1"/>
  <c r="M39" i="43"/>
  <c r="J39" i="43"/>
  <c r="K39" i="43" s="1"/>
  <c r="M38" i="43"/>
  <c r="J38" i="43"/>
  <c r="K38" i="43" s="1"/>
  <c r="M37" i="43"/>
  <c r="J37" i="43"/>
  <c r="K37" i="43" s="1"/>
  <c r="M36" i="43"/>
  <c r="J36" i="43"/>
  <c r="K36" i="43" s="1"/>
  <c r="M35" i="43"/>
  <c r="J35" i="43"/>
  <c r="K35" i="43" s="1"/>
  <c r="M34" i="43"/>
  <c r="J34" i="43"/>
  <c r="K34" i="43" s="1"/>
  <c r="M33" i="43"/>
  <c r="J33" i="43"/>
  <c r="K33" i="43" s="1"/>
  <c r="M32" i="43"/>
  <c r="J32" i="43"/>
  <c r="K32" i="43" s="1"/>
  <c r="M31" i="43"/>
  <c r="J31" i="43"/>
  <c r="K31" i="43" s="1"/>
  <c r="M30" i="43"/>
  <c r="J30" i="43"/>
  <c r="K30" i="43" s="1"/>
  <c r="M29" i="43"/>
  <c r="J29" i="43"/>
  <c r="K29" i="43" s="1"/>
  <c r="M28" i="43"/>
  <c r="J28" i="43"/>
  <c r="K28" i="43" s="1"/>
  <c r="M27" i="43"/>
  <c r="J27" i="43"/>
  <c r="K27" i="43" s="1"/>
  <c r="M26" i="43"/>
  <c r="J26" i="43"/>
  <c r="K26" i="43" s="1"/>
  <c r="M25" i="43"/>
  <c r="J25" i="43"/>
  <c r="K25" i="43" s="1"/>
  <c r="M24" i="43"/>
  <c r="J24" i="43"/>
  <c r="K24" i="43" s="1"/>
  <c r="F542" i="11"/>
  <c r="M23" i="43"/>
  <c r="J23" i="43"/>
  <c r="K23" i="43" s="1"/>
  <c r="M22" i="43"/>
  <c r="J22" i="43"/>
  <c r="K22" i="43" s="1"/>
  <c r="G617" i="11" l="1"/>
  <c r="C617" i="11"/>
  <c r="C618" i="11" s="1"/>
  <c r="C619" i="11" s="1"/>
  <c r="C620" i="11" s="1"/>
  <c r="C621" i="11" s="1"/>
  <c r="C622" i="11" s="1"/>
  <c r="C623" i="11" s="1"/>
  <c r="C624" i="11" s="1"/>
  <c r="C625" i="11" s="1"/>
  <c r="C626" i="11" s="1"/>
  <c r="C627" i="11" s="1"/>
  <c r="C628" i="11" s="1"/>
  <c r="C629" i="11" s="1"/>
  <c r="C630" i="11" s="1"/>
  <c r="C631" i="11" s="1"/>
  <c r="C632" i="11" s="1"/>
  <c r="C633" i="11" s="1"/>
  <c r="N69" i="45"/>
  <c r="C31" i="25" s="1"/>
  <c r="N62" i="43"/>
  <c r="G603" i="11"/>
  <c r="G593" i="11"/>
  <c r="O57" i="44"/>
  <c r="D581" i="11" s="1"/>
  <c r="G581" i="11" s="1"/>
  <c r="O54" i="44"/>
  <c r="D580" i="11" s="1"/>
  <c r="G580" i="11" s="1"/>
  <c r="O52" i="44"/>
  <c r="D579" i="11" s="1"/>
  <c r="G579" i="11" s="1"/>
  <c r="O10" i="45"/>
  <c r="D589" i="11" s="1"/>
  <c r="G589" i="11" s="1"/>
  <c r="O7" i="45"/>
  <c r="D588" i="11" s="1"/>
  <c r="G588" i="11" s="1"/>
  <c r="O50" i="44"/>
  <c r="D578" i="11" s="1"/>
  <c r="G578" i="11" s="1"/>
  <c r="O43" i="44"/>
  <c r="D575" i="11" s="1"/>
  <c r="G575" i="11" s="1"/>
  <c r="O47" i="44"/>
  <c r="D577" i="11" s="1"/>
  <c r="G577" i="11" s="1"/>
  <c r="O41" i="44"/>
  <c r="D574" i="11" s="1"/>
  <c r="G574" i="11" s="1"/>
  <c r="O38" i="44"/>
  <c r="D573" i="11" s="1"/>
  <c r="G573" i="11" s="1"/>
  <c r="O29" i="44"/>
  <c r="D570" i="11" s="1"/>
  <c r="G570" i="11" s="1"/>
  <c r="O35" i="44"/>
  <c r="D572" i="11" s="1"/>
  <c r="G572" i="11" s="1"/>
  <c r="O32" i="44"/>
  <c r="D571" i="11" s="1"/>
  <c r="G571" i="11" s="1"/>
  <c r="N16" i="44"/>
  <c r="O25" i="44"/>
  <c r="D569" i="11" s="1"/>
  <c r="G569" i="11" s="1"/>
  <c r="O22" i="44"/>
  <c r="D568" i="11" s="1"/>
  <c r="G568" i="11" s="1"/>
  <c r="N19" i="44"/>
  <c r="N13" i="44"/>
  <c r="N17" i="44"/>
  <c r="N18" i="44"/>
  <c r="N10" i="44"/>
  <c r="N15" i="44"/>
  <c r="N12" i="44"/>
  <c r="N14" i="44"/>
  <c r="N11" i="44"/>
  <c r="N9" i="44"/>
  <c r="K58" i="44"/>
  <c r="N8" i="44"/>
  <c r="N65" i="43"/>
  <c r="N64" i="43"/>
  <c r="N59" i="43"/>
  <c r="N63" i="43"/>
  <c r="O64" i="43" s="1"/>
  <c r="D556" i="11" s="1"/>
  <c r="G556" i="11" s="1"/>
  <c r="N61" i="43"/>
  <c r="N60" i="43"/>
  <c r="N58" i="43"/>
  <c r="N56" i="43"/>
  <c r="N55" i="43"/>
  <c r="N57" i="43"/>
  <c r="N51" i="43"/>
  <c r="N52" i="43"/>
  <c r="N54" i="43"/>
  <c r="N53" i="43"/>
  <c r="N46" i="43"/>
  <c r="N50" i="43"/>
  <c r="N48" i="43"/>
  <c r="N49" i="43"/>
  <c r="N47" i="43"/>
  <c r="N44" i="43"/>
  <c r="N45" i="43"/>
  <c r="N40" i="43"/>
  <c r="N41" i="43"/>
  <c r="N42" i="43"/>
  <c r="N43" i="43"/>
  <c r="N38" i="43"/>
  <c r="N30" i="43"/>
  <c r="N39" i="43"/>
  <c r="N32" i="43"/>
  <c r="N36" i="43"/>
  <c r="N37" i="43"/>
  <c r="N34" i="43"/>
  <c r="N33" i="43"/>
  <c r="N35" i="43"/>
  <c r="N31" i="43"/>
  <c r="O31" i="43" s="1"/>
  <c r="D545" i="11" s="1"/>
  <c r="G545" i="11" s="1"/>
  <c r="N27" i="43"/>
  <c r="N25" i="43"/>
  <c r="N28" i="43"/>
  <c r="N29" i="43"/>
  <c r="N24" i="43"/>
  <c r="N26" i="43"/>
  <c r="N22" i="43"/>
  <c r="N23" i="43"/>
  <c r="F541" i="11"/>
  <c r="M21" i="43"/>
  <c r="J21" i="43"/>
  <c r="K21" i="43" s="1"/>
  <c r="M20" i="43"/>
  <c r="J20" i="43"/>
  <c r="K20" i="43" s="1"/>
  <c r="M19" i="43"/>
  <c r="J19" i="43"/>
  <c r="K19" i="43" s="1"/>
  <c r="N58" i="44" l="1"/>
  <c r="C30" i="25" s="1"/>
  <c r="C588" i="11"/>
  <c r="C589" i="11" s="1"/>
  <c r="C590" i="11" s="1"/>
  <c r="C591" i="11" s="1"/>
  <c r="C592" i="11" s="1"/>
  <c r="C593" i="11" s="1"/>
  <c r="C594" i="11" s="1"/>
  <c r="C595" i="11" s="1"/>
  <c r="C596" i="11" s="1"/>
  <c r="C597" i="11" s="1"/>
  <c r="C598" i="11" s="1"/>
  <c r="C599" i="11" s="1"/>
  <c r="C600" i="11" s="1"/>
  <c r="C601" i="11" s="1"/>
  <c r="C602" i="11" s="1"/>
  <c r="C603" i="11" s="1"/>
  <c r="C604" i="11" s="1"/>
  <c r="C605" i="11" s="1"/>
  <c r="C606" i="11" s="1"/>
  <c r="C607" i="11" s="1"/>
  <c r="C608" i="11" s="1"/>
  <c r="C609" i="11" s="1"/>
  <c r="C610" i="11" s="1"/>
  <c r="O19" i="44"/>
  <c r="D567" i="11" s="1"/>
  <c r="G567" i="11" s="1"/>
  <c r="O15" i="44"/>
  <c r="D566" i="11" s="1"/>
  <c r="G566" i="11" s="1"/>
  <c r="O11" i="44"/>
  <c r="D565" i="11" s="1"/>
  <c r="G565" i="11" s="1"/>
  <c r="O9" i="44"/>
  <c r="D564" i="11" s="1"/>
  <c r="G564" i="11" s="1"/>
  <c r="O61" i="43"/>
  <c r="D555" i="11" s="1"/>
  <c r="G555" i="11" s="1"/>
  <c r="O58" i="43"/>
  <c r="D554" i="11" s="1"/>
  <c r="G554" i="11" s="1"/>
  <c r="O56" i="43"/>
  <c r="D553" i="11" s="1"/>
  <c r="G553" i="11" s="1"/>
  <c r="O48" i="43"/>
  <c r="D550" i="11" s="1"/>
  <c r="G550" i="11" s="1"/>
  <c r="O50" i="43"/>
  <c r="D551" i="11" s="1"/>
  <c r="G551" i="11" s="1"/>
  <c r="O54" i="43"/>
  <c r="D552" i="11" s="1"/>
  <c r="G552" i="11" s="1"/>
  <c r="O43" i="43"/>
  <c r="D548" i="11" s="1"/>
  <c r="G548" i="11" s="1"/>
  <c r="O46" i="43"/>
  <c r="D549" i="11" s="1"/>
  <c r="G549" i="11" s="1"/>
  <c r="O39" i="43"/>
  <c r="D547" i="11" s="1"/>
  <c r="G547" i="11" s="1"/>
  <c r="O37" i="43"/>
  <c r="D546" i="11" s="1"/>
  <c r="G546" i="11" s="1"/>
  <c r="N20" i="43"/>
  <c r="O26" i="43"/>
  <c r="D543" i="11" s="1"/>
  <c r="G543" i="11" s="1"/>
  <c r="O23" i="43"/>
  <c r="D542" i="11" s="1"/>
  <c r="G542" i="11" s="1"/>
  <c r="O29" i="43"/>
  <c r="D544" i="11" s="1"/>
  <c r="G544" i="11" s="1"/>
  <c r="N21" i="43"/>
  <c r="N19" i="43"/>
  <c r="F540" i="11"/>
  <c r="M18" i="43"/>
  <c r="J18" i="43"/>
  <c r="K18" i="43" s="1"/>
  <c r="M17" i="43"/>
  <c r="J17" i="43"/>
  <c r="K17" i="43" s="1"/>
  <c r="C564" i="11" l="1"/>
  <c r="C565" i="11" s="1"/>
  <c r="C566" i="11" s="1"/>
  <c r="C567" i="11" s="1"/>
  <c r="C568" i="11" s="1"/>
  <c r="C569" i="11" s="1"/>
  <c r="C570" i="11" s="1"/>
  <c r="C571" i="11" s="1"/>
  <c r="C572" i="11" s="1"/>
  <c r="C573" i="11" s="1"/>
  <c r="C574" i="11" s="1"/>
  <c r="C575" i="11" s="1"/>
  <c r="C576" i="11" s="1"/>
  <c r="C577" i="11" s="1"/>
  <c r="C578" i="11" s="1"/>
  <c r="C579" i="11" s="1"/>
  <c r="C580" i="11" s="1"/>
  <c r="C581" i="11" s="1"/>
  <c r="N17" i="43"/>
  <c r="O21" i="43"/>
  <c r="D541" i="11" s="1"/>
  <c r="G541" i="11" s="1"/>
  <c r="N18" i="43"/>
  <c r="M16" i="43"/>
  <c r="J16" i="43"/>
  <c r="K16" i="43" s="1"/>
  <c r="M15" i="43"/>
  <c r="J15" i="43"/>
  <c r="K15" i="43" s="1"/>
  <c r="F539" i="11"/>
  <c r="M14" i="43"/>
  <c r="J14" i="43"/>
  <c r="K14" i="43" s="1"/>
  <c r="M13" i="43"/>
  <c r="J13" i="43"/>
  <c r="K13" i="43" s="1"/>
  <c r="M12" i="43"/>
  <c r="J12" i="43"/>
  <c r="K12" i="43" s="1"/>
  <c r="N14" i="43" l="1"/>
  <c r="N13" i="43"/>
  <c r="N12" i="43"/>
  <c r="N16" i="43"/>
  <c r="N15" i="43"/>
  <c r="M11" i="43"/>
  <c r="J11" i="43"/>
  <c r="K11" i="43" s="1"/>
  <c r="M10" i="43"/>
  <c r="J10" i="43"/>
  <c r="K10" i="43" s="1"/>
  <c r="M9" i="43"/>
  <c r="J9" i="43"/>
  <c r="K9" i="43" s="1"/>
  <c r="F538" i="11"/>
  <c r="N537" i="11"/>
  <c r="K537" i="11"/>
  <c r="N536" i="11"/>
  <c r="K536" i="11"/>
  <c r="M8" i="43"/>
  <c r="J8" i="43"/>
  <c r="K8" i="43" s="1"/>
  <c r="F532" i="11"/>
  <c r="M37" i="42"/>
  <c r="J37" i="42"/>
  <c r="K37" i="42" s="1"/>
  <c r="N37" i="42" s="1"/>
  <c r="M36" i="42"/>
  <c r="J36" i="42"/>
  <c r="K36" i="42" s="1"/>
  <c r="O18" i="43" l="1"/>
  <c r="D540" i="11" s="1"/>
  <c r="G540" i="11" s="1"/>
  <c r="N11" i="43"/>
  <c r="O14" i="43"/>
  <c r="D539" i="11" s="1"/>
  <c r="G539" i="11" s="1"/>
  <c r="N10" i="43"/>
  <c r="N9" i="43"/>
  <c r="K66" i="43"/>
  <c r="N8" i="43"/>
  <c r="N36" i="42"/>
  <c r="O37" i="42" s="1"/>
  <c r="D532" i="11" s="1"/>
  <c r="G532" i="11" s="1"/>
  <c r="F531" i="11"/>
  <c r="N66" i="43" l="1"/>
  <c r="C29" i="25" s="1"/>
  <c r="O11" i="43"/>
  <c r="D538" i="11" s="1"/>
  <c r="M35" i="42"/>
  <c r="J35" i="42"/>
  <c r="K35" i="42" s="1"/>
  <c r="M34" i="42"/>
  <c r="J34" i="42"/>
  <c r="K34" i="42" s="1"/>
  <c r="M33" i="42"/>
  <c r="J33" i="42"/>
  <c r="K33" i="42" s="1"/>
  <c r="F530" i="11"/>
  <c r="M32" i="42"/>
  <c r="J32" i="42"/>
  <c r="K32" i="42" s="1"/>
  <c r="F529" i="11"/>
  <c r="M31" i="42"/>
  <c r="J31" i="42"/>
  <c r="K31" i="42" s="1"/>
  <c r="M30" i="42"/>
  <c r="J30" i="42"/>
  <c r="K30" i="42" s="1"/>
  <c r="F528" i="11"/>
  <c r="M29" i="42"/>
  <c r="J29" i="42"/>
  <c r="K29" i="42" s="1"/>
  <c r="F527" i="11"/>
  <c r="F526" i="11"/>
  <c r="M28" i="42"/>
  <c r="J28" i="42"/>
  <c r="K28" i="42" s="1"/>
  <c r="M27" i="42"/>
  <c r="J27" i="42"/>
  <c r="K27" i="42" s="1"/>
  <c r="M26" i="42"/>
  <c r="J26" i="42"/>
  <c r="K26" i="42" s="1"/>
  <c r="M25" i="42"/>
  <c r="J25" i="42"/>
  <c r="K25" i="42" s="1"/>
  <c r="F525" i="11"/>
  <c r="M24" i="42"/>
  <c r="J24" i="42"/>
  <c r="K24" i="42" s="1"/>
  <c r="F524" i="11"/>
  <c r="M23" i="42"/>
  <c r="J23" i="42"/>
  <c r="K23" i="42" s="1"/>
  <c r="M22" i="42"/>
  <c r="J22" i="42"/>
  <c r="K22" i="42" s="1"/>
  <c r="F523" i="11"/>
  <c r="M21" i="42"/>
  <c r="J21" i="42"/>
  <c r="K21" i="42" s="1"/>
  <c r="M20" i="42"/>
  <c r="J20" i="42"/>
  <c r="K20" i="42" s="1"/>
  <c r="F522" i="11"/>
  <c r="M18" i="42"/>
  <c r="J18" i="42"/>
  <c r="K18" i="42" s="1"/>
  <c r="M19" i="42"/>
  <c r="J19" i="42"/>
  <c r="K19" i="42" s="1"/>
  <c r="N35" i="42" l="1"/>
  <c r="G538" i="11"/>
  <c r="C538" i="11"/>
  <c r="C539" i="11" s="1"/>
  <c r="C540" i="11" s="1"/>
  <c r="C541" i="11" s="1"/>
  <c r="C542" i="11" s="1"/>
  <c r="C543" i="11" s="1"/>
  <c r="C544" i="11" s="1"/>
  <c r="C545" i="11" s="1"/>
  <c r="C546" i="11" s="1"/>
  <c r="C547" i="11" s="1"/>
  <c r="C548" i="11" s="1"/>
  <c r="C549" i="11" s="1"/>
  <c r="C550" i="11" s="1"/>
  <c r="C551" i="11" s="1"/>
  <c r="C552" i="11" s="1"/>
  <c r="C553" i="11" s="1"/>
  <c r="C554" i="11" s="1"/>
  <c r="C555" i="11" s="1"/>
  <c r="C556" i="11" s="1"/>
  <c r="C557" i="11" s="1"/>
  <c r="N30" i="42"/>
  <c r="N33" i="42"/>
  <c r="N34" i="42"/>
  <c r="N29" i="42"/>
  <c r="O29" i="42" s="1"/>
  <c r="D528" i="11" s="1"/>
  <c r="N32" i="42"/>
  <c r="O32" i="42" s="1"/>
  <c r="D530" i="11" s="1"/>
  <c r="G530" i="11" s="1"/>
  <c r="N31" i="42"/>
  <c r="N27" i="42"/>
  <c r="N28" i="42"/>
  <c r="N21" i="42"/>
  <c r="N25" i="42"/>
  <c r="O25" i="42" s="1"/>
  <c r="D526" i="11" s="1"/>
  <c r="N26" i="42"/>
  <c r="N23" i="42"/>
  <c r="N24" i="42"/>
  <c r="O24" i="42" s="1"/>
  <c r="D525" i="11" s="1"/>
  <c r="G525" i="11" s="1"/>
  <c r="N20" i="42"/>
  <c r="N22" i="42"/>
  <c r="N19" i="42"/>
  <c r="N18" i="42"/>
  <c r="O31" i="42" l="1"/>
  <c r="D529" i="11" s="1"/>
  <c r="G529" i="11" s="1"/>
  <c r="O35" i="42"/>
  <c r="D531" i="11" s="1"/>
  <c r="G531" i="11" s="1"/>
  <c r="O28" i="42"/>
  <c r="D527" i="11" s="1"/>
  <c r="G527" i="11" s="1"/>
  <c r="G528" i="11"/>
  <c r="G526" i="11"/>
  <c r="O21" i="42"/>
  <c r="D523" i="11" s="1"/>
  <c r="G523" i="11" s="1"/>
  <c r="O23" i="42"/>
  <c r="D524" i="11" s="1"/>
  <c r="G524" i="11" s="1"/>
  <c r="O19" i="42"/>
  <c r="D522" i="11" s="1"/>
  <c r="G522" i="11" s="1"/>
  <c r="F521" i="11"/>
  <c r="M17" i="42"/>
  <c r="J17" i="42"/>
  <c r="K17" i="42" s="1"/>
  <c r="N17" i="42" l="1"/>
  <c r="M16" i="42"/>
  <c r="J16" i="42"/>
  <c r="K16" i="42" s="1"/>
  <c r="M15" i="42"/>
  <c r="J15" i="42"/>
  <c r="K15" i="42" s="1"/>
  <c r="N16" i="42" l="1"/>
  <c r="N15" i="42"/>
  <c r="F520" i="11"/>
  <c r="M14" i="42"/>
  <c r="J14" i="42"/>
  <c r="K14" i="42" s="1"/>
  <c r="O17" i="42" l="1"/>
  <c r="D521" i="11" s="1"/>
  <c r="G521" i="11" s="1"/>
  <c r="N14" i="42"/>
  <c r="O14" i="42" s="1"/>
  <c r="D520" i="11" s="1"/>
  <c r="G520" i="11" s="1"/>
  <c r="F519" i="11"/>
  <c r="M13" i="42"/>
  <c r="J13" i="42"/>
  <c r="K13" i="42" s="1"/>
  <c r="N13" i="42" s="1"/>
  <c r="M12" i="42"/>
  <c r="J12" i="42"/>
  <c r="K12" i="42" s="1"/>
  <c r="M11" i="42"/>
  <c r="J11" i="42"/>
  <c r="K11" i="42" s="1"/>
  <c r="N11" i="42" l="1"/>
  <c r="N12" i="42"/>
  <c r="O13" i="42" l="1"/>
  <c r="D519" i="11" s="1"/>
  <c r="F518" i="11"/>
  <c r="N517" i="11"/>
  <c r="K517" i="11"/>
  <c r="N516" i="11"/>
  <c r="K516" i="11"/>
  <c r="M10" i="42"/>
  <c r="J10" i="42"/>
  <c r="K10" i="42" s="1"/>
  <c r="N10" i="42" s="1"/>
  <c r="M9" i="42"/>
  <c r="J9" i="42"/>
  <c r="K9" i="42" s="1"/>
  <c r="M8" i="42"/>
  <c r="J8" i="42"/>
  <c r="K8" i="42" s="1"/>
  <c r="K38" i="42" s="1"/>
  <c r="G519" i="11" l="1"/>
  <c r="N9" i="42"/>
  <c r="N8" i="42"/>
  <c r="N38" i="42" l="1"/>
  <c r="C28" i="25" s="1"/>
  <c r="O10" i="42"/>
  <c r="D518" i="11" s="1"/>
  <c r="C518" i="11" s="1"/>
  <c r="C519" i="11" s="1"/>
  <c r="C520" i="11" s="1"/>
  <c r="C521" i="11" s="1"/>
  <c r="C522" i="11" s="1"/>
  <c r="C523" i="11" s="1"/>
  <c r="C524" i="11" s="1"/>
  <c r="C525" i="11" s="1"/>
  <c r="C526" i="11" s="1"/>
  <c r="C527" i="11" s="1"/>
  <c r="C528" i="11" s="1"/>
  <c r="C529" i="11" s="1"/>
  <c r="C530" i="11" s="1"/>
  <c r="C531" i="11" s="1"/>
  <c r="C532" i="11" s="1"/>
  <c r="G518" i="11" l="1"/>
  <c r="F511" i="11"/>
  <c r="M50" i="41"/>
  <c r="J50" i="41"/>
  <c r="K50" i="41" s="1"/>
  <c r="N50" i="41" s="1"/>
  <c r="M49" i="41"/>
  <c r="J49" i="41"/>
  <c r="K49" i="41" s="1"/>
  <c r="N49" i="41" l="1"/>
  <c r="O50" i="41" s="1"/>
  <c r="D511" i="11" s="1"/>
  <c r="G511" i="11" s="1"/>
  <c r="F510" i="11" l="1"/>
  <c r="M48" i="41"/>
  <c r="J48" i="41"/>
  <c r="K48" i="41" s="1"/>
  <c r="N48" i="41" l="1"/>
  <c r="M47" i="41"/>
  <c r="J47" i="41"/>
  <c r="K47" i="41" s="1"/>
  <c r="M46" i="41"/>
  <c r="J46" i="41"/>
  <c r="K46" i="41" s="1"/>
  <c r="F509" i="11"/>
  <c r="M45" i="41"/>
  <c r="J45" i="41"/>
  <c r="K45" i="41" s="1"/>
  <c r="N45" i="41" s="1"/>
  <c r="M44" i="41"/>
  <c r="J44" i="41"/>
  <c r="K44" i="41" s="1"/>
  <c r="F508" i="11"/>
  <c r="M43" i="41"/>
  <c r="J43" i="41"/>
  <c r="K43" i="41" s="1"/>
  <c r="N43" i="41" s="1"/>
  <c r="N46" i="41" l="1"/>
  <c r="N44" i="41"/>
  <c r="O45" i="41" s="1"/>
  <c r="D509" i="11" s="1"/>
  <c r="G509" i="11" s="1"/>
  <c r="N47" i="41"/>
  <c r="M42" i="41"/>
  <c r="J42" i="41"/>
  <c r="K42" i="41" s="1"/>
  <c r="F507" i="11"/>
  <c r="M41" i="41"/>
  <c r="J41" i="41"/>
  <c r="K41" i="41" s="1"/>
  <c r="M40" i="41"/>
  <c r="J40" i="41"/>
  <c r="K40" i="41" s="1"/>
  <c r="O48" i="41" l="1"/>
  <c r="D510" i="11" s="1"/>
  <c r="N42" i="41"/>
  <c r="O43" i="41" s="1"/>
  <c r="D508" i="11" s="1"/>
  <c r="G508" i="11" s="1"/>
  <c r="N41" i="41"/>
  <c r="N40" i="41"/>
  <c r="O41" i="41" s="1"/>
  <c r="D507" i="11" s="1"/>
  <c r="G507" i="11" s="1"/>
  <c r="F506" i="11"/>
  <c r="G510" i="11" l="1"/>
  <c r="M39" i="41"/>
  <c r="J39" i="41"/>
  <c r="K39" i="41" s="1"/>
  <c r="M38" i="41"/>
  <c r="J38" i="41"/>
  <c r="K38" i="41" s="1"/>
  <c r="N39" i="41" l="1"/>
  <c r="N38" i="41"/>
  <c r="F505" i="11"/>
  <c r="M37" i="41"/>
  <c r="J37" i="41"/>
  <c r="K37" i="41" s="1"/>
  <c r="O39" i="41" l="1"/>
  <c r="D506" i="11" s="1"/>
  <c r="G506" i="11" s="1"/>
  <c r="N37" i="41"/>
  <c r="M36" i="41" l="1"/>
  <c r="J36" i="41"/>
  <c r="K36" i="41" s="1"/>
  <c r="F504" i="11"/>
  <c r="M35" i="41"/>
  <c r="J35" i="41"/>
  <c r="K35" i="41" s="1"/>
  <c r="N36" i="41" l="1"/>
  <c r="O37" i="41" s="1"/>
  <c r="D505" i="11" s="1"/>
  <c r="G505" i="11" s="1"/>
  <c r="N35" i="41"/>
  <c r="M34" i="41" l="1"/>
  <c r="J34" i="41"/>
  <c r="K34" i="41" s="1"/>
  <c r="M33" i="41"/>
  <c r="J33" i="41"/>
  <c r="K33" i="41" s="1"/>
  <c r="N33" i="41" l="1"/>
  <c r="N34" i="41"/>
  <c r="M32" i="41"/>
  <c r="J32" i="41"/>
  <c r="K32" i="41" s="1"/>
  <c r="F503" i="11"/>
  <c r="M31" i="41"/>
  <c r="J31" i="41"/>
  <c r="K31" i="41" s="1"/>
  <c r="F502" i="11"/>
  <c r="M30" i="41"/>
  <c r="J30" i="41"/>
  <c r="K30" i="41" s="1"/>
  <c r="M29" i="41"/>
  <c r="J29" i="41"/>
  <c r="K29" i="41" s="1"/>
  <c r="F501" i="11"/>
  <c r="M28" i="41"/>
  <c r="J28" i="41"/>
  <c r="K28" i="41" s="1"/>
  <c r="O35" i="41" l="1"/>
  <c r="D504" i="11" s="1"/>
  <c r="G504" i="11" s="1"/>
  <c r="N32" i="41"/>
  <c r="N31" i="41"/>
  <c r="N30" i="41"/>
  <c r="N29" i="41"/>
  <c r="N28" i="41"/>
  <c r="O32" i="41" l="1"/>
  <c r="D503" i="11" s="1"/>
  <c r="O30" i="41"/>
  <c r="D502" i="11" s="1"/>
  <c r="G502" i="11" s="1"/>
  <c r="M27" i="41"/>
  <c r="J27" i="41"/>
  <c r="K27" i="41" s="1"/>
  <c r="F500" i="11"/>
  <c r="G503" i="11" l="1"/>
  <c r="N27" i="41"/>
  <c r="O28" i="41" s="1"/>
  <c r="D501" i="11" s="1"/>
  <c r="G501" i="11" s="1"/>
  <c r="M26" i="41"/>
  <c r="J26" i="41"/>
  <c r="K26" i="41" s="1"/>
  <c r="F499" i="11"/>
  <c r="M25" i="41"/>
  <c r="J25" i="41"/>
  <c r="K25" i="41" s="1"/>
  <c r="M24" i="41"/>
  <c r="J24" i="41"/>
  <c r="K24" i="41" s="1"/>
  <c r="N24" i="41" l="1"/>
  <c r="N25" i="41"/>
  <c r="N26" i="41"/>
  <c r="O26" i="41" s="1"/>
  <c r="D500" i="11" s="1"/>
  <c r="G500" i="11" s="1"/>
  <c r="O25" i="41" l="1"/>
  <c r="D499" i="11" s="1"/>
  <c r="G499" i="11" s="1"/>
  <c r="F498" i="11"/>
  <c r="M23" i="41" l="1"/>
  <c r="J23" i="41"/>
  <c r="K23" i="41" s="1"/>
  <c r="M22" i="41"/>
  <c r="J22" i="41"/>
  <c r="K22" i="41" s="1"/>
  <c r="N23" i="41" l="1"/>
  <c r="N22" i="41"/>
  <c r="M21" i="41"/>
  <c r="J21" i="41"/>
  <c r="K21" i="41" s="1"/>
  <c r="F497" i="11"/>
  <c r="N21" i="41" l="1"/>
  <c r="O23" i="41" s="1"/>
  <c r="D498" i="11" s="1"/>
  <c r="G498" i="11" s="1"/>
  <c r="M20" i="41"/>
  <c r="J20" i="41"/>
  <c r="K20" i="41" s="1"/>
  <c r="F496" i="11"/>
  <c r="M19" i="41"/>
  <c r="J19" i="41"/>
  <c r="K19" i="41" s="1"/>
  <c r="N19" i="41" l="1"/>
  <c r="N20" i="41"/>
  <c r="O20" i="41" s="1"/>
  <c r="D497" i="11" s="1"/>
  <c r="M18" i="41"/>
  <c r="J18" i="41"/>
  <c r="K18" i="41" s="1"/>
  <c r="G497" i="11" l="1"/>
  <c r="N18" i="41"/>
  <c r="M17" i="41"/>
  <c r="J17" i="41"/>
  <c r="K17" i="41" s="1"/>
  <c r="F495" i="11"/>
  <c r="N17" i="41" l="1"/>
  <c r="O19" i="41" s="1"/>
  <c r="D496" i="11" s="1"/>
  <c r="G496" i="11" s="1"/>
  <c r="M16" i="41"/>
  <c r="J16" i="41"/>
  <c r="K16" i="41" s="1"/>
  <c r="M15" i="41"/>
  <c r="J15" i="41"/>
  <c r="K15" i="41" s="1"/>
  <c r="M14" i="41"/>
  <c r="J14" i="41"/>
  <c r="K14" i="41" s="1"/>
  <c r="F494" i="11"/>
  <c r="N15" i="41" l="1"/>
  <c r="N16" i="41"/>
  <c r="N14" i="41"/>
  <c r="M13" i="41"/>
  <c r="J13" i="41"/>
  <c r="K13" i="41" s="1"/>
  <c r="M12" i="41"/>
  <c r="J12" i="41"/>
  <c r="K12" i="41" s="1"/>
  <c r="F493" i="11"/>
  <c r="O16" i="41" l="1"/>
  <c r="D495" i="11" s="1"/>
  <c r="G495" i="11" s="1"/>
  <c r="N13" i="41"/>
  <c r="N12" i="41"/>
  <c r="M11" i="41"/>
  <c r="J11" i="41"/>
  <c r="K11" i="41" s="1"/>
  <c r="M10" i="41"/>
  <c r="J10" i="41"/>
  <c r="K10" i="41" s="1"/>
  <c r="N11" i="41" l="1"/>
  <c r="N10" i="41"/>
  <c r="O13" i="41"/>
  <c r="D494" i="11" s="1"/>
  <c r="G494" i="11" s="1"/>
  <c r="M9" i="41"/>
  <c r="J9" i="41"/>
  <c r="K9" i="41" s="1"/>
  <c r="F492" i="11"/>
  <c r="N491" i="11"/>
  <c r="K491" i="11"/>
  <c r="N490" i="11"/>
  <c r="K490" i="11"/>
  <c r="M8" i="41"/>
  <c r="J8" i="41"/>
  <c r="K8" i="41" s="1"/>
  <c r="F486" i="11"/>
  <c r="M72" i="40"/>
  <c r="J72" i="40"/>
  <c r="K72" i="40" s="1"/>
  <c r="N72" i="40" s="1"/>
  <c r="M71" i="40"/>
  <c r="J71" i="40"/>
  <c r="K71" i="40" s="1"/>
  <c r="M51" i="41" l="1"/>
  <c r="O11" i="41"/>
  <c r="D493" i="11" s="1"/>
  <c r="G493" i="11" s="1"/>
  <c r="N9" i="41"/>
  <c r="N8" i="41"/>
  <c r="K51" i="41"/>
  <c r="N71" i="40"/>
  <c r="O72" i="40" s="1"/>
  <c r="D486" i="11" s="1"/>
  <c r="G486" i="11" s="1"/>
  <c r="N51" i="41" l="1"/>
  <c r="C27" i="25" s="1"/>
  <c r="O9" i="41"/>
  <c r="D492" i="11" s="1"/>
  <c r="F485" i="11"/>
  <c r="M70" i="40"/>
  <c r="J70" i="40"/>
  <c r="K70" i="40" s="1"/>
  <c r="N70" i="40" s="1"/>
  <c r="M69" i="40"/>
  <c r="J69" i="40"/>
  <c r="K69" i="40" s="1"/>
  <c r="G492" i="11" l="1"/>
  <c r="C492" i="11"/>
  <c r="C493" i="11" s="1"/>
  <c r="C494" i="11" s="1"/>
  <c r="C495" i="11" s="1"/>
  <c r="C496" i="11" s="1"/>
  <c r="C497" i="11" s="1"/>
  <c r="C498" i="11" s="1"/>
  <c r="C499" i="11" s="1"/>
  <c r="C500" i="11" s="1"/>
  <c r="C501" i="11" s="1"/>
  <c r="C502" i="11" s="1"/>
  <c r="C503" i="11" s="1"/>
  <c r="C504" i="11" s="1"/>
  <c r="C505" i="11" s="1"/>
  <c r="C506" i="11" s="1"/>
  <c r="C507" i="11" s="1"/>
  <c r="C508" i="11" s="1"/>
  <c r="C509" i="11" s="1"/>
  <c r="C510" i="11" s="1"/>
  <c r="C511" i="11" s="1"/>
  <c r="N69" i="40"/>
  <c r="O70" i="40" s="1"/>
  <c r="D485" i="11" s="1"/>
  <c r="G485" i="11" s="1"/>
  <c r="F484" i="11" l="1"/>
  <c r="M68" i="40"/>
  <c r="J68" i="40"/>
  <c r="K68" i="40" s="1"/>
  <c r="N68" i="40" s="1"/>
  <c r="M67" i="40"/>
  <c r="J67" i="40"/>
  <c r="K67" i="40" s="1"/>
  <c r="M66" i="40"/>
  <c r="J66" i="40"/>
  <c r="K66" i="40" s="1"/>
  <c r="N66" i="40" l="1"/>
  <c r="N67" i="40"/>
  <c r="F483" i="11"/>
  <c r="M65" i="40"/>
  <c r="J65" i="40"/>
  <c r="K65" i="40" s="1"/>
  <c r="M64" i="40"/>
  <c r="J64" i="40"/>
  <c r="K64" i="40" s="1"/>
  <c r="F482" i="11"/>
  <c r="M63" i="40"/>
  <c r="J63" i="40"/>
  <c r="K63" i="40" s="1"/>
  <c r="M62" i="40"/>
  <c r="J62" i="40"/>
  <c r="K62" i="40" s="1"/>
  <c r="M61" i="40"/>
  <c r="J61" i="40"/>
  <c r="K61" i="40" s="1"/>
  <c r="M60" i="40"/>
  <c r="J60" i="40"/>
  <c r="K60" i="40" s="1"/>
  <c r="M59" i="40"/>
  <c r="J59" i="40"/>
  <c r="K59" i="40" s="1"/>
  <c r="N64" i="40" l="1"/>
  <c r="O68" i="40"/>
  <c r="D484" i="11" s="1"/>
  <c r="G484" i="11" s="1"/>
  <c r="N60" i="40"/>
  <c r="N63" i="40"/>
  <c r="N65" i="40"/>
  <c r="N61" i="40"/>
  <c r="N62" i="40"/>
  <c r="N59" i="40"/>
  <c r="O65" i="40" l="1"/>
  <c r="D483" i="11" s="1"/>
  <c r="O63" i="40"/>
  <c r="D482" i="11" s="1"/>
  <c r="G482" i="11" s="1"/>
  <c r="F481" i="11"/>
  <c r="M58" i="40"/>
  <c r="J58" i="40"/>
  <c r="K58" i="40" s="1"/>
  <c r="M57" i="40"/>
  <c r="J57" i="40"/>
  <c r="K57" i="40" s="1"/>
  <c r="F480" i="11"/>
  <c r="M56" i="40"/>
  <c r="J56" i="40"/>
  <c r="K56" i="40" s="1"/>
  <c r="M55" i="40"/>
  <c r="J55" i="40"/>
  <c r="K55" i="40" s="1"/>
  <c r="N55" i="40" l="1"/>
  <c r="G483" i="11"/>
  <c r="N57" i="40"/>
  <c r="N58" i="40"/>
  <c r="N56" i="40"/>
  <c r="F479" i="11"/>
  <c r="M54" i="40"/>
  <c r="J54" i="40"/>
  <c r="K54" i="40" s="1"/>
  <c r="M53" i="40"/>
  <c r="J53" i="40"/>
  <c r="K53" i="40" s="1"/>
  <c r="F478" i="11"/>
  <c r="M52" i="40"/>
  <c r="J52" i="40"/>
  <c r="K52" i="40" s="1"/>
  <c r="M51" i="40"/>
  <c r="J51" i="40"/>
  <c r="K51" i="40" s="1"/>
  <c r="N51" i="40" s="1"/>
  <c r="M50" i="40"/>
  <c r="J50" i="40"/>
  <c r="K50" i="40" s="1"/>
  <c r="N54" i="40" l="1"/>
  <c r="O58" i="40"/>
  <c r="D481" i="11" s="1"/>
  <c r="G481" i="11" s="1"/>
  <c r="N53" i="40"/>
  <c r="N50" i="40"/>
  <c r="O56" i="40"/>
  <c r="D480" i="11" s="1"/>
  <c r="N52" i="40"/>
  <c r="O54" i="40" l="1"/>
  <c r="D479" i="11" s="1"/>
  <c r="G479" i="11" s="1"/>
  <c r="O52" i="40"/>
  <c r="D478" i="11" s="1"/>
  <c r="G478" i="11" s="1"/>
  <c r="G480" i="11"/>
  <c r="F477" i="11"/>
  <c r="M49" i="40" l="1"/>
  <c r="J49" i="40"/>
  <c r="K49" i="40" s="1"/>
  <c r="N49" i="40" l="1"/>
  <c r="M48" i="40"/>
  <c r="J48" i="40"/>
  <c r="K48" i="40" s="1"/>
  <c r="M47" i="40"/>
  <c r="J47" i="40"/>
  <c r="K47" i="40" s="1"/>
  <c r="N47" i="40" s="1"/>
  <c r="F476" i="11"/>
  <c r="M46" i="40"/>
  <c r="J46" i="40"/>
  <c r="K46" i="40" s="1"/>
  <c r="M45" i="40"/>
  <c r="J45" i="40"/>
  <c r="K45" i="40" s="1"/>
  <c r="M44" i="40"/>
  <c r="J44" i="40"/>
  <c r="K44" i="40" s="1"/>
  <c r="N48" i="40" l="1"/>
  <c r="O49" i="40" s="1"/>
  <c r="D477" i="11" s="1"/>
  <c r="N44" i="40"/>
  <c r="N46" i="40"/>
  <c r="N45" i="40"/>
  <c r="G477" i="11" l="1"/>
  <c r="O46" i="40"/>
  <c r="D476" i="11" s="1"/>
  <c r="G476" i="11" s="1"/>
  <c r="F475" i="11"/>
  <c r="M43" i="40"/>
  <c r="J43" i="40"/>
  <c r="K43" i="40" s="1"/>
  <c r="N43" i="40" l="1"/>
  <c r="M42" i="40"/>
  <c r="J42" i="40"/>
  <c r="K42" i="40" s="1"/>
  <c r="F474" i="11"/>
  <c r="M41" i="40"/>
  <c r="J41" i="40"/>
  <c r="K41" i="40" s="1"/>
  <c r="M40" i="40"/>
  <c r="J40" i="40"/>
  <c r="K40" i="40" s="1"/>
  <c r="F473" i="11"/>
  <c r="M39" i="40"/>
  <c r="J39" i="40"/>
  <c r="K39" i="40" s="1"/>
  <c r="M38" i="40"/>
  <c r="J38" i="40"/>
  <c r="K38" i="40" s="1"/>
  <c r="M37" i="40"/>
  <c r="J37" i="40"/>
  <c r="K37" i="40" s="1"/>
  <c r="M36" i="40"/>
  <c r="J36" i="40"/>
  <c r="K36" i="40" s="1"/>
  <c r="N39" i="40" l="1"/>
  <c r="N42" i="40"/>
  <c r="N36" i="40"/>
  <c r="N37" i="40"/>
  <c r="N41" i="40"/>
  <c r="N40" i="40"/>
  <c r="N38" i="40"/>
  <c r="O43" i="40" l="1"/>
  <c r="D475" i="11" s="1"/>
  <c r="G475" i="11" s="1"/>
  <c r="O41" i="40"/>
  <c r="D474" i="11" s="1"/>
  <c r="G474" i="11" s="1"/>
  <c r="O39" i="40"/>
  <c r="D473" i="11" s="1"/>
  <c r="G473" i="11" s="1"/>
  <c r="M35" i="40"/>
  <c r="J35" i="40"/>
  <c r="K35" i="40" s="1"/>
  <c r="M34" i="40"/>
  <c r="J34" i="40"/>
  <c r="K34" i="40" s="1"/>
  <c r="M33" i="40"/>
  <c r="J33" i="40"/>
  <c r="K33" i="40" s="1"/>
  <c r="M32" i="40"/>
  <c r="J32" i="40"/>
  <c r="K32" i="40" s="1"/>
  <c r="M31" i="40"/>
  <c r="J31" i="40"/>
  <c r="K31" i="40" s="1"/>
  <c r="M30" i="40"/>
  <c r="J30" i="40"/>
  <c r="K30" i="40" s="1"/>
  <c r="M29" i="40"/>
  <c r="J29" i="40"/>
  <c r="K29" i="40" s="1"/>
  <c r="M28" i="40"/>
  <c r="J28" i="40"/>
  <c r="K28" i="40" s="1"/>
  <c r="M27" i="40"/>
  <c r="J27" i="40"/>
  <c r="K27" i="40" s="1"/>
  <c r="M26" i="40"/>
  <c r="J26" i="40"/>
  <c r="K26" i="40" s="1"/>
  <c r="M25" i="40"/>
  <c r="J25" i="40"/>
  <c r="K25" i="40" s="1"/>
  <c r="J24" i="40"/>
  <c r="K24" i="40" s="1"/>
  <c r="M24" i="40"/>
  <c r="N34" i="40" l="1"/>
  <c r="N35" i="40"/>
  <c r="N33" i="40"/>
  <c r="N32" i="40"/>
  <c r="N31" i="40"/>
  <c r="N30" i="40"/>
  <c r="N29" i="40"/>
  <c r="N28" i="40"/>
  <c r="N27" i="40"/>
  <c r="N26" i="40"/>
  <c r="N25" i="40"/>
  <c r="N24" i="40"/>
  <c r="M23" i="40"/>
  <c r="J23" i="40"/>
  <c r="K23" i="40" s="1"/>
  <c r="K465" i="11"/>
  <c r="K464" i="11"/>
  <c r="M22" i="40"/>
  <c r="J22" i="40"/>
  <c r="K22" i="40" s="1"/>
  <c r="M21" i="40"/>
  <c r="J21" i="40"/>
  <c r="K21" i="40" s="1"/>
  <c r="M20" i="40"/>
  <c r="J20" i="40"/>
  <c r="K20" i="40" s="1"/>
  <c r="F469" i="11"/>
  <c r="F470" i="11"/>
  <c r="F471" i="11"/>
  <c r="F472" i="11"/>
  <c r="F468" i="11"/>
  <c r="M19" i="40"/>
  <c r="J19" i="40"/>
  <c r="K19" i="40" s="1"/>
  <c r="M18" i="40"/>
  <c r="J18" i="40"/>
  <c r="K18" i="40" s="1"/>
  <c r="M17" i="40"/>
  <c r="J17" i="40"/>
  <c r="K17" i="40" s="1"/>
  <c r="M16" i="40"/>
  <c r="J16" i="40"/>
  <c r="K16" i="40" s="1"/>
  <c r="M15" i="40"/>
  <c r="J15" i="40"/>
  <c r="K15" i="40" s="1"/>
  <c r="M14" i="40"/>
  <c r="J14" i="40"/>
  <c r="K14" i="40" s="1"/>
  <c r="F467" i="11"/>
  <c r="F466" i="11"/>
  <c r="N465" i="11"/>
  <c r="N464" i="11"/>
  <c r="M13" i="40"/>
  <c r="J13" i="40"/>
  <c r="K13" i="40" s="1"/>
  <c r="M12" i="40"/>
  <c r="J12" i="40"/>
  <c r="K12" i="40" s="1"/>
  <c r="M11" i="40"/>
  <c r="J11" i="40"/>
  <c r="K11" i="40" s="1"/>
  <c r="M10" i="40"/>
  <c r="J10" i="40"/>
  <c r="K10" i="40" s="1"/>
  <c r="M9" i="40"/>
  <c r="J9" i="40"/>
  <c r="K9" i="40" s="1"/>
  <c r="M8" i="40"/>
  <c r="J8" i="40"/>
  <c r="K8" i="40" s="1"/>
  <c r="K73" i="40" s="1"/>
  <c r="F460" i="11"/>
  <c r="F458" i="11"/>
  <c r="F459" i="11"/>
  <c r="M80" i="39"/>
  <c r="J80" i="39"/>
  <c r="K80" i="39" s="1"/>
  <c r="M79" i="39"/>
  <c r="J79" i="39"/>
  <c r="K79" i="39" s="1"/>
  <c r="M78" i="39"/>
  <c r="J78" i="39"/>
  <c r="K78" i="39" s="1"/>
  <c r="M77" i="39"/>
  <c r="J77" i="39"/>
  <c r="K77" i="39" s="1"/>
  <c r="M76" i="39"/>
  <c r="J76" i="39"/>
  <c r="K76" i="39" s="1"/>
  <c r="M75" i="39"/>
  <c r="J75" i="39"/>
  <c r="K75" i="39" s="1"/>
  <c r="M74" i="39"/>
  <c r="J74" i="39"/>
  <c r="K74" i="39" s="1"/>
  <c r="M73" i="39"/>
  <c r="J73" i="39"/>
  <c r="K73" i="39" s="1"/>
  <c r="M72" i="39"/>
  <c r="J72" i="39"/>
  <c r="K72" i="39" s="1"/>
  <c r="F457" i="11"/>
  <c r="M71" i="39"/>
  <c r="J71" i="39"/>
  <c r="K71" i="39" s="1"/>
  <c r="M70" i="39"/>
  <c r="J70" i="39"/>
  <c r="K70" i="39" s="1"/>
  <c r="F456" i="11"/>
  <c r="M69" i="39"/>
  <c r="J69" i="39"/>
  <c r="K69" i="39" s="1"/>
  <c r="M68" i="39"/>
  <c r="J68" i="39"/>
  <c r="K68" i="39" s="1"/>
  <c r="F455" i="11"/>
  <c r="M67" i="39"/>
  <c r="J67" i="39"/>
  <c r="K67" i="39" s="1"/>
  <c r="N73" i="39" l="1"/>
  <c r="N77" i="39"/>
  <c r="N80" i="39"/>
  <c r="N75" i="39"/>
  <c r="N79" i="39"/>
  <c r="M73" i="40"/>
  <c r="O35" i="40"/>
  <c r="D472" i="11" s="1"/>
  <c r="G472" i="11" s="1"/>
  <c r="N78" i="39"/>
  <c r="N71" i="39"/>
  <c r="O31" i="40"/>
  <c r="D471" i="11" s="1"/>
  <c r="G471" i="11" s="1"/>
  <c r="O28" i="40"/>
  <c r="D470" i="11" s="1"/>
  <c r="G470" i="11" s="1"/>
  <c r="N23" i="40"/>
  <c r="N22" i="40"/>
  <c r="N20" i="40"/>
  <c r="N21" i="40"/>
  <c r="N17" i="40"/>
  <c r="N12" i="40"/>
  <c r="N15" i="40"/>
  <c r="N19" i="40"/>
  <c r="N16" i="40"/>
  <c r="N18" i="40"/>
  <c r="N9" i="40"/>
  <c r="N14" i="40"/>
  <c r="N13" i="40"/>
  <c r="N11" i="40"/>
  <c r="N10" i="40"/>
  <c r="N8" i="40"/>
  <c r="N72" i="39"/>
  <c r="N76" i="39"/>
  <c r="N74" i="39"/>
  <c r="N67" i="39"/>
  <c r="O67" i="39" s="1"/>
  <c r="D455" i="11" s="1"/>
  <c r="G455" i="11" s="1"/>
  <c r="N70" i="39"/>
  <c r="N68" i="39"/>
  <c r="N69" i="39"/>
  <c r="O80" i="39" l="1"/>
  <c r="D460" i="11" s="1"/>
  <c r="G460" i="11" s="1"/>
  <c r="O77" i="39"/>
  <c r="D459" i="11" s="1"/>
  <c r="G459" i="11" s="1"/>
  <c r="N73" i="40"/>
  <c r="C26" i="25" s="1"/>
  <c r="O74" i="39"/>
  <c r="D458" i="11" s="1"/>
  <c r="G458" i="11" s="1"/>
  <c r="O71" i="39"/>
  <c r="D457" i="11" s="1"/>
  <c r="G457" i="11" s="1"/>
  <c r="O24" i="40"/>
  <c r="D469" i="11" s="1"/>
  <c r="G469" i="11" s="1"/>
  <c r="O19" i="40"/>
  <c r="D468" i="11" s="1"/>
  <c r="O13" i="40"/>
  <c r="D467" i="11" s="1"/>
  <c r="G467" i="11" s="1"/>
  <c r="O8" i="40"/>
  <c r="D466" i="11" s="1"/>
  <c r="O69" i="39"/>
  <c r="D456" i="11" s="1"/>
  <c r="G456" i="11" s="1"/>
  <c r="F454" i="11"/>
  <c r="M66" i="39"/>
  <c r="J66" i="39"/>
  <c r="K66" i="39" s="1"/>
  <c r="M65" i="39"/>
  <c r="J65" i="39"/>
  <c r="K65" i="39" s="1"/>
  <c r="M64" i="39"/>
  <c r="J64" i="39"/>
  <c r="K64" i="39" s="1"/>
  <c r="M63" i="39"/>
  <c r="J63" i="39"/>
  <c r="K63" i="39" s="1"/>
  <c r="N65" i="39" l="1"/>
  <c r="G468" i="11"/>
  <c r="G466" i="11"/>
  <c r="C466" i="11"/>
  <c r="C467" i="11" s="1"/>
  <c r="C468" i="11" s="1"/>
  <c r="C469" i="11" s="1"/>
  <c r="C470" i="11" s="1"/>
  <c r="C471" i="11" s="1"/>
  <c r="C472" i="11" s="1"/>
  <c r="C473" i="11" s="1"/>
  <c r="C474" i="11" s="1"/>
  <c r="C475" i="11" s="1"/>
  <c r="C476" i="11" s="1"/>
  <c r="C477" i="11" s="1"/>
  <c r="C478" i="11" s="1"/>
  <c r="C479" i="11" s="1"/>
  <c r="C480" i="11" s="1"/>
  <c r="C481" i="11" s="1"/>
  <c r="C482" i="11" s="1"/>
  <c r="C483" i="11" s="1"/>
  <c r="C484" i="11" s="1"/>
  <c r="C485" i="11" s="1"/>
  <c r="C486" i="11" s="1"/>
  <c r="N66" i="39"/>
  <c r="N63" i="39"/>
  <c r="N64" i="39"/>
  <c r="F453" i="11"/>
  <c r="O66" i="39" l="1"/>
  <c r="D454" i="11" s="1"/>
  <c r="M62" i="39"/>
  <c r="J62" i="39"/>
  <c r="K62" i="39" s="1"/>
  <c r="M61" i="39"/>
  <c r="J61" i="39"/>
  <c r="K61" i="39" s="1"/>
  <c r="F452" i="11"/>
  <c r="M60" i="39"/>
  <c r="J60" i="39"/>
  <c r="K60" i="39" s="1"/>
  <c r="M59" i="39"/>
  <c r="J59" i="39"/>
  <c r="K59" i="39" s="1"/>
  <c r="M58" i="39"/>
  <c r="J58" i="39"/>
  <c r="K58" i="39" s="1"/>
  <c r="N62" i="39" l="1"/>
  <c r="G454" i="11"/>
  <c r="N60" i="39"/>
  <c r="N58" i="39"/>
  <c r="N59" i="39"/>
  <c r="N61" i="39"/>
  <c r="O60" i="39" l="1"/>
  <c r="D452" i="11" s="1"/>
  <c r="G452" i="11" s="1"/>
  <c r="O62" i="39"/>
  <c r="D453" i="11" s="1"/>
  <c r="G453" i="11" s="1"/>
  <c r="F451" i="11"/>
  <c r="M57" i="39"/>
  <c r="J57" i="39"/>
  <c r="K57" i="39" s="1"/>
  <c r="M56" i="39"/>
  <c r="J56" i="39"/>
  <c r="K56" i="39" s="1"/>
  <c r="M55" i="39"/>
  <c r="J55" i="39"/>
  <c r="K55" i="39" s="1"/>
  <c r="N57" i="39" l="1"/>
  <c r="N55" i="39"/>
  <c r="N56" i="39"/>
  <c r="O57" i="39" l="1"/>
  <c r="D451" i="11" s="1"/>
  <c r="G451" i="11" s="1"/>
  <c r="F450" i="11"/>
  <c r="M54" i="39"/>
  <c r="J54" i="39"/>
  <c r="K54" i="39" s="1"/>
  <c r="M53" i="39"/>
  <c r="J53" i="39"/>
  <c r="K53" i="39" s="1"/>
  <c r="M52" i="39"/>
  <c r="J52" i="39"/>
  <c r="K52" i="39" s="1"/>
  <c r="M51" i="39"/>
  <c r="J51" i="39"/>
  <c r="K51" i="39" s="1"/>
  <c r="M50" i="39"/>
  <c r="J50" i="39"/>
  <c r="K50" i="39" s="1"/>
  <c r="F449" i="11"/>
  <c r="N54" i="39" l="1"/>
  <c r="N53" i="39"/>
  <c r="N51" i="39"/>
  <c r="N52" i="39"/>
  <c r="N50" i="39"/>
  <c r="M49" i="39"/>
  <c r="J49" i="39"/>
  <c r="K49" i="39" s="1"/>
  <c r="M48" i="39"/>
  <c r="J48" i="39"/>
  <c r="K48" i="39" s="1"/>
  <c r="F448" i="11"/>
  <c r="M47" i="39"/>
  <c r="J47" i="39"/>
  <c r="K47" i="39" s="1"/>
  <c r="M46" i="39"/>
  <c r="J46" i="39"/>
  <c r="K46" i="39" s="1"/>
  <c r="M45" i="39"/>
  <c r="J45" i="39"/>
  <c r="K45" i="39" s="1"/>
  <c r="M44" i="39"/>
  <c r="J44" i="39"/>
  <c r="K44" i="39" s="1"/>
  <c r="O54" i="39" l="1"/>
  <c r="D450" i="11" s="1"/>
  <c r="G450" i="11" s="1"/>
  <c r="N47" i="39"/>
  <c r="N49" i="39"/>
  <c r="N48" i="39"/>
  <c r="N46" i="39"/>
  <c r="N44" i="39"/>
  <c r="N45" i="39"/>
  <c r="F447" i="11"/>
  <c r="M43" i="39"/>
  <c r="J43" i="39"/>
  <c r="K43" i="39" s="1"/>
  <c r="M42" i="39"/>
  <c r="J42" i="39"/>
  <c r="K42" i="39" s="1"/>
  <c r="O49" i="39" l="1"/>
  <c r="D449" i="11" s="1"/>
  <c r="G449" i="11" s="1"/>
  <c r="O47" i="39"/>
  <c r="D448" i="11" s="1"/>
  <c r="G448" i="11" s="1"/>
  <c r="N43" i="39"/>
  <c r="N42" i="39"/>
  <c r="M41" i="39"/>
  <c r="J41" i="39"/>
  <c r="K41" i="39" s="1"/>
  <c r="M40" i="39"/>
  <c r="J40" i="39"/>
  <c r="K40" i="39" s="1"/>
  <c r="F446" i="11"/>
  <c r="N41" i="39" l="1"/>
  <c r="N40" i="39"/>
  <c r="M39" i="39"/>
  <c r="J39" i="39"/>
  <c r="K39" i="39" s="1"/>
  <c r="M38" i="39"/>
  <c r="J38" i="39"/>
  <c r="K38" i="39" s="1"/>
  <c r="M37" i="39"/>
  <c r="J37" i="39"/>
  <c r="K37" i="39" s="1"/>
  <c r="M36" i="39"/>
  <c r="J36" i="39"/>
  <c r="K36" i="39" s="1"/>
  <c r="F445" i="11"/>
  <c r="M35" i="39"/>
  <c r="J35" i="39"/>
  <c r="K35" i="39" s="1"/>
  <c r="M34" i="39"/>
  <c r="J34" i="39"/>
  <c r="K34" i="39" s="1"/>
  <c r="M33" i="39"/>
  <c r="J33" i="39"/>
  <c r="K33" i="39" s="1"/>
  <c r="M32" i="39"/>
  <c r="J32" i="39"/>
  <c r="K32" i="39" s="1"/>
  <c r="M31" i="39"/>
  <c r="J31" i="39"/>
  <c r="K31" i="39" s="1"/>
  <c r="N31" i="39" l="1"/>
  <c r="N35" i="39"/>
  <c r="N39" i="39"/>
  <c r="O43" i="39"/>
  <c r="D447" i="11" s="1"/>
  <c r="N37" i="39"/>
  <c r="N38" i="39"/>
  <c r="N36" i="39"/>
  <c r="N33" i="39"/>
  <c r="N32" i="39"/>
  <c r="N34" i="39"/>
  <c r="G447" i="11" l="1"/>
  <c r="O39" i="39"/>
  <c r="D446" i="11" s="1"/>
  <c r="G446" i="11" s="1"/>
  <c r="O35" i="39"/>
  <c r="D445" i="11" s="1"/>
  <c r="G445" i="11" s="1"/>
  <c r="F444" i="11"/>
  <c r="M30" i="39"/>
  <c r="J30" i="39"/>
  <c r="K30" i="39" s="1"/>
  <c r="M29" i="39"/>
  <c r="J29" i="39"/>
  <c r="K29" i="39" s="1"/>
  <c r="M28" i="39"/>
  <c r="J28" i="39"/>
  <c r="K28" i="39" s="1"/>
  <c r="M27" i="39"/>
  <c r="J27" i="39"/>
  <c r="K27" i="39" s="1"/>
  <c r="F443" i="11"/>
  <c r="M26" i="39"/>
  <c r="J26" i="39"/>
  <c r="K26" i="39" s="1"/>
  <c r="M25" i="39"/>
  <c r="J25" i="39"/>
  <c r="K25" i="39" s="1"/>
  <c r="M24" i="39"/>
  <c r="J24" i="39"/>
  <c r="K24" i="39" s="1"/>
  <c r="M23" i="39"/>
  <c r="J23" i="39"/>
  <c r="K23" i="39" s="1"/>
  <c r="M22" i="39"/>
  <c r="J22" i="39"/>
  <c r="K22" i="39" s="1"/>
  <c r="M21" i="39"/>
  <c r="J21" i="39"/>
  <c r="K21" i="39" s="1"/>
  <c r="F442" i="11"/>
  <c r="M20" i="39"/>
  <c r="J20" i="39"/>
  <c r="K20" i="39" s="1"/>
  <c r="M19" i="39"/>
  <c r="J19" i="39"/>
  <c r="K19" i="39" s="1"/>
  <c r="M18" i="39"/>
  <c r="J18" i="39"/>
  <c r="K18" i="39" s="1"/>
  <c r="N21" i="39" l="1"/>
  <c r="N29" i="39"/>
  <c r="N27" i="39"/>
  <c r="N24" i="39"/>
  <c r="N30" i="39"/>
  <c r="N28" i="39"/>
  <c r="N25" i="39"/>
  <c r="N26" i="39"/>
  <c r="N20" i="39"/>
  <c r="N23" i="39"/>
  <c r="N22" i="39"/>
  <c r="N18" i="39"/>
  <c r="N19" i="39"/>
  <c r="O30" i="39" l="1"/>
  <c r="D444" i="11" s="1"/>
  <c r="G444" i="11" s="1"/>
  <c r="O26" i="39"/>
  <c r="D443" i="11" s="1"/>
  <c r="G443" i="11" s="1"/>
  <c r="O20" i="39"/>
  <c r="D442" i="11" s="1"/>
  <c r="G442" i="11" s="1"/>
  <c r="F441" i="11"/>
  <c r="M17" i="39"/>
  <c r="J17" i="39"/>
  <c r="K17" i="39" s="1"/>
  <c r="M16" i="39"/>
  <c r="J16" i="39"/>
  <c r="K16" i="39" s="1"/>
  <c r="M15" i="39"/>
  <c r="J15" i="39"/>
  <c r="K15" i="39" s="1"/>
  <c r="M14" i="39"/>
  <c r="J14" i="39"/>
  <c r="K14" i="39" s="1"/>
  <c r="M13" i="39"/>
  <c r="J13" i="39"/>
  <c r="K13" i="39" s="1"/>
  <c r="F440" i="11"/>
  <c r="N16" i="39" l="1"/>
  <c r="N13" i="39"/>
  <c r="N17" i="39"/>
  <c r="N14" i="39"/>
  <c r="N15" i="39"/>
  <c r="M12" i="39"/>
  <c r="J12" i="39"/>
  <c r="K12" i="39" s="1"/>
  <c r="M11" i="39"/>
  <c r="J11" i="39"/>
  <c r="K11" i="39" s="1"/>
  <c r="M10" i="39"/>
  <c r="J10" i="39"/>
  <c r="K10" i="39" s="1"/>
  <c r="M9" i="39"/>
  <c r="J9" i="39"/>
  <c r="K9" i="39" s="1"/>
  <c r="O17" i="39" l="1"/>
  <c r="D441" i="11" s="1"/>
  <c r="G441" i="11" s="1"/>
  <c r="N9" i="39"/>
  <c r="N12" i="39"/>
  <c r="N11" i="39"/>
  <c r="N10" i="39"/>
  <c r="F439" i="11"/>
  <c r="N438" i="11"/>
  <c r="K438" i="11"/>
  <c r="N437" i="11"/>
  <c r="K437" i="11"/>
  <c r="M8" i="39"/>
  <c r="M81" i="39" s="1"/>
  <c r="J8" i="39"/>
  <c r="K8" i="39" s="1"/>
  <c r="K81" i="39" s="1"/>
  <c r="O12" i="39" l="1"/>
  <c r="D440" i="11" s="1"/>
  <c r="G440" i="11" s="1"/>
  <c r="N8" i="39"/>
  <c r="N81" i="39" s="1"/>
  <c r="C25" i="25" l="1"/>
  <c r="O8" i="39"/>
  <c r="D439" i="11" s="1"/>
  <c r="G439" i="11" s="1"/>
  <c r="C439" i="11" l="1"/>
  <c r="C440" i="11" s="1"/>
  <c r="C441" i="11" s="1"/>
  <c r="C442" i="11" s="1"/>
  <c r="C443" i="11" s="1"/>
  <c r="C444" i="11" s="1"/>
  <c r="C445" i="11" s="1"/>
  <c r="C446" i="11" s="1"/>
  <c r="C447" i="11" s="1"/>
  <c r="C448" i="11" s="1"/>
  <c r="C449" i="11" s="1"/>
  <c r="C450" i="11" s="1"/>
  <c r="C451" i="11" s="1"/>
  <c r="C452" i="11" s="1"/>
  <c r="C453" i="11" s="1"/>
  <c r="C454" i="11" s="1"/>
  <c r="C455" i="11" s="1"/>
  <c r="C456" i="11" s="1"/>
  <c r="C457" i="11" s="1"/>
  <c r="C458" i="11" s="1"/>
  <c r="C459" i="11" s="1"/>
  <c r="C460" i="11" s="1"/>
  <c r="M82" i="38" l="1"/>
  <c r="J82" i="38"/>
  <c r="K82" i="38" s="1"/>
  <c r="M81" i="38"/>
  <c r="J81" i="38"/>
  <c r="K81" i="38" s="1"/>
  <c r="F433" i="11"/>
  <c r="M80" i="38"/>
  <c r="J80" i="38"/>
  <c r="K80" i="38" s="1"/>
  <c r="N80" i="38" s="1"/>
  <c r="F432" i="11"/>
  <c r="M79" i="38"/>
  <c r="J79" i="38"/>
  <c r="K79" i="38" s="1"/>
  <c r="M78" i="38"/>
  <c r="J78" i="38"/>
  <c r="K78" i="38" s="1"/>
  <c r="M77" i="38"/>
  <c r="J77" i="38"/>
  <c r="K77" i="38" s="1"/>
  <c r="M76" i="38"/>
  <c r="J76" i="38"/>
  <c r="K76" i="38" s="1"/>
  <c r="N76" i="38" s="1"/>
  <c r="N79" i="38" l="1"/>
  <c r="N82" i="38"/>
  <c r="N81" i="38"/>
  <c r="O82" i="38" s="1"/>
  <c r="D433" i="11" s="1"/>
  <c r="G433" i="11" s="1"/>
  <c r="N77" i="38"/>
  <c r="N78" i="38"/>
  <c r="F431" i="11"/>
  <c r="M75" i="38"/>
  <c r="J75" i="38"/>
  <c r="K75" i="38" s="1"/>
  <c r="O79" i="38" l="1"/>
  <c r="D432" i="11" s="1"/>
  <c r="N75" i="38"/>
  <c r="G432" i="11" l="1"/>
  <c r="M74" i="38"/>
  <c r="J74" i="38"/>
  <c r="K74" i="38" s="1"/>
  <c r="N74" i="38" s="1"/>
  <c r="M73" i="38"/>
  <c r="J73" i="38"/>
  <c r="K73" i="38" s="1"/>
  <c r="N73" i="38" l="1"/>
  <c r="O75" i="38" s="1"/>
  <c r="D431" i="11" s="1"/>
  <c r="G431" i="11" s="1"/>
  <c r="F430" i="11" l="1"/>
  <c r="M72" i="38"/>
  <c r="J72" i="38"/>
  <c r="K72" i="38" s="1"/>
  <c r="M71" i="38"/>
  <c r="J71" i="38"/>
  <c r="K71" i="38" s="1"/>
  <c r="N71" i="38" s="1"/>
  <c r="M70" i="38"/>
  <c r="J70" i="38"/>
  <c r="K70" i="38" s="1"/>
  <c r="F429" i="11"/>
  <c r="M69" i="38"/>
  <c r="J69" i="38"/>
  <c r="K69" i="38" s="1"/>
  <c r="M68" i="38"/>
  <c r="J68" i="38"/>
  <c r="K68" i="38" s="1"/>
  <c r="F428" i="11"/>
  <c r="M67" i="38"/>
  <c r="J67" i="38"/>
  <c r="K67" i="38" s="1"/>
  <c r="M66" i="38"/>
  <c r="J66" i="38"/>
  <c r="K66" i="38" s="1"/>
  <c r="M65" i="38"/>
  <c r="J65" i="38"/>
  <c r="K65" i="38" s="1"/>
  <c r="M64" i="38"/>
  <c r="J64" i="38"/>
  <c r="K64" i="38" s="1"/>
  <c r="N64" i="38" s="1"/>
  <c r="N67" i="38" l="1"/>
  <c r="N69" i="38"/>
  <c r="N72" i="38"/>
  <c r="N66" i="38"/>
  <c r="N70" i="38"/>
  <c r="N68" i="38"/>
  <c r="O69" i="38" s="1"/>
  <c r="D429" i="11" s="1"/>
  <c r="G429" i="11" s="1"/>
  <c r="N65" i="38"/>
  <c r="F427" i="11"/>
  <c r="M63" i="38"/>
  <c r="J63" i="38"/>
  <c r="K63" i="38" s="1"/>
  <c r="M62" i="38"/>
  <c r="J62" i="38"/>
  <c r="K62" i="38" s="1"/>
  <c r="M61" i="38"/>
  <c r="J61" i="38"/>
  <c r="K61" i="38" s="1"/>
  <c r="O72" i="38" l="1"/>
  <c r="D430" i="11" s="1"/>
  <c r="G430" i="11" s="1"/>
  <c r="N63" i="38"/>
  <c r="O67" i="38"/>
  <c r="D428" i="11" s="1"/>
  <c r="N61" i="38"/>
  <c r="N62" i="38"/>
  <c r="F425" i="11"/>
  <c r="F426" i="11"/>
  <c r="M60" i="38"/>
  <c r="J60" i="38"/>
  <c r="K60" i="38" s="1"/>
  <c r="M59" i="38"/>
  <c r="J59" i="38"/>
  <c r="K59" i="38" s="1"/>
  <c r="M58" i="38"/>
  <c r="J58" i="38"/>
  <c r="K58" i="38" s="1"/>
  <c r="M57" i="38"/>
  <c r="J57" i="38"/>
  <c r="K57" i="38" s="1"/>
  <c r="M56" i="38"/>
  <c r="J56" i="38"/>
  <c r="K56" i="38" s="1"/>
  <c r="M55" i="38"/>
  <c r="J55" i="38"/>
  <c r="K55" i="38" s="1"/>
  <c r="F424" i="11"/>
  <c r="M54" i="38"/>
  <c r="J54" i="38"/>
  <c r="K54" i="38" s="1"/>
  <c r="M53" i="38"/>
  <c r="J53" i="38"/>
  <c r="K53" i="38" s="1"/>
  <c r="M52" i="38"/>
  <c r="J52" i="38"/>
  <c r="K52" i="38" s="1"/>
  <c r="M51" i="38"/>
  <c r="J51" i="38"/>
  <c r="K51" i="38" s="1"/>
  <c r="M50" i="38"/>
  <c r="J50" i="38"/>
  <c r="K50" i="38" s="1"/>
  <c r="F423" i="11"/>
  <c r="M49" i="38"/>
  <c r="J49" i="38"/>
  <c r="K49" i="38" s="1"/>
  <c r="M48" i="38"/>
  <c r="J48" i="38"/>
  <c r="K48" i="38" s="1"/>
  <c r="F422" i="11"/>
  <c r="M47" i="38"/>
  <c r="J47" i="38"/>
  <c r="K47" i="38" s="1"/>
  <c r="M46" i="38"/>
  <c r="J46" i="38"/>
  <c r="K46" i="38" s="1"/>
  <c r="N46" i="38" s="1"/>
  <c r="M45" i="38"/>
  <c r="J45" i="38"/>
  <c r="K45" i="38" s="1"/>
  <c r="G428" i="11" l="1"/>
  <c r="N56" i="38"/>
  <c r="N60" i="38"/>
  <c r="N54" i="38"/>
  <c r="N53" i="38"/>
  <c r="N57" i="38"/>
  <c r="N52" i="38"/>
  <c r="N55" i="38"/>
  <c r="N59" i="38"/>
  <c r="O63" i="38"/>
  <c r="D427" i="11" s="1"/>
  <c r="N58" i="38"/>
  <c r="N51" i="38"/>
  <c r="N50" i="38"/>
  <c r="N48" i="38"/>
  <c r="N49" i="38"/>
  <c r="N45" i="38"/>
  <c r="N47" i="38"/>
  <c r="F421" i="11"/>
  <c r="M44" i="38"/>
  <c r="J44" i="38"/>
  <c r="K44" i="38" s="1"/>
  <c r="M43" i="38"/>
  <c r="J43" i="38"/>
  <c r="K43" i="38" s="1"/>
  <c r="M42" i="38"/>
  <c r="J42" i="38"/>
  <c r="K42" i="38" s="1"/>
  <c r="M41" i="38"/>
  <c r="J41" i="38"/>
  <c r="K41" i="38" s="1"/>
  <c r="O60" i="38" l="1"/>
  <c r="D426" i="11" s="1"/>
  <c r="G426" i="11" s="1"/>
  <c r="O54" i="38"/>
  <c r="D424" i="11" s="1"/>
  <c r="G424" i="11" s="1"/>
  <c r="O58" i="38"/>
  <c r="D425" i="11" s="1"/>
  <c r="G425" i="11" s="1"/>
  <c r="G427" i="11"/>
  <c r="O49" i="38"/>
  <c r="D423" i="11" s="1"/>
  <c r="G423" i="11" s="1"/>
  <c r="O47" i="38"/>
  <c r="D422" i="11" s="1"/>
  <c r="G422" i="11" s="1"/>
  <c r="N44" i="38"/>
  <c r="N41" i="38"/>
  <c r="N43" i="38"/>
  <c r="N42" i="38"/>
  <c r="M40" i="38" l="1"/>
  <c r="J40" i="38"/>
  <c r="K40" i="38" s="1"/>
  <c r="N40" i="38" s="1"/>
  <c r="M39" i="38"/>
  <c r="J39" i="38"/>
  <c r="K39" i="38" s="1"/>
  <c r="N39" i="38" l="1"/>
  <c r="O44" i="38" s="1"/>
  <c r="D421" i="11" s="1"/>
  <c r="G421" i="11" s="1"/>
  <c r="F420" i="11"/>
  <c r="M38" i="38"/>
  <c r="J38" i="38"/>
  <c r="K38" i="38" s="1"/>
  <c r="M37" i="38"/>
  <c r="J37" i="38"/>
  <c r="K37" i="38" s="1"/>
  <c r="M36" i="38"/>
  <c r="J36" i="38"/>
  <c r="K36" i="38" s="1"/>
  <c r="N37" i="38" l="1"/>
  <c r="N36" i="38"/>
  <c r="N38" i="38"/>
  <c r="O38" i="38" l="1"/>
  <c r="D420" i="11" s="1"/>
  <c r="F419" i="11"/>
  <c r="M35" i="38"/>
  <c r="J35" i="38"/>
  <c r="K35" i="38" s="1"/>
  <c r="M34" i="38"/>
  <c r="J34" i="38"/>
  <c r="K34" i="38" s="1"/>
  <c r="M33" i="38"/>
  <c r="J33" i="38"/>
  <c r="K33" i="38" s="1"/>
  <c r="N35" i="38" l="1"/>
  <c r="G420" i="11"/>
  <c r="N34" i="38"/>
  <c r="N33" i="38"/>
  <c r="M32" i="38" l="1"/>
  <c r="J32" i="38"/>
  <c r="K32" i="38" s="1"/>
  <c r="M31" i="38"/>
  <c r="J31" i="38"/>
  <c r="K31" i="38" s="1"/>
  <c r="N31" i="38" l="1"/>
  <c r="N32" i="38"/>
  <c r="M30" i="38"/>
  <c r="J30" i="38"/>
  <c r="K30" i="38" s="1"/>
  <c r="M29" i="38"/>
  <c r="J29" i="38"/>
  <c r="K29" i="38" s="1"/>
  <c r="M28" i="38"/>
  <c r="J28" i="38"/>
  <c r="K28" i="38" s="1"/>
  <c r="F418" i="11"/>
  <c r="M27" i="38"/>
  <c r="J27" i="38"/>
  <c r="K27" i="38" s="1"/>
  <c r="M26" i="38"/>
  <c r="J26" i="38"/>
  <c r="K26" i="38" s="1"/>
  <c r="F417" i="11"/>
  <c r="N30" i="38" l="1"/>
  <c r="O35" i="38"/>
  <c r="D419" i="11" s="1"/>
  <c r="G419" i="11" s="1"/>
  <c r="N26" i="38"/>
  <c r="N27" i="38"/>
  <c r="N29" i="38"/>
  <c r="N28" i="38"/>
  <c r="M25" i="38"/>
  <c r="J25" i="38"/>
  <c r="K25" i="38" s="1"/>
  <c r="M24" i="38"/>
  <c r="J24" i="38"/>
  <c r="K24" i="38" s="1"/>
  <c r="M23" i="38"/>
  <c r="J23" i="38"/>
  <c r="K23" i="38" s="1"/>
  <c r="M22" i="38"/>
  <c r="J22" i="38"/>
  <c r="K22" i="38" s="1"/>
  <c r="M21" i="38"/>
  <c r="J21" i="38"/>
  <c r="K21" i="38" s="1"/>
  <c r="M20" i="38"/>
  <c r="J20" i="38"/>
  <c r="K20" i="38" s="1"/>
  <c r="F416" i="11"/>
  <c r="N20" i="38" l="1"/>
  <c r="N22" i="38"/>
  <c r="O30" i="38"/>
  <c r="D418" i="11" s="1"/>
  <c r="G418" i="11" s="1"/>
  <c r="N23" i="38"/>
  <c r="N24" i="38"/>
  <c r="N21" i="38"/>
  <c r="N25" i="38"/>
  <c r="M19" i="38"/>
  <c r="J19" i="38"/>
  <c r="K19" i="38" s="1"/>
  <c r="M18" i="38"/>
  <c r="J18" i="38"/>
  <c r="K18" i="38" s="1"/>
  <c r="M17" i="38"/>
  <c r="J17" i="38"/>
  <c r="K17" i="38" s="1"/>
  <c r="M16" i="38"/>
  <c r="J16" i="38"/>
  <c r="K16" i="38" s="1"/>
  <c r="M15" i="38"/>
  <c r="J15" i="38"/>
  <c r="K15" i="38" s="1"/>
  <c r="F415" i="11"/>
  <c r="N19" i="38" l="1"/>
  <c r="N17" i="38"/>
  <c r="N18" i="38"/>
  <c r="O25" i="38"/>
  <c r="D417" i="11" s="1"/>
  <c r="N16" i="38"/>
  <c r="N15" i="38"/>
  <c r="M14" i="38"/>
  <c r="J14" i="38"/>
  <c r="K14" i="38" s="1"/>
  <c r="M13" i="38"/>
  <c r="J13" i="38"/>
  <c r="K13" i="38" s="1"/>
  <c r="M12" i="38"/>
  <c r="J12" i="38"/>
  <c r="K12" i="38" s="1"/>
  <c r="N13" i="38" l="1"/>
  <c r="G417" i="11"/>
  <c r="O19" i="38"/>
  <c r="D416" i="11" s="1"/>
  <c r="G416" i="11" s="1"/>
  <c r="N12" i="38"/>
  <c r="N14" i="38"/>
  <c r="F414" i="11"/>
  <c r="N413" i="11"/>
  <c r="K413" i="11"/>
  <c r="N412" i="11"/>
  <c r="K412" i="11"/>
  <c r="M11" i="38"/>
  <c r="J11" i="38"/>
  <c r="K11" i="38" s="1"/>
  <c r="N11" i="38" l="1"/>
  <c r="O14" i="38"/>
  <c r="M10" i="38"/>
  <c r="J10" i="38"/>
  <c r="K10" i="38" s="1"/>
  <c r="M9" i="38"/>
  <c r="J9" i="38"/>
  <c r="K9" i="38" s="1"/>
  <c r="M8" i="38"/>
  <c r="M83" i="38" s="1"/>
  <c r="J8" i="38"/>
  <c r="K8" i="38" s="1"/>
  <c r="F408" i="11"/>
  <c r="M62" i="37"/>
  <c r="J62" i="37"/>
  <c r="K62" i="37" s="1"/>
  <c r="M61" i="37"/>
  <c r="J61" i="37"/>
  <c r="K61" i="37" s="1"/>
  <c r="M60" i="37"/>
  <c r="J60" i="37"/>
  <c r="K60" i="37" s="1"/>
  <c r="N60" i="37" s="1"/>
  <c r="M59" i="37"/>
  <c r="J59" i="37"/>
  <c r="K59" i="37" s="1"/>
  <c r="F407" i="11"/>
  <c r="M58" i="37"/>
  <c r="J58" i="37"/>
  <c r="K58" i="37" s="1"/>
  <c r="N58" i="37" s="1"/>
  <c r="M57" i="37"/>
  <c r="J57" i="37"/>
  <c r="K57" i="37" s="1"/>
  <c r="N57" i="37" l="1"/>
  <c r="N61" i="37"/>
  <c r="G415" i="11"/>
  <c r="D415" i="11"/>
  <c r="N8" i="38"/>
  <c r="N9" i="38"/>
  <c r="N10" i="38"/>
  <c r="K83" i="38"/>
  <c r="N62" i="37"/>
  <c r="O58" i="37"/>
  <c r="D407" i="11" s="1"/>
  <c r="G407" i="11" s="1"/>
  <c r="N59" i="37"/>
  <c r="O62" i="37" s="1"/>
  <c r="D408" i="11" s="1"/>
  <c r="G408" i="11" s="1"/>
  <c r="F406" i="11"/>
  <c r="N83" i="38" l="1"/>
  <c r="C24" i="25" s="1"/>
  <c r="O11" i="38"/>
  <c r="D414" i="11" s="1"/>
  <c r="G414" i="11" s="1"/>
  <c r="M56" i="37"/>
  <c r="J56" i="37"/>
  <c r="K56" i="37" s="1"/>
  <c r="M55" i="37"/>
  <c r="J55" i="37"/>
  <c r="K55" i="37" s="1"/>
  <c r="F405" i="11"/>
  <c r="C414" i="11" l="1"/>
  <c r="C415" i="11" s="1"/>
  <c r="C416" i="11" s="1"/>
  <c r="C417" i="11" s="1"/>
  <c r="C418" i="11" s="1"/>
  <c r="C419" i="11" s="1"/>
  <c r="C420" i="11" s="1"/>
  <c r="C421" i="11" s="1"/>
  <c r="C422" i="11" s="1"/>
  <c r="C423" i="11" s="1"/>
  <c r="C424" i="11" s="1"/>
  <c r="C425" i="11" s="1"/>
  <c r="C426" i="11" s="1"/>
  <c r="C427" i="11" s="1"/>
  <c r="C428" i="11" s="1"/>
  <c r="C429" i="11" s="1"/>
  <c r="C430" i="11" s="1"/>
  <c r="C431" i="11" s="1"/>
  <c r="C432" i="11" s="1"/>
  <c r="C433" i="11" s="1"/>
  <c r="N56" i="37"/>
  <c r="N55" i="37"/>
  <c r="M54" i="37"/>
  <c r="J54" i="37"/>
  <c r="K54" i="37" s="1"/>
  <c r="M53" i="37"/>
  <c r="J53" i="37"/>
  <c r="K53" i="37" s="1"/>
  <c r="M52" i="37"/>
  <c r="J52" i="37"/>
  <c r="K52" i="37" s="1"/>
  <c r="M51" i="37"/>
  <c r="J51" i="37"/>
  <c r="K51" i="37" s="1"/>
  <c r="M50" i="37"/>
  <c r="J50" i="37"/>
  <c r="K50" i="37" s="1"/>
  <c r="F404" i="11"/>
  <c r="M49" i="37"/>
  <c r="J49" i="37"/>
  <c r="K49" i="37" s="1"/>
  <c r="N49" i="37" s="1"/>
  <c r="M48" i="37"/>
  <c r="J48" i="37"/>
  <c r="K48" i="37" s="1"/>
  <c r="M47" i="37"/>
  <c r="J47" i="37"/>
  <c r="K47" i="37" s="1"/>
  <c r="N47" i="37" l="1"/>
  <c r="O56" i="37"/>
  <c r="D406" i="11" s="1"/>
  <c r="N54" i="37"/>
  <c r="N51" i="37"/>
  <c r="N53" i="37"/>
  <c r="N52" i="37"/>
  <c r="N50" i="37"/>
  <c r="N48" i="37"/>
  <c r="O49" i="37" s="1"/>
  <c r="D404" i="11" s="1"/>
  <c r="G406" i="11" l="1"/>
  <c r="O54" i="37"/>
  <c r="D405" i="11" s="1"/>
  <c r="G405" i="11" s="1"/>
  <c r="G404" i="11"/>
  <c r="F403" i="11"/>
  <c r="M46" i="37"/>
  <c r="J46" i="37"/>
  <c r="K46" i="37" s="1"/>
  <c r="M45" i="37"/>
  <c r="J45" i="37"/>
  <c r="K45" i="37" s="1"/>
  <c r="N45" i="37" l="1"/>
  <c r="N46" i="37"/>
  <c r="O46" i="37" l="1"/>
  <c r="D403" i="11" s="1"/>
  <c r="F402" i="11"/>
  <c r="M44" i="37"/>
  <c r="J44" i="37"/>
  <c r="K44" i="37" s="1"/>
  <c r="M43" i="37"/>
  <c r="J43" i="37"/>
  <c r="K43" i="37" s="1"/>
  <c r="F401" i="11"/>
  <c r="M42" i="37"/>
  <c r="J42" i="37"/>
  <c r="K42" i="37" s="1"/>
  <c r="M41" i="37"/>
  <c r="J41" i="37"/>
  <c r="K41" i="37" s="1"/>
  <c r="G403" i="11" l="1"/>
  <c r="N44" i="37"/>
  <c r="N43" i="37"/>
  <c r="N41" i="37"/>
  <c r="N42" i="37"/>
  <c r="O44" i="37" l="1"/>
  <c r="D402" i="11" s="1"/>
  <c r="M40" i="37"/>
  <c r="J40" i="37"/>
  <c r="K40" i="37" s="1"/>
  <c r="N40" i="37" l="1"/>
  <c r="O42" i="37" s="1"/>
  <c r="D401" i="11" s="1"/>
  <c r="G401" i="11" s="1"/>
  <c r="G402" i="11"/>
  <c r="F400" i="11"/>
  <c r="M39" i="37" l="1"/>
  <c r="J39" i="37"/>
  <c r="K39" i="37" s="1"/>
  <c r="M38" i="37"/>
  <c r="J38" i="37"/>
  <c r="K38" i="37" s="1"/>
  <c r="M37" i="37"/>
  <c r="J37" i="37"/>
  <c r="K37" i="37" s="1"/>
  <c r="N39" i="37" l="1"/>
  <c r="N37" i="37"/>
  <c r="N38" i="37"/>
  <c r="F399" i="11"/>
  <c r="O39" i="37" l="1"/>
  <c r="D400" i="11" s="1"/>
  <c r="G400" i="11" s="1"/>
  <c r="M36" i="37"/>
  <c r="J36" i="37"/>
  <c r="K36" i="37" s="1"/>
  <c r="M35" i="37"/>
  <c r="J35" i="37"/>
  <c r="K35" i="37" s="1"/>
  <c r="M34" i="37"/>
  <c r="J34" i="37"/>
  <c r="K34" i="37" s="1"/>
  <c r="N35" i="37" l="1"/>
  <c r="N36" i="37"/>
  <c r="N34" i="37"/>
  <c r="F398" i="11"/>
  <c r="M33" i="37"/>
  <c r="J33" i="37"/>
  <c r="K33" i="37" s="1"/>
  <c r="M32" i="37"/>
  <c r="J32" i="37"/>
  <c r="K32" i="37" s="1"/>
  <c r="M31" i="37"/>
  <c r="J31" i="37"/>
  <c r="K31" i="37" s="1"/>
  <c r="O36" i="37" l="1"/>
  <c r="D399" i="11" s="1"/>
  <c r="G399" i="11" s="1"/>
  <c r="N31" i="37"/>
  <c r="N33" i="37"/>
  <c r="N32" i="37"/>
  <c r="O33" i="37" l="1"/>
  <c r="D398" i="11" s="1"/>
  <c r="F397" i="11"/>
  <c r="F396" i="11"/>
  <c r="M28" i="37"/>
  <c r="J28" i="37"/>
  <c r="K28" i="37" s="1"/>
  <c r="M27" i="37"/>
  <c r="J27" i="37"/>
  <c r="K27" i="37" s="1"/>
  <c r="M26" i="37"/>
  <c r="J26" i="37"/>
  <c r="K26" i="37" s="1"/>
  <c r="M30" i="37"/>
  <c r="J30" i="37"/>
  <c r="K30" i="37" s="1"/>
  <c r="M29" i="37"/>
  <c r="J29" i="37"/>
  <c r="K29" i="37" s="1"/>
  <c r="M25" i="37"/>
  <c r="J25" i="37"/>
  <c r="K25" i="37" s="1"/>
  <c r="N29" i="37" l="1"/>
  <c r="N25" i="37"/>
  <c r="G398" i="11"/>
  <c r="N26" i="37"/>
  <c r="N28" i="37"/>
  <c r="N27" i="37"/>
  <c r="N30" i="37"/>
  <c r="F395" i="11"/>
  <c r="M24" i="37"/>
  <c r="J24" i="37"/>
  <c r="K24" i="37" s="1"/>
  <c r="N24" i="37" l="1"/>
  <c r="O28" i="37"/>
  <c r="D396" i="11" s="1"/>
  <c r="G396" i="11" s="1"/>
  <c r="O30" i="37"/>
  <c r="D397" i="11" s="1"/>
  <c r="G397" i="11" s="1"/>
  <c r="M23" i="37"/>
  <c r="J23" i="37"/>
  <c r="K23" i="37" s="1"/>
  <c r="N23" i="37" l="1"/>
  <c r="M22" i="37"/>
  <c r="J22" i="37"/>
  <c r="K22" i="37" s="1"/>
  <c r="M21" i="37"/>
  <c r="J21" i="37"/>
  <c r="K21" i="37" s="1"/>
  <c r="N22" i="37" l="1"/>
  <c r="N21" i="37"/>
  <c r="M20" i="37"/>
  <c r="J20" i="37"/>
  <c r="K20" i="37" s="1"/>
  <c r="N20" i="37" l="1"/>
  <c r="O24" i="37" s="1"/>
  <c r="D395" i="11" s="1"/>
  <c r="F394" i="11"/>
  <c r="M19" i="37"/>
  <c r="J19" i="37"/>
  <c r="K19" i="37" s="1"/>
  <c r="M18" i="37"/>
  <c r="J18" i="37"/>
  <c r="K18" i="37" s="1"/>
  <c r="M17" i="37"/>
  <c r="J17" i="37"/>
  <c r="K17" i="37" s="1"/>
  <c r="M16" i="37"/>
  <c r="J16" i="37"/>
  <c r="K16" i="37" s="1"/>
  <c r="G395" i="11" l="1"/>
  <c r="N19" i="37"/>
  <c r="N18" i="37"/>
  <c r="N16" i="37"/>
  <c r="N17" i="37"/>
  <c r="O19" i="37" l="1"/>
  <c r="D394" i="11" s="1"/>
  <c r="G394" i="11" s="1"/>
  <c r="F393" i="11"/>
  <c r="M15" i="37" l="1"/>
  <c r="J15" i="37"/>
  <c r="K15" i="37" s="1"/>
  <c r="N15" i="37" l="1"/>
  <c r="M14" i="37"/>
  <c r="J14" i="37"/>
  <c r="K14" i="37" s="1"/>
  <c r="M13" i="37"/>
  <c r="J13" i="37"/>
  <c r="K13" i="37" s="1"/>
  <c r="M12" i="37"/>
  <c r="J12" i="37"/>
  <c r="K12" i="37" s="1"/>
  <c r="F392" i="11"/>
  <c r="M11" i="37"/>
  <c r="J11" i="37"/>
  <c r="K11" i="37" s="1"/>
  <c r="M10" i="37"/>
  <c r="J10" i="37"/>
  <c r="K10" i="37" s="1"/>
  <c r="N13" i="37" l="1"/>
  <c r="N11" i="37"/>
  <c r="N14" i="37"/>
  <c r="N10" i="37"/>
  <c r="N12" i="37"/>
  <c r="F391" i="11"/>
  <c r="N390" i="11"/>
  <c r="K390" i="11"/>
  <c r="N389" i="11"/>
  <c r="K389" i="11"/>
  <c r="M9" i="37"/>
  <c r="J9" i="37"/>
  <c r="K9" i="37" s="1"/>
  <c r="M8" i="37"/>
  <c r="M63" i="37" s="1"/>
  <c r="J8" i="37"/>
  <c r="K8" i="37" s="1"/>
  <c r="K63" i="37" s="1"/>
  <c r="F383" i="11"/>
  <c r="N9" i="37" l="1"/>
  <c r="O15" i="37"/>
  <c r="D393" i="11" s="1"/>
  <c r="G393" i="11" s="1"/>
  <c r="O11" i="37"/>
  <c r="D392" i="11" s="1"/>
  <c r="G392" i="11" s="1"/>
  <c r="N8" i="37"/>
  <c r="M63" i="36"/>
  <c r="J63" i="36"/>
  <c r="K63" i="36" s="1"/>
  <c r="N63" i="36" l="1"/>
  <c r="N63" i="37"/>
  <c r="C23" i="25" s="1"/>
  <c r="O9" i="37"/>
  <c r="D391" i="11" s="1"/>
  <c r="M62" i="36"/>
  <c r="J62" i="36"/>
  <c r="K62" i="36" s="1"/>
  <c r="M61" i="36"/>
  <c r="J61" i="36"/>
  <c r="K61" i="36" s="1"/>
  <c r="F382" i="11"/>
  <c r="M60" i="36"/>
  <c r="J60" i="36"/>
  <c r="K60" i="36" s="1"/>
  <c r="N61" i="36" l="1"/>
  <c r="N62" i="36"/>
  <c r="O63" i="36" s="1"/>
  <c r="D383" i="11" s="1"/>
  <c r="G383" i="11" s="1"/>
  <c r="G391" i="11"/>
  <c r="C391" i="11"/>
  <c r="C392" i="11" s="1"/>
  <c r="C393" i="11" s="1"/>
  <c r="C394" i="11" s="1"/>
  <c r="C395" i="11" s="1"/>
  <c r="C396" i="11" s="1"/>
  <c r="C397" i="11" s="1"/>
  <c r="C398" i="11" s="1"/>
  <c r="C399" i="11" s="1"/>
  <c r="C400" i="11" s="1"/>
  <c r="C401" i="11" s="1"/>
  <c r="C402" i="11" s="1"/>
  <c r="C403" i="11" s="1"/>
  <c r="C404" i="11" s="1"/>
  <c r="C405" i="11" s="1"/>
  <c r="C406" i="11" s="1"/>
  <c r="C407" i="11" s="1"/>
  <c r="C408" i="11" s="1"/>
  <c r="N60" i="36"/>
  <c r="M59" i="36"/>
  <c r="J59" i="36"/>
  <c r="K59" i="36" s="1"/>
  <c r="M58" i="36"/>
  <c r="J58" i="36"/>
  <c r="K58" i="36" s="1"/>
  <c r="F381" i="11"/>
  <c r="M57" i="36"/>
  <c r="J57" i="36"/>
  <c r="K57" i="36" s="1"/>
  <c r="M56" i="36"/>
  <c r="J56" i="36"/>
  <c r="K56" i="36" s="1"/>
  <c r="N59" i="36" l="1"/>
  <c r="N58" i="36"/>
  <c r="N57" i="36"/>
  <c r="N56" i="36"/>
  <c r="M55" i="36"/>
  <c r="J55" i="36"/>
  <c r="K55" i="36" s="1"/>
  <c r="F380" i="11"/>
  <c r="M54" i="36"/>
  <c r="J54" i="36"/>
  <c r="K54" i="36" s="1"/>
  <c r="N54" i="36" l="1"/>
  <c r="O60" i="36"/>
  <c r="D382" i="11" s="1"/>
  <c r="G382" i="11" s="1"/>
  <c r="N55" i="36"/>
  <c r="O57" i="36" s="1"/>
  <c r="D381" i="11" s="1"/>
  <c r="G381" i="11" s="1"/>
  <c r="M53" i="36"/>
  <c r="J53" i="36"/>
  <c r="K53" i="36" s="1"/>
  <c r="M52" i="36"/>
  <c r="J52" i="36"/>
  <c r="K52" i="36" s="1"/>
  <c r="N52" i="36" s="1"/>
  <c r="N53" i="36" l="1"/>
  <c r="F379" i="11"/>
  <c r="M51" i="36"/>
  <c r="J51" i="36"/>
  <c r="K51" i="36" s="1"/>
  <c r="O54" i="36" l="1"/>
  <c r="D380" i="11" s="1"/>
  <c r="G380" i="11" s="1"/>
  <c r="N51" i="36"/>
  <c r="M50" i="36" l="1"/>
  <c r="J50" i="36"/>
  <c r="K50" i="36" s="1"/>
  <c r="N50" i="36" s="1"/>
  <c r="O51" i="36" s="1"/>
  <c r="D379" i="11" s="1"/>
  <c r="G379" i="11" l="1"/>
  <c r="F378" i="11"/>
  <c r="M49" i="36"/>
  <c r="J49" i="36"/>
  <c r="K49" i="36" s="1"/>
  <c r="N49" i="36" l="1"/>
  <c r="M48" i="36" l="1"/>
  <c r="J48" i="36"/>
  <c r="K48" i="36" s="1"/>
  <c r="F377" i="11"/>
  <c r="N48" i="36" l="1"/>
  <c r="O49" i="36" s="1"/>
  <c r="D378" i="11" s="1"/>
  <c r="G378" i="11" s="1"/>
  <c r="M47" i="36"/>
  <c r="J47" i="36"/>
  <c r="K47" i="36" s="1"/>
  <c r="M46" i="36"/>
  <c r="J46" i="36"/>
  <c r="K46" i="36" s="1"/>
  <c r="M45" i="36"/>
  <c r="J45" i="36"/>
  <c r="K45" i="36" s="1"/>
  <c r="N47" i="36" l="1"/>
  <c r="N46" i="36"/>
  <c r="N45" i="36"/>
  <c r="O47" i="36" l="1"/>
  <c r="D377" i="11" s="1"/>
  <c r="G377" i="11" s="1"/>
  <c r="F376" i="11"/>
  <c r="M44" i="36"/>
  <c r="J44" i="36"/>
  <c r="K44" i="36" s="1"/>
  <c r="M43" i="36"/>
  <c r="J43" i="36"/>
  <c r="K43" i="36" s="1"/>
  <c r="M42" i="36"/>
  <c r="J42" i="36"/>
  <c r="K42" i="36" s="1"/>
  <c r="N43" i="36" l="1"/>
  <c r="N44" i="36"/>
  <c r="N42" i="36"/>
  <c r="O44" i="36" l="1"/>
  <c r="D376" i="11" s="1"/>
  <c r="G376" i="11" s="1"/>
  <c r="F375" i="11"/>
  <c r="M41" i="36" l="1"/>
  <c r="J41" i="36"/>
  <c r="K41" i="36" s="1"/>
  <c r="M40" i="36"/>
  <c r="J40" i="36"/>
  <c r="K40" i="36" s="1"/>
  <c r="M39" i="36"/>
  <c r="J39" i="36"/>
  <c r="K39" i="36" s="1"/>
  <c r="F374" i="11"/>
  <c r="N39" i="36" l="1"/>
  <c r="N40" i="36"/>
  <c r="N41" i="36"/>
  <c r="M38" i="36"/>
  <c r="J38" i="36"/>
  <c r="K38" i="36" s="1"/>
  <c r="M37" i="36"/>
  <c r="J37" i="36"/>
  <c r="K37" i="36" s="1"/>
  <c r="M36" i="36"/>
  <c r="J36" i="36"/>
  <c r="K36" i="36" s="1"/>
  <c r="M35" i="36"/>
  <c r="J35" i="36"/>
  <c r="K35" i="36" s="1"/>
  <c r="O41" i="36" l="1"/>
  <c r="D375" i="11" s="1"/>
  <c r="G375" i="11" s="1"/>
  <c r="N36" i="36"/>
  <c r="N35" i="36"/>
  <c r="N38" i="36"/>
  <c r="N37" i="36"/>
  <c r="F373" i="11"/>
  <c r="M34" i="36"/>
  <c r="J34" i="36"/>
  <c r="K34" i="36" s="1"/>
  <c r="M33" i="36"/>
  <c r="J33" i="36"/>
  <c r="K33" i="36" s="1"/>
  <c r="M32" i="36"/>
  <c r="J32" i="36"/>
  <c r="K32" i="36" s="1"/>
  <c r="N34" i="36" l="1"/>
  <c r="N33" i="36"/>
  <c r="N32" i="36"/>
  <c r="O38" i="36"/>
  <c r="D374" i="11" s="1"/>
  <c r="G374" i="11" s="1"/>
  <c r="F372" i="11"/>
  <c r="M31" i="36"/>
  <c r="J31" i="36"/>
  <c r="K31" i="36" s="1"/>
  <c r="M30" i="36"/>
  <c r="J30" i="36"/>
  <c r="K30" i="36" s="1"/>
  <c r="M29" i="36"/>
  <c r="J29" i="36"/>
  <c r="K29" i="36" s="1"/>
  <c r="O34" i="36" l="1"/>
  <c r="D373" i="11" s="1"/>
  <c r="G373" i="11" s="1"/>
  <c r="N31" i="36"/>
  <c r="N30" i="36"/>
  <c r="N29" i="36"/>
  <c r="F371" i="11"/>
  <c r="M28" i="36"/>
  <c r="J28" i="36"/>
  <c r="K28" i="36" s="1"/>
  <c r="M27" i="36"/>
  <c r="J27" i="36"/>
  <c r="K27" i="36" s="1"/>
  <c r="F370" i="11"/>
  <c r="O31" i="36" l="1"/>
  <c r="D372" i="11" s="1"/>
  <c r="N27" i="36"/>
  <c r="N28" i="36"/>
  <c r="M26" i="36"/>
  <c r="J26" i="36"/>
  <c r="K26" i="36" s="1"/>
  <c r="M25" i="36"/>
  <c r="J25" i="36"/>
  <c r="K25" i="36" s="1"/>
  <c r="M24" i="36"/>
  <c r="J24" i="36"/>
  <c r="K24" i="36" s="1"/>
  <c r="N26" i="36" l="1"/>
  <c r="N25" i="36"/>
  <c r="G372" i="11"/>
  <c r="O28" i="36"/>
  <c r="D371" i="11" s="1"/>
  <c r="G371" i="11" s="1"/>
  <c r="N24" i="36"/>
  <c r="F369" i="11"/>
  <c r="O26" i="36" l="1"/>
  <c r="D370" i="11" s="1"/>
  <c r="G370" i="11" s="1"/>
  <c r="M23" i="36"/>
  <c r="J23" i="36"/>
  <c r="K23" i="36" s="1"/>
  <c r="N23" i="36" l="1"/>
  <c r="M22" i="36"/>
  <c r="J22" i="36"/>
  <c r="K22" i="36" s="1"/>
  <c r="N22" i="36" l="1"/>
  <c r="O23" i="36" s="1"/>
  <c r="D369" i="11" s="1"/>
  <c r="G369" i="11" s="1"/>
  <c r="F368" i="11"/>
  <c r="M20" i="36"/>
  <c r="J20" i="36"/>
  <c r="K20" i="36" s="1"/>
  <c r="M21" i="36"/>
  <c r="J21" i="36"/>
  <c r="K21" i="36" s="1"/>
  <c r="J19" i="36"/>
  <c r="K19" i="36" s="1"/>
  <c r="M19" i="36"/>
  <c r="F367" i="11"/>
  <c r="N20" i="36" l="1"/>
  <c r="N19" i="36"/>
  <c r="N21" i="36"/>
  <c r="M18" i="36"/>
  <c r="J18" i="36"/>
  <c r="K18" i="36" s="1"/>
  <c r="M17" i="36"/>
  <c r="J17" i="36"/>
  <c r="K17" i="36" s="1"/>
  <c r="M16" i="36"/>
  <c r="J16" i="36"/>
  <c r="K16" i="36" s="1"/>
  <c r="F366" i="11"/>
  <c r="O21" i="36" l="1"/>
  <c r="D368" i="11" s="1"/>
  <c r="G368" i="11" s="1"/>
  <c r="N18" i="36"/>
  <c r="N17" i="36"/>
  <c r="N16" i="36"/>
  <c r="M15" i="36"/>
  <c r="J15" i="36"/>
  <c r="K15" i="36" s="1"/>
  <c r="M14" i="36"/>
  <c r="J14" i="36"/>
  <c r="K14" i="36" s="1"/>
  <c r="M13" i="36"/>
  <c r="J13" i="36"/>
  <c r="K13" i="36" s="1"/>
  <c r="F365" i="11"/>
  <c r="M12" i="36"/>
  <c r="J12" i="36"/>
  <c r="K12" i="36" s="1"/>
  <c r="N14" i="36" l="1"/>
  <c r="N15" i="36"/>
  <c r="O18" i="36"/>
  <c r="D367" i="11" s="1"/>
  <c r="N12" i="36"/>
  <c r="N13" i="36"/>
  <c r="M11" i="36"/>
  <c r="J11" i="36"/>
  <c r="K11" i="36" s="1"/>
  <c r="M10" i="36"/>
  <c r="J10" i="36"/>
  <c r="K10" i="36" s="1"/>
  <c r="O15" i="36" l="1"/>
  <c r="D366" i="11" s="1"/>
  <c r="G366" i="11" s="1"/>
  <c r="G367" i="11"/>
  <c r="N11" i="36"/>
  <c r="N10" i="36"/>
  <c r="M9" i="36"/>
  <c r="J9" i="36"/>
  <c r="K9" i="36" s="1"/>
  <c r="F364" i="11"/>
  <c r="N363" i="11"/>
  <c r="K363" i="11"/>
  <c r="N362" i="11"/>
  <c r="K362" i="11"/>
  <c r="M8" i="36"/>
  <c r="J8" i="36"/>
  <c r="K8" i="36" s="1"/>
  <c r="K64" i="36" s="1"/>
  <c r="F358" i="11"/>
  <c r="M73" i="35"/>
  <c r="J73" i="35"/>
  <c r="K73" i="35" s="1"/>
  <c r="N73" i="35" s="1"/>
  <c r="M72" i="35"/>
  <c r="J72" i="35"/>
  <c r="K72" i="35" s="1"/>
  <c r="M64" i="36" l="1"/>
  <c r="O13" i="36"/>
  <c r="D365" i="11" s="1"/>
  <c r="G365" i="11" s="1"/>
  <c r="N9" i="36"/>
  <c r="N8" i="36"/>
  <c r="N72" i="35"/>
  <c r="O73" i="35" s="1"/>
  <c r="D358" i="11" s="1"/>
  <c r="G358" i="11" s="1"/>
  <c r="F357" i="11"/>
  <c r="M71" i="35"/>
  <c r="J71" i="35"/>
  <c r="K71" i="35" s="1"/>
  <c r="N71" i="35" s="1"/>
  <c r="M70" i="35"/>
  <c r="J70" i="35"/>
  <c r="K70" i="35" s="1"/>
  <c r="M69" i="35"/>
  <c r="J69" i="35"/>
  <c r="K69" i="35" s="1"/>
  <c r="N64" i="36" l="1"/>
  <c r="C22" i="25" s="1"/>
  <c r="O9" i="36"/>
  <c r="D364" i="11" s="1"/>
  <c r="G364" i="11" s="1"/>
  <c r="N70" i="35"/>
  <c r="N69" i="35"/>
  <c r="C364" i="11" l="1"/>
  <c r="C365" i="11" s="1"/>
  <c r="C366" i="11" s="1"/>
  <c r="C367" i="11" s="1"/>
  <c r="C368" i="11" s="1"/>
  <c r="C369" i="11" s="1"/>
  <c r="C370" i="11" s="1"/>
  <c r="C371" i="11" s="1"/>
  <c r="C372" i="11" s="1"/>
  <c r="C373" i="11" s="1"/>
  <c r="C374" i="11" s="1"/>
  <c r="C375" i="11" s="1"/>
  <c r="C376" i="11" s="1"/>
  <c r="C377" i="11" s="1"/>
  <c r="C378" i="11" s="1"/>
  <c r="C379" i="11" s="1"/>
  <c r="C380" i="11" s="1"/>
  <c r="C381" i="11" s="1"/>
  <c r="C382" i="11" s="1"/>
  <c r="C383" i="11" s="1"/>
  <c r="O71" i="35"/>
  <c r="D357" i="11" s="1"/>
  <c r="F356" i="11"/>
  <c r="M68" i="35"/>
  <c r="J68" i="35"/>
  <c r="K68" i="35" s="1"/>
  <c r="M67" i="35"/>
  <c r="J67" i="35"/>
  <c r="K67" i="35" s="1"/>
  <c r="F355" i="11"/>
  <c r="M66" i="35"/>
  <c r="J66" i="35"/>
  <c r="K66" i="35" s="1"/>
  <c r="M65" i="35"/>
  <c r="J65" i="35"/>
  <c r="K65" i="35" s="1"/>
  <c r="M64" i="35"/>
  <c r="J64" i="35"/>
  <c r="K64" i="35" s="1"/>
  <c r="F354" i="11"/>
  <c r="M63" i="35"/>
  <c r="J63" i="35"/>
  <c r="K63" i="35" s="1"/>
  <c r="M62" i="35"/>
  <c r="J62" i="35"/>
  <c r="K62" i="35" s="1"/>
  <c r="N65" i="35" l="1"/>
  <c r="N68" i="35"/>
  <c r="G357" i="11"/>
  <c r="N63" i="35"/>
  <c r="N64" i="35"/>
  <c r="N66" i="35"/>
  <c r="O66" i="35" s="1"/>
  <c r="D355" i="11" s="1"/>
  <c r="G355" i="11" s="1"/>
  <c r="N67" i="35"/>
  <c r="O68" i="35" s="1"/>
  <c r="D356" i="11" s="1"/>
  <c r="N62" i="35"/>
  <c r="F353" i="11"/>
  <c r="M61" i="35"/>
  <c r="J61" i="35"/>
  <c r="K61" i="35" s="1"/>
  <c r="M60" i="35"/>
  <c r="J60" i="35"/>
  <c r="K60" i="35" s="1"/>
  <c r="M59" i="35"/>
  <c r="J59" i="35"/>
  <c r="K59" i="35" s="1"/>
  <c r="M58" i="35"/>
  <c r="J58" i="35"/>
  <c r="K58" i="35" s="1"/>
  <c r="F352" i="11"/>
  <c r="G356" i="11" l="1"/>
  <c r="O64" i="35"/>
  <c r="D354" i="11" s="1"/>
  <c r="G354" i="11" s="1"/>
  <c r="N61" i="35"/>
  <c r="N59" i="35"/>
  <c r="N60" i="35"/>
  <c r="N58" i="35"/>
  <c r="M57" i="35"/>
  <c r="J57" i="35"/>
  <c r="K57" i="35" s="1"/>
  <c r="M56" i="35"/>
  <c r="J56" i="35"/>
  <c r="K56" i="35" s="1"/>
  <c r="M55" i="35"/>
  <c r="J55" i="35"/>
  <c r="K55" i="35" s="1"/>
  <c r="F351" i="11"/>
  <c r="O61" i="35" l="1"/>
  <c r="D353" i="11" s="1"/>
  <c r="G353" i="11" s="1"/>
  <c r="N57" i="35"/>
  <c r="N56" i="35"/>
  <c r="N55" i="35"/>
  <c r="M54" i="35"/>
  <c r="J54" i="35"/>
  <c r="K54" i="35" s="1"/>
  <c r="M53" i="35"/>
  <c r="J53" i="35"/>
  <c r="K53" i="35" s="1"/>
  <c r="O57" i="35" l="1"/>
  <c r="D352" i="11" s="1"/>
  <c r="G352" i="11" s="1"/>
  <c r="N54" i="35"/>
  <c r="N53" i="35"/>
  <c r="M52" i="35"/>
  <c r="J52" i="35"/>
  <c r="K52" i="35" s="1"/>
  <c r="F350" i="11"/>
  <c r="M51" i="35"/>
  <c r="J51" i="35"/>
  <c r="K51" i="35" s="1"/>
  <c r="N52" i="35" l="1"/>
  <c r="O54" i="35" s="1"/>
  <c r="D351" i="11" s="1"/>
  <c r="G351" i="11" s="1"/>
  <c r="N51" i="35"/>
  <c r="M50" i="35" l="1"/>
  <c r="J50" i="35"/>
  <c r="K50" i="35" s="1"/>
  <c r="M49" i="35"/>
  <c r="J49" i="35"/>
  <c r="K49" i="35" s="1"/>
  <c r="N49" i="35" l="1"/>
  <c r="N50" i="35"/>
  <c r="F349" i="11"/>
  <c r="M48" i="35"/>
  <c r="J48" i="35"/>
  <c r="K48" i="35" s="1"/>
  <c r="M47" i="35"/>
  <c r="J47" i="35"/>
  <c r="K47" i="35" s="1"/>
  <c r="M46" i="35"/>
  <c r="J46" i="35"/>
  <c r="K46" i="35" s="1"/>
  <c r="M45" i="35"/>
  <c r="J45" i="35"/>
  <c r="K45" i="35" s="1"/>
  <c r="M44" i="35"/>
  <c r="J44" i="35"/>
  <c r="K44" i="35" s="1"/>
  <c r="O51" i="35" l="1"/>
  <c r="D350" i="11" s="1"/>
  <c r="G350" i="11" s="1"/>
  <c r="N48" i="35"/>
  <c r="N45" i="35"/>
  <c r="N44" i="35"/>
  <c r="N47" i="35"/>
  <c r="N46" i="35"/>
  <c r="F348" i="11"/>
  <c r="M43" i="35"/>
  <c r="J43" i="35"/>
  <c r="K43" i="35" s="1"/>
  <c r="M42" i="35"/>
  <c r="J42" i="35"/>
  <c r="K42" i="35" s="1"/>
  <c r="M41" i="35"/>
  <c r="J41" i="35"/>
  <c r="K41" i="35" s="1"/>
  <c r="O48" i="35" l="1"/>
  <c r="D349" i="11" s="1"/>
  <c r="G349" i="11" s="1"/>
  <c r="N42" i="35"/>
  <c r="N43" i="35"/>
  <c r="N41" i="35"/>
  <c r="F347" i="11"/>
  <c r="O43" i="35" l="1"/>
  <c r="D348" i="11" s="1"/>
  <c r="G348" i="11" s="1"/>
  <c r="M40" i="35"/>
  <c r="J40" i="35"/>
  <c r="K40" i="35" s="1"/>
  <c r="M39" i="35"/>
  <c r="J39" i="35"/>
  <c r="K39" i="35" s="1"/>
  <c r="N39" i="35" s="1"/>
  <c r="M38" i="35"/>
  <c r="J38" i="35"/>
  <c r="K38" i="35" s="1"/>
  <c r="N40" i="35" l="1"/>
  <c r="N38" i="35"/>
  <c r="F346" i="11"/>
  <c r="M37" i="35"/>
  <c r="J37" i="35"/>
  <c r="K37" i="35" s="1"/>
  <c r="M36" i="35"/>
  <c r="J36" i="35"/>
  <c r="K36" i="35" s="1"/>
  <c r="M35" i="35"/>
  <c r="J35" i="35"/>
  <c r="K35" i="35" s="1"/>
  <c r="N36" i="35" l="1"/>
  <c r="O40" i="35"/>
  <c r="D347" i="11" s="1"/>
  <c r="G347" i="11" s="1"/>
  <c r="N37" i="35"/>
  <c r="N35" i="35"/>
  <c r="O37" i="35" l="1"/>
  <c r="D346" i="11" s="1"/>
  <c r="G346" i="11" s="1"/>
  <c r="F345" i="11"/>
  <c r="M34" i="35" l="1"/>
  <c r="J34" i="35"/>
  <c r="K34" i="35" s="1"/>
  <c r="M33" i="35"/>
  <c r="J33" i="35"/>
  <c r="K33" i="35" s="1"/>
  <c r="M32" i="35"/>
  <c r="J32" i="35"/>
  <c r="K32" i="35" s="1"/>
  <c r="M31" i="35"/>
  <c r="J31" i="35"/>
  <c r="K31" i="35" s="1"/>
  <c r="N31" i="35" l="1"/>
  <c r="N34" i="35"/>
  <c r="N32" i="35"/>
  <c r="N33" i="35"/>
  <c r="F344" i="11"/>
  <c r="M30" i="35"/>
  <c r="J30" i="35"/>
  <c r="K30" i="35" s="1"/>
  <c r="N30" i="35" l="1"/>
  <c r="O34" i="35"/>
  <c r="D345" i="11" s="1"/>
  <c r="G345" i="11" s="1"/>
  <c r="M29" i="35"/>
  <c r="J29" i="35"/>
  <c r="K29" i="35" s="1"/>
  <c r="M28" i="35"/>
  <c r="J28" i="35"/>
  <c r="K28" i="35" s="1"/>
  <c r="M27" i="35"/>
  <c r="J27" i="35"/>
  <c r="K27" i="35" s="1"/>
  <c r="N27" i="35" l="1"/>
  <c r="N28" i="35"/>
  <c r="N29" i="35"/>
  <c r="F343" i="11"/>
  <c r="M26" i="35"/>
  <c r="J26" i="35"/>
  <c r="K26" i="35" s="1"/>
  <c r="M25" i="35"/>
  <c r="J25" i="35"/>
  <c r="K25" i="35" s="1"/>
  <c r="M24" i="35"/>
  <c r="J24" i="35"/>
  <c r="K24" i="35" s="1"/>
  <c r="M23" i="35"/>
  <c r="J23" i="35"/>
  <c r="K23" i="35" s="1"/>
  <c r="N23" i="35" l="1"/>
  <c r="N25" i="35"/>
  <c r="O30" i="35"/>
  <c r="D344" i="11" s="1"/>
  <c r="G344" i="11" s="1"/>
  <c r="N26" i="35"/>
  <c r="N24" i="35"/>
  <c r="F342" i="11"/>
  <c r="O26" i="35" l="1"/>
  <c r="D343" i="11" s="1"/>
  <c r="M22" i="35"/>
  <c r="J22" i="35"/>
  <c r="K22" i="35" s="1"/>
  <c r="M21" i="35"/>
  <c r="J21" i="35"/>
  <c r="K21" i="35" s="1"/>
  <c r="M20" i="35"/>
  <c r="J20" i="35"/>
  <c r="K20" i="35" s="1"/>
  <c r="F341" i="11"/>
  <c r="M19" i="35"/>
  <c r="J19" i="35"/>
  <c r="K19" i="35" s="1"/>
  <c r="M18" i="35"/>
  <c r="J18" i="35"/>
  <c r="K18" i="35" s="1"/>
  <c r="M17" i="35"/>
  <c r="J17" i="35"/>
  <c r="K17" i="35" s="1"/>
  <c r="M16" i="35"/>
  <c r="J16" i="35"/>
  <c r="K16" i="35" s="1"/>
  <c r="F340" i="11"/>
  <c r="M15" i="35"/>
  <c r="J15" i="35"/>
  <c r="K15" i="35" s="1"/>
  <c r="M14" i="35"/>
  <c r="J14" i="35"/>
  <c r="K14" i="35" s="1"/>
  <c r="M13" i="35"/>
  <c r="J13" i="35"/>
  <c r="K13" i="35" s="1"/>
  <c r="M12" i="35"/>
  <c r="J12" i="35"/>
  <c r="K12" i="35" s="1"/>
  <c r="M11" i="35"/>
  <c r="J11" i="35"/>
  <c r="K11" i="35" s="1"/>
  <c r="F339" i="11"/>
  <c r="N338" i="11"/>
  <c r="K338" i="11"/>
  <c r="N337" i="11"/>
  <c r="K337" i="11"/>
  <c r="M10" i="35"/>
  <c r="J10" i="35"/>
  <c r="K10" i="35" s="1"/>
  <c r="M9" i="35"/>
  <c r="J9" i="35"/>
  <c r="K9" i="35" s="1"/>
  <c r="M8" i="35"/>
  <c r="J8" i="35"/>
  <c r="K8" i="35" s="1"/>
  <c r="K74" i="35" s="1"/>
  <c r="F333" i="11"/>
  <c r="M88" i="32"/>
  <c r="J88" i="32"/>
  <c r="K88" i="32" s="1"/>
  <c r="F332" i="11"/>
  <c r="M87" i="32"/>
  <c r="J87" i="32"/>
  <c r="K87" i="32" s="1"/>
  <c r="F331" i="11"/>
  <c r="M86" i="32"/>
  <c r="J86" i="32"/>
  <c r="K86" i="32" s="1"/>
  <c r="F330" i="11"/>
  <c r="M85" i="32"/>
  <c r="J85" i="32"/>
  <c r="K85" i="32" s="1"/>
  <c r="M84" i="32"/>
  <c r="J84" i="32"/>
  <c r="K84" i="32" s="1"/>
  <c r="M83" i="32"/>
  <c r="J83" i="32"/>
  <c r="K83" i="32" s="1"/>
  <c r="M82" i="32"/>
  <c r="J82" i="32"/>
  <c r="K82" i="32" s="1"/>
  <c r="M81" i="32"/>
  <c r="J81" i="32"/>
  <c r="K81" i="32" s="1"/>
  <c r="F329" i="11"/>
  <c r="M80" i="32"/>
  <c r="J80" i="32"/>
  <c r="K80" i="32" s="1"/>
  <c r="M79" i="32"/>
  <c r="J79" i="32"/>
  <c r="K79" i="32" s="1"/>
  <c r="M78" i="32"/>
  <c r="J78" i="32"/>
  <c r="K78" i="32" s="1"/>
  <c r="M77" i="32"/>
  <c r="J77" i="32"/>
  <c r="K77" i="32" s="1"/>
  <c r="F328" i="11"/>
  <c r="M76" i="32"/>
  <c r="J76" i="32"/>
  <c r="K76" i="32" s="1"/>
  <c r="M75" i="32"/>
  <c r="J75" i="32"/>
  <c r="K75" i="32" s="1"/>
  <c r="M74" i="32"/>
  <c r="J74" i="32"/>
  <c r="K74" i="32" s="1"/>
  <c r="M73" i="32"/>
  <c r="J73" i="32"/>
  <c r="K73" i="32" s="1"/>
  <c r="N73" i="32" s="1"/>
  <c r="M72" i="32"/>
  <c r="J72" i="32"/>
  <c r="K72" i="32" s="1"/>
  <c r="F327" i="11"/>
  <c r="M71" i="32"/>
  <c r="J71" i="32"/>
  <c r="K71" i="32" s="1"/>
  <c r="M70" i="32"/>
  <c r="J70" i="32"/>
  <c r="K70" i="32" s="1"/>
  <c r="M69" i="32"/>
  <c r="J69" i="32"/>
  <c r="K69" i="32" s="1"/>
  <c r="M68" i="32"/>
  <c r="J68" i="32"/>
  <c r="K68" i="32" s="1"/>
  <c r="N72" i="32" l="1"/>
  <c r="N82" i="32"/>
  <c r="N76" i="32"/>
  <c r="N84" i="32"/>
  <c r="N86" i="32"/>
  <c r="O86" i="32" s="1"/>
  <c r="D331" i="11" s="1"/>
  <c r="G331" i="11" s="1"/>
  <c r="N80" i="32"/>
  <c r="N74" i="32"/>
  <c r="N81" i="32"/>
  <c r="N85" i="32"/>
  <c r="N88" i="32"/>
  <c r="O88" i="32" s="1"/>
  <c r="D333" i="11" s="1"/>
  <c r="G333" i="11" s="1"/>
  <c r="N79" i="32"/>
  <c r="M74" i="35"/>
  <c r="N69" i="32"/>
  <c r="N78" i="32"/>
  <c r="N10" i="35"/>
  <c r="N11" i="35"/>
  <c r="N17" i="35"/>
  <c r="N18" i="35"/>
  <c r="N16" i="35"/>
  <c r="N14" i="35"/>
  <c r="N19" i="35"/>
  <c r="N21" i="35"/>
  <c r="N12" i="35"/>
  <c r="N13" i="35"/>
  <c r="G343" i="11"/>
  <c r="N22" i="35"/>
  <c r="N20" i="35"/>
  <c r="N15" i="35"/>
  <c r="N9" i="35"/>
  <c r="N8" i="35"/>
  <c r="N87" i="32"/>
  <c r="O87" i="32" s="1"/>
  <c r="D332" i="11" s="1"/>
  <c r="G332" i="11" s="1"/>
  <c r="N83" i="32"/>
  <c r="O85" i="32" s="1"/>
  <c r="D330" i="11" s="1"/>
  <c r="G330" i="11" s="1"/>
  <c r="N77" i="32"/>
  <c r="N75" i="32"/>
  <c r="N71" i="32"/>
  <c r="N70" i="32"/>
  <c r="N68" i="32"/>
  <c r="O76" i="32" l="1"/>
  <c r="D328" i="11" s="1"/>
  <c r="G328" i="11" s="1"/>
  <c r="O82" i="32"/>
  <c r="D329" i="11" s="1"/>
  <c r="G329" i="11" s="1"/>
  <c r="N74" i="35"/>
  <c r="C21" i="25" s="1"/>
  <c r="O71" i="32"/>
  <c r="D327" i="11" s="1"/>
  <c r="G327" i="11" s="1"/>
  <c r="O19" i="35"/>
  <c r="D341" i="11" s="1"/>
  <c r="G341" i="11" s="1"/>
  <c r="O22" i="35"/>
  <c r="D342" i="11" s="1"/>
  <c r="O15" i="35"/>
  <c r="D340" i="11" s="1"/>
  <c r="O10" i="35"/>
  <c r="D339" i="11" s="1"/>
  <c r="G342" i="11" l="1"/>
  <c r="G340" i="11"/>
  <c r="G339" i="11"/>
  <c r="C339" i="11"/>
  <c r="C340" i="11" s="1"/>
  <c r="C341" i="11" s="1"/>
  <c r="C342" i="11" s="1"/>
  <c r="C343" i="11" s="1"/>
  <c r="C344" i="11" s="1"/>
  <c r="C345" i="11" s="1"/>
  <c r="C346" i="11" s="1"/>
  <c r="C347" i="11" s="1"/>
  <c r="C348" i="11" s="1"/>
  <c r="C349" i="11" s="1"/>
  <c r="C350" i="11" s="1"/>
  <c r="C351" i="11" s="1"/>
  <c r="C352" i="11" s="1"/>
  <c r="C353" i="11" s="1"/>
  <c r="C354" i="11" s="1"/>
  <c r="C355" i="11" s="1"/>
  <c r="C356" i="11" s="1"/>
  <c r="C357" i="11" s="1"/>
  <c r="C358" i="11" s="1"/>
  <c r="M67" i="32"/>
  <c r="J67" i="32"/>
  <c r="K67" i="32" s="1"/>
  <c r="F326" i="11"/>
  <c r="M66" i="32"/>
  <c r="J66" i="32"/>
  <c r="K66" i="32" s="1"/>
  <c r="M65" i="32"/>
  <c r="J65" i="32"/>
  <c r="K65" i="32" s="1"/>
  <c r="M64" i="32"/>
  <c r="J64" i="32"/>
  <c r="K64" i="32" s="1"/>
  <c r="M63" i="32"/>
  <c r="J63" i="32"/>
  <c r="K63" i="32" s="1"/>
  <c r="F325" i="11"/>
  <c r="M62" i="32"/>
  <c r="J62" i="32"/>
  <c r="K62" i="32" s="1"/>
  <c r="M61" i="32"/>
  <c r="J61" i="32"/>
  <c r="K61" i="32" s="1"/>
  <c r="M60" i="32"/>
  <c r="J60" i="32"/>
  <c r="K60" i="32" s="1"/>
  <c r="F324" i="11"/>
  <c r="M59" i="32"/>
  <c r="J59" i="32"/>
  <c r="K59" i="32" s="1"/>
  <c r="M58" i="32"/>
  <c r="J58" i="32"/>
  <c r="K58" i="32" s="1"/>
  <c r="M57" i="32"/>
  <c r="J57" i="32"/>
  <c r="K57" i="32" s="1"/>
  <c r="M56" i="32"/>
  <c r="J56" i="32"/>
  <c r="K56" i="32" s="1"/>
  <c r="F322" i="11"/>
  <c r="F323" i="11"/>
  <c r="M55" i="32"/>
  <c r="J55" i="32"/>
  <c r="K55" i="32" s="1"/>
  <c r="N55" i="32" s="1"/>
  <c r="M54" i="32"/>
  <c r="J54" i="32"/>
  <c r="K54" i="32" s="1"/>
  <c r="M53" i="32"/>
  <c r="J53" i="32"/>
  <c r="K53" i="32" s="1"/>
  <c r="M52" i="32"/>
  <c r="J52" i="32"/>
  <c r="K52" i="32" s="1"/>
  <c r="M51" i="32"/>
  <c r="J51" i="32"/>
  <c r="K51" i="32" s="1"/>
  <c r="M50" i="32"/>
  <c r="J50" i="32"/>
  <c r="K50" i="32" s="1"/>
  <c r="M49" i="32"/>
  <c r="J49" i="32"/>
  <c r="K49" i="32" s="1"/>
  <c r="M48" i="32"/>
  <c r="J48" i="32"/>
  <c r="K48" i="32" s="1"/>
  <c r="F321" i="11"/>
  <c r="M47" i="32"/>
  <c r="J47" i="32"/>
  <c r="K47" i="32" s="1"/>
  <c r="M46" i="32"/>
  <c r="J46" i="32"/>
  <c r="K46" i="32" s="1"/>
  <c r="M45" i="32"/>
  <c r="J45" i="32"/>
  <c r="K45" i="32" s="1"/>
  <c r="M44" i="32"/>
  <c r="J44" i="32"/>
  <c r="K44" i="32" s="1"/>
  <c r="M43" i="32"/>
  <c r="J43" i="32"/>
  <c r="K43" i="32" s="1"/>
  <c r="F320" i="11"/>
  <c r="M42" i="32"/>
  <c r="J42" i="32"/>
  <c r="K42" i="32" s="1"/>
  <c r="M41" i="32"/>
  <c r="J41" i="32"/>
  <c r="K41" i="32" s="1"/>
  <c r="M40" i="32"/>
  <c r="J40" i="32"/>
  <c r="K40" i="32" s="1"/>
  <c r="M39" i="32"/>
  <c r="J39" i="32"/>
  <c r="K39" i="32" s="1"/>
  <c r="M38" i="32"/>
  <c r="J38" i="32"/>
  <c r="K38" i="32" s="1"/>
  <c r="M37" i="32"/>
  <c r="J37" i="32"/>
  <c r="K37" i="32" s="1"/>
  <c r="N60" i="32" l="1"/>
  <c r="N67" i="32"/>
  <c r="N58" i="32"/>
  <c r="N65" i="32"/>
  <c r="N63" i="32"/>
  <c r="N43" i="32"/>
  <c r="N57" i="32"/>
  <c r="N66" i="32"/>
  <c r="N51" i="32"/>
  <c r="N61" i="32"/>
  <c r="N37" i="32"/>
  <c r="N52" i="32"/>
  <c r="N49" i="32"/>
  <c r="N53" i="32"/>
  <c r="N45" i="32"/>
  <c r="N54" i="32"/>
  <c r="N46" i="32"/>
  <c r="N56" i="32"/>
  <c r="N64" i="32"/>
  <c r="N62" i="32"/>
  <c r="N59" i="32"/>
  <c r="N48" i="32"/>
  <c r="N42" i="32"/>
  <c r="N50" i="32"/>
  <c r="N47" i="32"/>
  <c r="N44" i="32"/>
  <c r="N38" i="32"/>
  <c r="N39" i="32"/>
  <c r="N41" i="32"/>
  <c r="N40" i="32"/>
  <c r="F319" i="11"/>
  <c r="M36" i="32"/>
  <c r="J36" i="32"/>
  <c r="K36" i="32" s="1"/>
  <c r="M35" i="32"/>
  <c r="J35" i="32"/>
  <c r="K35" i="32" s="1"/>
  <c r="M34" i="32"/>
  <c r="J34" i="32"/>
  <c r="K34" i="32" s="1"/>
  <c r="O62" i="32" l="1"/>
  <c r="D325" i="11" s="1"/>
  <c r="G325" i="11" s="1"/>
  <c r="O67" i="32"/>
  <c r="D326" i="11" s="1"/>
  <c r="G326" i="11" s="1"/>
  <c r="N34" i="32"/>
  <c r="O55" i="32"/>
  <c r="D323" i="11" s="1"/>
  <c r="G323" i="11" s="1"/>
  <c r="O48" i="32"/>
  <c r="D321" i="11" s="1"/>
  <c r="G321" i="11" s="1"/>
  <c r="O59" i="32"/>
  <c r="D324" i="11" s="1"/>
  <c r="O52" i="32"/>
  <c r="D322" i="11" s="1"/>
  <c r="G322" i="11" s="1"/>
  <c r="O42" i="32"/>
  <c r="D320" i="11" s="1"/>
  <c r="G320" i="11" s="1"/>
  <c r="N36" i="32"/>
  <c r="N35" i="32"/>
  <c r="M33" i="32"/>
  <c r="J33" i="32"/>
  <c r="K33" i="32" s="1"/>
  <c r="N33" i="32" s="1"/>
  <c r="O37" i="32" l="1"/>
  <c r="D319" i="11" s="1"/>
  <c r="G324" i="11"/>
  <c r="F318" i="11"/>
  <c r="M32" i="32"/>
  <c r="J32" i="32"/>
  <c r="K32" i="32" s="1"/>
  <c r="N32" i="32" s="1"/>
  <c r="M31" i="32"/>
  <c r="J31" i="32"/>
  <c r="K31" i="32" s="1"/>
  <c r="M30" i="32"/>
  <c r="J30" i="32"/>
  <c r="K30" i="32" s="1"/>
  <c r="M29" i="32"/>
  <c r="J29" i="32"/>
  <c r="K29" i="32" s="1"/>
  <c r="M28" i="32"/>
  <c r="J28" i="32"/>
  <c r="K28" i="32" s="1"/>
  <c r="N29" i="32" l="1"/>
  <c r="G319" i="11"/>
  <c r="N31" i="32"/>
  <c r="N30" i="32"/>
  <c r="N28" i="32"/>
  <c r="M27" i="32"/>
  <c r="J27" i="32"/>
  <c r="K27" i="32" s="1"/>
  <c r="M26" i="32"/>
  <c r="J26" i="32"/>
  <c r="K26" i="32" s="1"/>
  <c r="F317" i="11"/>
  <c r="M25" i="32"/>
  <c r="J25" i="32"/>
  <c r="K25" i="32" s="1"/>
  <c r="M24" i="32"/>
  <c r="J24" i="32"/>
  <c r="K24" i="32" s="1"/>
  <c r="M23" i="32"/>
  <c r="J23" i="32"/>
  <c r="K23" i="32" s="1"/>
  <c r="M22" i="32"/>
  <c r="J22" i="32"/>
  <c r="K22" i="32" s="1"/>
  <c r="O33" i="32" l="1"/>
  <c r="D318" i="11" s="1"/>
  <c r="G318" i="11" s="1"/>
  <c r="N22" i="32"/>
  <c r="N23" i="32"/>
  <c r="N25" i="32"/>
  <c r="N27" i="32"/>
  <c r="N26" i="32"/>
  <c r="N24" i="32"/>
  <c r="F316" i="11"/>
  <c r="M21" i="32"/>
  <c r="J21" i="32"/>
  <c r="K21" i="32" s="1"/>
  <c r="M20" i="32"/>
  <c r="J20" i="32"/>
  <c r="K20" i="32" s="1"/>
  <c r="M19" i="32"/>
  <c r="J19" i="32"/>
  <c r="K19" i="32" s="1"/>
  <c r="N19" i="32" s="1"/>
  <c r="M18" i="32"/>
  <c r="J18" i="32"/>
  <c r="K18" i="32" s="1"/>
  <c r="N18" i="32" s="1"/>
  <c r="M17" i="32"/>
  <c r="J17" i="32"/>
  <c r="K17" i="32" s="1"/>
  <c r="N17" i="32" l="1"/>
  <c r="N20" i="32"/>
  <c r="O27" i="32"/>
  <c r="D317" i="11" s="1"/>
  <c r="G317" i="11" s="1"/>
  <c r="N21" i="32"/>
  <c r="M16" i="32"/>
  <c r="J16" i="32"/>
  <c r="K16" i="32" s="1"/>
  <c r="M15" i="32"/>
  <c r="J15" i="32"/>
  <c r="K15" i="32" s="1"/>
  <c r="M14" i="32"/>
  <c r="J14" i="32"/>
  <c r="K14" i="32" s="1"/>
  <c r="M13" i="32"/>
  <c r="J13" i="32"/>
  <c r="K13" i="32" s="1"/>
  <c r="M12" i="32"/>
  <c r="J12" i="32"/>
  <c r="K12" i="32" s="1"/>
  <c r="H20" i="25"/>
  <c r="H19" i="25"/>
  <c r="F315" i="11"/>
  <c r="N314" i="11"/>
  <c r="K314" i="11"/>
  <c r="N313" i="11"/>
  <c r="K313" i="11"/>
  <c r="M11" i="32"/>
  <c r="J11" i="32"/>
  <c r="K11" i="32" s="1"/>
  <c r="M10" i="32"/>
  <c r="J10" i="32"/>
  <c r="K10" i="32" s="1"/>
  <c r="M9" i="32"/>
  <c r="J9" i="32"/>
  <c r="K9" i="32" s="1"/>
  <c r="M8" i="32"/>
  <c r="J8" i="32"/>
  <c r="K8" i="32" s="1"/>
  <c r="K89" i="32" s="1"/>
  <c r="M89" i="32" l="1"/>
  <c r="N9" i="32"/>
  <c r="N12" i="32"/>
  <c r="O21" i="32"/>
  <c r="D316" i="11" s="1"/>
  <c r="N14" i="32"/>
  <c r="N16" i="32"/>
  <c r="N10" i="32"/>
  <c r="N15" i="32"/>
  <c r="N13" i="32"/>
  <c r="N11" i="32"/>
  <c r="N8" i="32"/>
  <c r="F309" i="11"/>
  <c r="M77" i="31"/>
  <c r="J77" i="31"/>
  <c r="K77" i="31" s="1"/>
  <c r="M76" i="31"/>
  <c r="J76" i="31"/>
  <c r="K76" i="31" s="1"/>
  <c r="M75" i="31"/>
  <c r="J75" i="31"/>
  <c r="K75" i="31" s="1"/>
  <c r="M74" i="31"/>
  <c r="J74" i="31"/>
  <c r="K74" i="31" s="1"/>
  <c r="N74" i="31" s="1"/>
  <c r="N89" i="32" l="1"/>
  <c r="N76" i="31"/>
  <c r="G316" i="11"/>
  <c r="O16" i="32"/>
  <c r="D315" i="11" s="1"/>
  <c r="G315" i="11" s="1"/>
  <c r="C20" i="25"/>
  <c r="B20" i="25" s="1"/>
  <c r="B21" i="25" s="1"/>
  <c r="B22" i="25" s="1"/>
  <c r="B23" i="25" s="1"/>
  <c r="B24" i="25" s="1"/>
  <c r="B25" i="25" s="1"/>
  <c r="B26" i="25" s="1"/>
  <c r="B27" i="25" s="1"/>
  <c r="B28" i="25" s="1"/>
  <c r="B29" i="25" s="1"/>
  <c r="B30" i="25" s="1"/>
  <c r="B31" i="25" s="1"/>
  <c r="N77" i="31"/>
  <c r="N75" i="31"/>
  <c r="F308" i="11"/>
  <c r="M73" i="31"/>
  <c r="J73" i="31"/>
  <c r="K73" i="31" s="1"/>
  <c r="M72" i="31"/>
  <c r="J72" i="31"/>
  <c r="K72" i="31" s="1"/>
  <c r="N72" i="31" s="1"/>
  <c r="N73" i="31" l="1"/>
  <c r="C315" i="11"/>
  <c r="C316" i="11" s="1"/>
  <c r="C317" i="11" s="1"/>
  <c r="C318" i="11" s="1"/>
  <c r="C319" i="11" s="1"/>
  <c r="C320" i="11" s="1"/>
  <c r="C321" i="11" s="1"/>
  <c r="C322" i="11" s="1"/>
  <c r="C323" i="11" s="1"/>
  <c r="C324" i="11" s="1"/>
  <c r="C325" i="11" s="1"/>
  <c r="C326" i="11" s="1"/>
  <c r="C327" i="11" s="1"/>
  <c r="C328" i="11" s="1"/>
  <c r="C329" i="11" s="1"/>
  <c r="C330" i="11" s="1"/>
  <c r="C331" i="11" s="1"/>
  <c r="C332" i="11" s="1"/>
  <c r="C333" i="11" s="1"/>
  <c r="O77" i="31"/>
  <c r="D309" i="11" s="1"/>
  <c r="O73" i="31"/>
  <c r="D308" i="11" s="1"/>
  <c r="G308" i="11" s="1"/>
  <c r="G309" i="11" l="1"/>
  <c r="F307" i="11"/>
  <c r="M71" i="31"/>
  <c r="J71" i="31"/>
  <c r="K71" i="31" s="1"/>
  <c r="N71" i="31" s="1"/>
  <c r="M70" i="31"/>
  <c r="J70" i="31"/>
  <c r="K70" i="31" s="1"/>
  <c r="M69" i="31"/>
  <c r="J69" i="31"/>
  <c r="K69" i="31" s="1"/>
  <c r="N69" i="31" l="1"/>
  <c r="N70" i="31"/>
  <c r="F306" i="11"/>
  <c r="O71" i="31" l="1"/>
  <c r="D307" i="11" s="1"/>
  <c r="G307" i="11" s="1"/>
  <c r="M68" i="31"/>
  <c r="J68" i="31"/>
  <c r="K68" i="31" s="1"/>
  <c r="N68" i="31" s="1"/>
  <c r="M67" i="31"/>
  <c r="J67" i="31"/>
  <c r="K67" i="31" s="1"/>
  <c r="M66" i="31"/>
  <c r="J66" i="31"/>
  <c r="K66" i="31" s="1"/>
  <c r="N66" i="31" s="1"/>
  <c r="N67" i="31" l="1"/>
  <c r="O68" i="31" s="1"/>
  <c r="D306" i="11" s="1"/>
  <c r="G306" i="11" s="1"/>
  <c r="F305" i="11"/>
  <c r="M65" i="31" l="1"/>
  <c r="J65" i="31"/>
  <c r="K65" i="31" s="1"/>
  <c r="M64" i="31"/>
  <c r="J64" i="31"/>
  <c r="K64" i="31" s="1"/>
  <c r="M63" i="31"/>
  <c r="J63" i="31"/>
  <c r="K63" i="31" s="1"/>
  <c r="M62" i="31"/>
  <c r="J62" i="31"/>
  <c r="K62" i="31" s="1"/>
  <c r="N62" i="31" s="1"/>
  <c r="N63" i="31" l="1"/>
  <c r="N65" i="31"/>
  <c r="N64" i="31"/>
  <c r="F304" i="11"/>
  <c r="M61" i="31"/>
  <c r="J61" i="31"/>
  <c r="K61" i="31" s="1"/>
  <c r="N61" i="31" s="1"/>
  <c r="M60" i="31"/>
  <c r="J60" i="31"/>
  <c r="K60" i="31" s="1"/>
  <c r="N60" i="31" s="1"/>
  <c r="O65" i="31" l="1"/>
  <c r="D305" i="11" s="1"/>
  <c r="O61" i="31"/>
  <c r="D304" i="11" s="1"/>
  <c r="G304" i="11" s="1"/>
  <c r="F303" i="11"/>
  <c r="M59" i="31"/>
  <c r="J59" i="31"/>
  <c r="K59" i="31" s="1"/>
  <c r="N59" i="31" s="1"/>
  <c r="M58" i="31"/>
  <c r="J58" i="31"/>
  <c r="K58" i="31" s="1"/>
  <c r="M57" i="31"/>
  <c r="J57" i="31"/>
  <c r="K57" i="31" s="1"/>
  <c r="M56" i="31"/>
  <c r="J56" i="31"/>
  <c r="K56" i="31" s="1"/>
  <c r="N56" i="31" s="1"/>
  <c r="G305" i="11" l="1"/>
  <c r="N57" i="31"/>
  <c r="N58" i="31"/>
  <c r="F302" i="11"/>
  <c r="O59" i="31" l="1"/>
  <c r="D303" i="11" s="1"/>
  <c r="G303" i="11" s="1"/>
  <c r="M55" i="31" l="1"/>
  <c r="J55" i="31"/>
  <c r="K55" i="31" s="1"/>
  <c r="M54" i="31"/>
  <c r="J54" i="31"/>
  <c r="K54" i="31" s="1"/>
  <c r="N54" i="31" s="1"/>
  <c r="M53" i="31"/>
  <c r="J53" i="31"/>
  <c r="K53" i="31" s="1"/>
  <c r="N53" i="31" s="1"/>
  <c r="N55" i="31" l="1"/>
  <c r="F301" i="11"/>
  <c r="M52" i="31"/>
  <c r="J52" i="31"/>
  <c r="K52" i="31" s="1"/>
  <c r="N52" i="31" s="1"/>
  <c r="M51" i="31"/>
  <c r="J51" i="31"/>
  <c r="K51" i="31" s="1"/>
  <c r="M50" i="31"/>
  <c r="J50" i="31"/>
  <c r="K50" i="31" s="1"/>
  <c r="N50" i="31" l="1"/>
  <c r="O55" i="31"/>
  <c r="D302" i="11" s="1"/>
  <c r="G302" i="11" s="1"/>
  <c r="N51" i="31"/>
  <c r="O52" i="31" l="1"/>
  <c r="D301" i="11" s="1"/>
  <c r="G301" i="11" s="1"/>
  <c r="F300" i="11"/>
  <c r="M49" i="31"/>
  <c r="J49" i="31"/>
  <c r="K49" i="31" s="1"/>
  <c r="M48" i="31"/>
  <c r="J48" i="31"/>
  <c r="K48" i="31" s="1"/>
  <c r="N48" i="31" s="1"/>
  <c r="M47" i="31"/>
  <c r="J47" i="31"/>
  <c r="K47" i="31" s="1"/>
  <c r="N47" i="31" s="1"/>
  <c r="N49" i="31" l="1"/>
  <c r="O49" i="31" s="1"/>
  <c r="D300" i="11" s="1"/>
  <c r="G300" i="11" l="1"/>
  <c r="F299" i="11"/>
  <c r="M46" i="31"/>
  <c r="J46" i="31"/>
  <c r="K46" i="31" s="1"/>
  <c r="M45" i="31"/>
  <c r="J45" i="31"/>
  <c r="K45" i="31" s="1"/>
  <c r="M44" i="31"/>
  <c r="J44" i="31"/>
  <c r="K44" i="31" s="1"/>
  <c r="M43" i="31"/>
  <c r="J43" i="31"/>
  <c r="K43" i="31" s="1"/>
  <c r="M42" i="31"/>
  <c r="J42" i="31"/>
  <c r="K42" i="31" s="1"/>
  <c r="N43" i="31" l="1"/>
  <c r="N46" i="31"/>
  <c r="N45" i="31"/>
  <c r="N44" i="31"/>
  <c r="N42" i="31"/>
  <c r="O46" i="31" l="1"/>
  <c r="D299" i="11" s="1"/>
  <c r="G299" i="11" s="1"/>
  <c r="M41" i="31"/>
  <c r="J41" i="31"/>
  <c r="K41" i="31" s="1"/>
  <c r="N41" i="31" s="1"/>
  <c r="F298" i="11"/>
  <c r="M40" i="31"/>
  <c r="J40" i="31"/>
  <c r="K40" i="31" s="1"/>
  <c r="M39" i="31"/>
  <c r="J39" i="31"/>
  <c r="K39" i="31" s="1"/>
  <c r="N39" i="31" s="1"/>
  <c r="N40" i="31" l="1"/>
  <c r="O41" i="31"/>
  <c r="D298" i="11" s="1"/>
  <c r="F297" i="11"/>
  <c r="M38" i="31"/>
  <c r="J38" i="31"/>
  <c r="K38" i="31" s="1"/>
  <c r="N38" i="31" s="1"/>
  <c r="M37" i="31"/>
  <c r="J37" i="31"/>
  <c r="K37" i="31" s="1"/>
  <c r="M36" i="31"/>
  <c r="J36" i="31"/>
  <c r="K36" i="31" s="1"/>
  <c r="G298" i="11" l="1"/>
  <c r="N37" i="31"/>
  <c r="N36" i="31"/>
  <c r="M35" i="31"/>
  <c r="J35" i="31"/>
  <c r="K35" i="31" s="1"/>
  <c r="N35" i="31" s="1"/>
  <c r="M34" i="31"/>
  <c r="J34" i="31"/>
  <c r="K34" i="31" s="1"/>
  <c r="N34" i="31" s="1"/>
  <c r="F296" i="11"/>
  <c r="M33" i="31"/>
  <c r="J33" i="31"/>
  <c r="K33" i="31" s="1"/>
  <c r="N33" i="31" s="1"/>
  <c r="M32" i="31"/>
  <c r="J32" i="31"/>
  <c r="K32" i="31" s="1"/>
  <c r="N32" i="31" s="1"/>
  <c r="M31" i="31"/>
  <c r="J31" i="31"/>
  <c r="K31" i="31" s="1"/>
  <c r="N31" i="31" s="1"/>
  <c r="O38" i="31" l="1"/>
  <c r="D297" i="11" s="1"/>
  <c r="G297" i="11" s="1"/>
  <c r="O35" i="31"/>
  <c r="D296" i="11" s="1"/>
  <c r="G296" i="11" s="1"/>
  <c r="M30" i="31"/>
  <c r="J30" i="31"/>
  <c r="K30" i="31" s="1"/>
  <c r="N30" i="31" s="1"/>
  <c r="M29" i="31"/>
  <c r="J29" i="31"/>
  <c r="K29" i="31" s="1"/>
  <c r="N29" i="31" s="1"/>
  <c r="F295" i="11"/>
  <c r="M28" i="31"/>
  <c r="J28" i="31"/>
  <c r="K28" i="31" s="1"/>
  <c r="M27" i="31"/>
  <c r="J27" i="31"/>
  <c r="K27" i="31" s="1"/>
  <c r="N27" i="31" l="1"/>
  <c r="N28" i="31"/>
  <c r="F294" i="11"/>
  <c r="M26" i="31"/>
  <c r="J26" i="31"/>
  <c r="K26" i="31" s="1"/>
  <c r="M25" i="31"/>
  <c r="J25" i="31"/>
  <c r="K25" i="31" s="1"/>
  <c r="N25" i="31" s="1"/>
  <c r="M24" i="31"/>
  <c r="J24" i="31"/>
  <c r="K24" i="31" s="1"/>
  <c r="M23" i="31"/>
  <c r="J23" i="31"/>
  <c r="K23" i="31" s="1"/>
  <c r="N23" i="31" s="1"/>
  <c r="O30" i="31" l="1"/>
  <c r="D295" i="11" s="1"/>
  <c r="N26" i="31"/>
  <c r="N24" i="31"/>
  <c r="F293" i="11"/>
  <c r="M22" i="31"/>
  <c r="J22" i="31"/>
  <c r="K22" i="31" s="1"/>
  <c r="M21" i="31"/>
  <c r="J21" i="31"/>
  <c r="K21" i="31" s="1"/>
  <c r="M20" i="31"/>
  <c r="J20" i="31"/>
  <c r="K20" i="31" s="1"/>
  <c r="M19" i="31"/>
  <c r="J19" i="31"/>
  <c r="K19" i="31" s="1"/>
  <c r="N21" i="31" l="1"/>
  <c r="N19" i="31"/>
  <c r="G295" i="11"/>
  <c r="N20" i="31"/>
  <c r="N22" i="31"/>
  <c r="O26" i="31"/>
  <c r="D294" i="11" s="1"/>
  <c r="G294" i="11" s="1"/>
  <c r="F292" i="11"/>
  <c r="M18" i="31"/>
  <c r="J18" i="31"/>
  <c r="K18" i="31" s="1"/>
  <c r="M17" i="31"/>
  <c r="J17" i="31"/>
  <c r="K17" i="31" s="1"/>
  <c r="N17" i="31" l="1"/>
  <c r="O22" i="31"/>
  <c r="D293" i="11" s="1"/>
  <c r="G293" i="11" s="1"/>
  <c r="N18" i="31"/>
  <c r="O18" i="31" s="1"/>
  <c r="D292" i="11" s="1"/>
  <c r="G292" i="11" s="1"/>
  <c r="F291" i="11"/>
  <c r="F290" i="11"/>
  <c r="F289" i="11"/>
  <c r="N288" i="11"/>
  <c r="K288" i="11"/>
  <c r="N287" i="11"/>
  <c r="K287" i="11"/>
  <c r="M11" i="31"/>
  <c r="J11" i="31"/>
  <c r="K11" i="31" s="1"/>
  <c r="M10" i="31"/>
  <c r="J10" i="31"/>
  <c r="K10" i="31" s="1"/>
  <c r="M16" i="31"/>
  <c r="J16" i="31"/>
  <c r="K16" i="31" s="1"/>
  <c r="M15" i="31"/>
  <c r="J15" i="31"/>
  <c r="K15" i="31" s="1"/>
  <c r="M14" i="31"/>
  <c r="J14" i="31"/>
  <c r="K14" i="31" s="1"/>
  <c r="M13" i="31"/>
  <c r="J13" i="31"/>
  <c r="K13" i="31" s="1"/>
  <c r="M12" i="31"/>
  <c r="J12" i="31"/>
  <c r="K12" i="31" s="1"/>
  <c r="M9" i="31"/>
  <c r="J9" i="31"/>
  <c r="K9" i="31" s="1"/>
  <c r="K78" i="31" s="1"/>
  <c r="F282" i="11"/>
  <c r="M55" i="30"/>
  <c r="J55" i="30"/>
  <c r="K55" i="30" s="1"/>
  <c r="M54" i="30"/>
  <c r="J54" i="30"/>
  <c r="K54" i="30" s="1"/>
  <c r="M53" i="30"/>
  <c r="J53" i="30"/>
  <c r="K53" i="30" s="1"/>
  <c r="M52" i="30"/>
  <c r="J52" i="30"/>
  <c r="K52" i="30" s="1"/>
  <c r="N54" i="30" l="1"/>
  <c r="N13" i="31"/>
  <c r="N10" i="31"/>
  <c r="N55" i="30"/>
  <c r="M78" i="31"/>
  <c r="N52" i="30"/>
  <c r="N11" i="31"/>
  <c r="N12" i="31"/>
  <c r="N16" i="31"/>
  <c r="N14" i="31"/>
  <c r="N15" i="31"/>
  <c r="N9" i="31"/>
  <c r="N53" i="30"/>
  <c r="F281" i="11"/>
  <c r="M51" i="30"/>
  <c r="J51" i="30"/>
  <c r="K51" i="30" s="1"/>
  <c r="N51" i="30" s="1"/>
  <c r="M50" i="30"/>
  <c r="J50" i="30"/>
  <c r="K50" i="30" s="1"/>
  <c r="N50" i="30" s="1"/>
  <c r="O51" i="30" l="1"/>
  <c r="D281" i="11" s="1"/>
  <c r="G281" i="11" s="1"/>
  <c r="O14" i="31"/>
  <c r="D290" i="11" s="1"/>
  <c r="G290" i="11" s="1"/>
  <c r="O16" i="31"/>
  <c r="D291" i="11" s="1"/>
  <c r="G291" i="11" s="1"/>
  <c r="O55" i="30"/>
  <c r="D282" i="11" s="1"/>
  <c r="G282" i="11" s="1"/>
  <c r="N78" i="31"/>
  <c r="C14" i="25" s="1"/>
  <c r="O11" i="31"/>
  <c r="D289" i="11" s="1"/>
  <c r="F280" i="11"/>
  <c r="M49" i="30"/>
  <c r="J49" i="30"/>
  <c r="K49" i="30" s="1"/>
  <c r="M48" i="30"/>
  <c r="J48" i="30"/>
  <c r="K48" i="30" s="1"/>
  <c r="N48" i="30" l="1"/>
  <c r="G289" i="11"/>
  <c r="C289" i="11"/>
  <c r="C290" i="11" s="1"/>
  <c r="C291" i="11" s="1"/>
  <c r="C292" i="11" s="1"/>
  <c r="C293" i="11" s="1"/>
  <c r="C294" i="11" s="1"/>
  <c r="C295" i="11" s="1"/>
  <c r="C296" i="11" s="1"/>
  <c r="C297" i="11" s="1"/>
  <c r="C298" i="11" s="1"/>
  <c r="C299" i="11" s="1"/>
  <c r="C300" i="11" s="1"/>
  <c r="C301" i="11" s="1"/>
  <c r="C302" i="11" s="1"/>
  <c r="C303" i="11" s="1"/>
  <c r="C304" i="11" s="1"/>
  <c r="C305" i="11" s="1"/>
  <c r="C306" i="11" s="1"/>
  <c r="C307" i="11" s="1"/>
  <c r="C308" i="11" s="1"/>
  <c r="C309" i="11" s="1"/>
  <c r="N49" i="30"/>
  <c r="F279" i="11"/>
  <c r="M47" i="30"/>
  <c r="J47" i="30"/>
  <c r="K47" i="30" s="1"/>
  <c r="M46" i="30"/>
  <c r="J46" i="30"/>
  <c r="K46" i="30" s="1"/>
  <c r="M45" i="30"/>
  <c r="J45" i="30"/>
  <c r="K45" i="30" s="1"/>
  <c r="M44" i="30"/>
  <c r="J44" i="30"/>
  <c r="K44" i="30" s="1"/>
  <c r="N44" i="30" s="1"/>
  <c r="N46" i="30" l="1"/>
  <c r="O49" i="30"/>
  <c r="D280" i="11" s="1"/>
  <c r="G280" i="11" s="1"/>
  <c r="N47" i="30"/>
  <c r="N45" i="30"/>
  <c r="F278" i="11"/>
  <c r="M43" i="30"/>
  <c r="J43" i="30"/>
  <c r="K43" i="30" s="1"/>
  <c r="O47" i="30" l="1"/>
  <c r="N43" i="30"/>
  <c r="O43" i="30" s="1"/>
  <c r="D278" i="11" s="1"/>
  <c r="G278" i="11" s="1"/>
  <c r="D279" i="11"/>
  <c r="G279" i="11"/>
  <c r="F277" i="11"/>
  <c r="M42" i="30"/>
  <c r="J42" i="30"/>
  <c r="K42" i="30" s="1"/>
  <c r="N42" i="30" s="1"/>
  <c r="M41" i="30"/>
  <c r="J41" i="30"/>
  <c r="K41" i="30" s="1"/>
  <c r="M40" i="30"/>
  <c r="J40" i="30"/>
  <c r="K40" i="30" s="1"/>
  <c r="M39" i="30"/>
  <c r="J39" i="30"/>
  <c r="K39" i="30" s="1"/>
  <c r="N39" i="30" l="1"/>
  <c r="N40" i="30"/>
  <c r="N41" i="30"/>
  <c r="F276" i="11"/>
  <c r="M38" i="30"/>
  <c r="J38" i="30"/>
  <c r="K38" i="30" s="1"/>
  <c r="N38" i="30" s="1"/>
  <c r="M37" i="30"/>
  <c r="J37" i="30"/>
  <c r="K37" i="30" s="1"/>
  <c r="M36" i="30"/>
  <c r="J36" i="30"/>
  <c r="K36" i="30" s="1"/>
  <c r="O42" i="30" l="1"/>
  <c r="D277" i="11" s="1"/>
  <c r="G277" i="11" s="1"/>
  <c r="N36" i="30"/>
  <c r="N37" i="30"/>
  <c r="F275" i="11"/>
  <c r="M35" i="30"/>
  <c r="J35" i="30"/>
  <c r="K35" i="30" s="1"/>
  <c r="M34" i="30"/>
  <c r="J34" i="30"/>
  <c r="K34" i="30" s="1"/>
  <c r="N34" i="30" s="1"/>
  <c r="M33" i="30"/>
  <c r="J33" i="30"/>
  <c r="K33" i="30" s="1"/>
  <c r="M32" i="30"/>
  <c r="J32" i="30"/>
  <c r="K32" i="30" s="1"/>
  <c r="N32" i="30" l="1"/>
  <c r="N33" i="30"/>
  <c r="O38" i="30"/>
  <c r="D276" i="11" s="1"/>
  <c r="G276" i="11" s="1"/>
  <c r="N35" i="30"/>
  <c r="F274" i="11"/>
  <c r="M31" i="30"/>
  <c r="J31" i="30"/>
  <c r="K31" i="30" s="1"/>
  <c r="M30" i="30"/>
  <c r="J30" i="30"/>
  <c r="K30" i="30" s="1"/>
  <c r="M29" i="30"/>
  <c r="J29" i="30"/>
  <c r="K29" i="30" s="1"/>
  <c r="O35" i="30" l="1"/>
  <c r="D275" i="11" s="1"/>
  <c r="G275" i="11" s="1"/>
  <c r="N29" i="30"/>
  <c r="N31" i="30"/>
  <c r="N30" i="30"/>
  <c r="O31" i="30" l="1"/>
  <c r="D274" i="11" s="1"/>
  <c r="G274" i="11" s="1"/>
  <c r="F273" i="11"/>
  <c r="M28" i="30"/>
  <c r="J28" i="30"/>
  <c r="K28" i="30" s="1"/>
  <c r="N28" i="30" s="1"/>
  <c r="O28" i="30" s="1"/>
  <c r="D273" i="11" s="1"/>
  <c r="G273" i="11" l="1"/>
  <c r="F272" i="11"/>
  <c r="M27" i="30"/>
  <c r="J27" i="30"/>
  <c r="K27" i="30" s="1"/>
  <c r="N27" i="30" s="1"/>
  <c r="M26" i="30"/>
  <c r="J26" i="30"/>
  <c r="K26" i="30" s="1"/>
  <c r="N26" i="30" l="1"/>
  <c r="O27" i="30"/>
  <c r="D272" i="11" s="1"/>
  <c r="G272" i="11" s="1"/>
  <c r="F271" i="11"/>
  <c r="M25" i="30"/>
  <c r="J25" i="30"/>
  <c r="K25" i="30" s="1"/>
  <c r="M24" i="30"/>
  <c r="J24" i="30"/>
  <c r="K24" i="30" s="1"/>
  <c r="N24" i="30" s="1"/>
  <c r="N25" i="30" l="1"/>
  <c r="O25" i="30" s="1"/>
  <c r="D271" i="11" s="1"/>
  <c r="G271" i="11" s="1"/>
  <c r="F270" i="11"/>
  <c r="M23" i="30"/>
  <c r="J23" i="30"/>
  <c r="K23" i="30" s="1"/>
  <c r="N23" i="30" l="1"/>
  <c r="O23" i="30" s="1"/>
  <c r="D270" i="11" s="1"/>
  <c r="G270" i="11" s="1"/>
  <c r="F269" i="11"/>
  <c r="M22" i="30"/>
  <c r="J22" i="30"/>
  <c r="K22" i="30" s="1"/>
  <c r="M21" i="30"/>
  <c r="J21" i="30"/>
  <c r="K21" i="30" s="1"/>
  <c r="M20" i="30"/>
  <c r="J20" i="30"/>
  <c r="K20" i="30" s="1"/>
  <c r="N22" i="30" l="1"/>
  <c r="N21" i="30"/>
  <c r="N20" i="30"/>
  <c r="F268" i="11"/>
  <c r="M19" i="30"/>
  <c r="J19" i="30"/>
  <c r="K19" i="30" s="1"/>
  <c r="M18" i="30"/>
  <c r="J18" i="30"/>
  <c r="K18" i="30" s="1"/>
  <c r="N18" i="30" s="1"/>
  <c r="M17" i="30"/>
  <c r="J17" i="30"/>
  <c r="K17" i="30" s="1"/>
  <c r="O22" i="30" l="1"/>
  <c r="D269" i="11" s="1"/>
  <c r="N19" i="30"/>
  <c r="N17" i="30"/>
  <c r="F267" i="11"/>
  <c r="M16" i="30"/>
  <c r="J16" i="30"/>
  <c r="K16" i="30" s="1"/>
  <c r="N16" i="30" l="1"/>
  <c r="G269" i="11"/>
  <c r="O19" i="30"/>
  <c r="D268" i="11" s="1"/>
  <c r="G268" i="11" s="1"/>
  <c r="M15" i="30"/>
  <c r="J15" i="30"/>
  <c r="K15" i="30" s="1"/>
  <c r="N15" i="30" l="1"/>
  <c r="O16" i="30" s="1"/>
  <c r="D267" i="11" s="1"/>
  <c r="G267" i="11" s="1"/>
  <c r="F266" i="11"/>
  <c r="M14" i="30"/>
  <c r="J14" i="30"/>
  <c r="K14" i="30" s="1"/>
  <c r="M13" i="30"/>
  <c r="J13" i="30"/>
  <c r="K13" i="30" s="1"/>
  <c r="M12" i="30"/>
  <c r="J12" i="30"/>
  <c r="K12" i="30" s="1"/>
  <c r="N12" i="30" s="1"/>
  <c r="N13" i="30" l="1"/>
  <c r="N14" i="30"/>
  <c r="O14" i="30" s="1"/>
  <c r="D266" i="11" s="1"/>
  <c r="G266" i="11" s="1"/>
  <c r="F265" i="11"/>
  <c r="N264" i="11"/>
  <c r="K264" i="11"/>
  <c r="N263" i="11"/>
  <c r="K263" i="11"/>
  <c r="M11" i="30"/>
  <c r="J11" i="30"/>
  <c r="K11" i="30" s="1"/>
  <c r="M10" i="30"/>
  <c r="J10" i="30"/>
  <c r="K10" i="30" s="1"/>
  <c r="M9" i="30"/>
  <c r="J9" i="30"/>
  <c r="K9" i="30" s="1"/>
  <c r="M56" i="30" l="1"/>
  <c r="N11" i="30"/>
  <c r="N10" i="30"/>
  <c r="K56" i="30"/>
  <c r="N9" i="30"/>
  <c r="N56" i="30" s="1"/>
  <c r="F259" i="11"/>
  <c r="M48" i="29"/>
  <c r="J48" i="29"/>
  <c r="K48" i="29" s="1"/>
  <c r="N48" i="29" s="1"/>
  <c r="M47" i="29"/>
  <c r="J47" i="29"/>
  <c r="K47" i="29" s="1"/>
  <c r="M46" i="29"/>
  <c r="J46" i="29"/>
  <c r="K46" i="29" s="1"/>
  <c r="N46" i="29" s="1"/>
  <c r="N47" i="29" l="1"/>
  <c r="O48" i="29" s="1"/>
  <c r="D259" i="11" s="1"/>
  <c r="G259" i="11" s="1"/>
  <c r="C13" i="25"/>
  <c r="O11" i="30"/>
  <c r="D265" i="11" s="1"/>
  <c r="F258" i="11"/>
  <c r="M45" i="29"/>
  <c r="J45" i="29"/>
  <c r="K45" i="29" s="1"/>
  <c r="M44" i="29"/>
  <c r="J44" i="29"/>
  <c r="K44" i="29" s="1"/>
  <c r="C265" i="11" l="1"/>
  <c r="C266" i="11" s="1"/>
  <c r="C267" i="11" s="1"/>
  <c r="C268" i="11" s="1"/>
  <c r="C269" i="11" s="1"/>
  <c r="C270" i="11" s="1"/>
  <c r="C271" i="11" s="1"/>
  <c r="C272" i="11" s="1"/>
  <c r="C273" i="11" s="1"/>
  <c r="C274" i="11" s="1"/>
  <c r="C275" i="11" s="1"/>
  <c r="C276" i="11" s="1"/>
  <c r="C277" i="11" s="1"/>
  <c r="C278" i="11" s="1"/>
  <c r="C279" i="11" s="1"/>
  <c r="C280" i="11" s="1"/>
  <c r="C281" i="11" s="1"/>
  <c r="C282" i="11" s="1"/>
  <c r="G265" i="11"/>
  <c r="N45" i="29"/>
  <c r="N44" i="29"/>
  <c r="F257" i="11"/>
  <c r="M43" i="29"/>
  <c r="J43" i="29"/>
  <c r="K43" i="29" s="1"/>
  <c r="M42" i="29"/>
  <c r="J42" i="29"/>
  <c r="K42" i="29" s="1"/>
  <c r="N43" i="29" l="1"/>
  <c r="N42" i="29"/>
  <c r="O43" i="29" s="1"/>
  <c r="D257" i="11" s="1"/>
  <c r="G257" i="11" s="1"/>
  <c r="O45" i="29"/>
  <c r="D258" i="11" s="1"/>
  <c r="G258" i="11" s="1"/>
  <c r="F256" i="11"/>
  <c r="M41" i="29"/>
  <c r="J41" i="29"/>
  <c r="K41" i="29" s="1"/>
  <c r="M40" i="29"/>
  <c r="J40" i="29"/>
  <c r="K40" i="29" s="1"/>
  <c r="N40" i="29" l="1"/>
  <c r="N41" i="29"/>
  <c r="F255" i="11"/>
  <c r="M39" i="29"/>
  <c r="J39" i="29"/>
  <c r="K39" i="29" s="1"/>
  <c r="M38" i="29"/>
  <c r="J38" i="29"/>
  <c r="K38" i="29" s="1"/>
  <c r="N39" i="29" l="1"/>
  <c r="O41" i="29"/>
  <c r="D256" i="11" s="1"/>
  <c r="G256" i="11" s="1"/>
  <c r="N38" i="29"/>
  <c r="O39" i="29" s="1"/>
  <c r="D255" i="11" s="1"/>
  <c r="G255" i="11" s="1"/>
  <c r="F254" i="11"/>
  <c r="M37" i="29"/>
  <c r="J37" i="29"/>
  <c r="K37" i="29" s="1"/>
  <c r="N37" i="29" s="1"/>
  <c r="M36" i="29"/>
  <c r="J36" i="29"/>
  <c r="K36" i="29" s="1"/>
  <c r="M35" i="29"/>
  <c r="J35" i="29"/>
  <c r="K35" i="29" s="1"/>
  <c r="N36" i="29" l="1"/>
  <c r="N35" i="29"/>
  <c r="O37" i="29" s="1"/>
  <c r="D254" i="11" s="1"/>
  <c r="G254" i="11" s="1"/>
  <c r="F253" i="11"/>
  <c r="M34" i="29"/>
  <c r="J34" i="29"/>
  <c r="K34" i="29" s="1"/>
  <c r="M33" i="29"/>
  <c r="J33" i="29"/>
  <c r="K33" i="29" s="1"/>
  <c r="M32" i="29"/>
  <c r="J32" i="29"/>
  <c r="K32" i="29" s="1"/>
  <c r="N34" i="29" l="1"/>
  <c r="N32" i="29"/>
  <c r="N33" i="29"/>
  <c r="F252" i="11"/>
  <c r="M31" i="29"/>
  <c r="J31" i="29"/>
  <c r="K31" i="29" s="1"/>
  <c r="N31" i="29" s="1"/>
  <c r="O34" i="29" l="1"/>
  <c r="D253" i="11" s="1"/>
  <c r="M30" i="29"/>
  <c r="J30" i="29"/>
  <c r="K30" i="29" s="1"/>
  <c r="N30" i="29" l="1"/>
  <c r="O31" i="29" s="1"/>
  <c r="D252" i="11" s="1"/>
  <c r="G252" i="11" s="1"/>
  <c r="G253" i="11"/>
  <c r="F251" i="11"/>
  <c r="M29" i="29"/>
  <c r="J29" i="29"/>
  <c r="K29" i="29" s="1"/>
  <c r="N29" i="29" s="1"/>
  <c r="M28" i="29"/>
  <c r="J28" i="29"/>
  <c r="K28" i="29" s="1"/>
  <c r="N28" i="29" l="1"/>
  <c r="O29" i="29" s="1"/>
  <c r="D251" i="11" s="1"/>
  <c r="G251" i="11" s="1"/>
  <c r="F250" i="11"/>
  <c r="M27" i="29"/>
  <c r="J27" i="29"/>
  <c r="K27" i="29" s="1"/>
  <c r="N27" i="29" s="1"/>
  <c r="M26" i="29"/>
  <c r="J26" i="29"/>
  <c r="K26" i="29" s="1"/>
  <c r="N26" i="29" s="1"/>
  <c r="O27" i="29" l="1"/>
  <c r="D250" i="11" s="1"/>
  <c r="G250" i="11" s="1"/>
  <c r="F249" i="11"/>
  <c r="M25" i="29"/>
  <c r="J25" i="29"/>
  <c r="K25" i="29" s="1"/>
  <c r="M24" i="29"/>
  <c r="J24" i="29"/>
  <c r="K24" i="29" s="1"/>
  <c r="N25" i="29" l="1"/>
  <c r="N24" i="29"/>
  <c r="F248" i="11"/>
  <c r="M23" i="29"/>
  <c r="J23" i="29"/>
  <c r="K23" i="29" s="1"/>
  <c r="M22" i="29"/>
  <c r="J22" i="29"/>
  <c r="K22" i="29" s="1"/>
  <c r="M21" i="29"/>
  <c r="J21" i="29"/>
  <c r="K21" i="29" s="1"/>
  <c r="O25" i="29" l="1"/>
  <c r="D249" i="11" s="1"/>
  <c r="G249" i="11" s="1"/>
  <c r="N23" i="29"/>
  <c r="N22" i="29"/>
  <c r="N21" i="29"/>
  <c r="F247" i="11"/>
  <c r="M20" i="29"/>
  <c r="J20" i="29"/>
  <c r="K20" i="29" s="1"/>
  <c r="N20" i="29" s="1"/>
  <c r="M19" i="29"/>
  <c r="J19" i="29"/>
  <c r="K19" i="29" s="1"/>
  <c r="M18" i="29"/>
  <c r="J18" i="29"/>
  <c r="K18" i="29" s="1"/>
  <c r="M17" i="29"/>
  <c r="J17" i="29"/>
  <c r="K17" i="29" s="1"/>
  <c r="O23" i="29" l="1"/>
  <c r="D248" i="11" s="1"/>
  <c r="N19" i="29"/>
  <c r="N18" i="29"/>
  <c r="N17" i="29"/>
  <c r="F246" i="11"/>
  <c r="M16" i="29"/>
  <c r="J16" i="29"/>
  <c r="K16" i="29" s="1"/>
  <c r="M15" i="29"/>
  <c r="J15" i="29"/>
  <c r="K15" i="29" s="1"/>
  <c r="N15" i="29" l="1"/>
  <c r="O20" i="29"/>
  <c r="D247" i="11" s="1"/>
  <c r="G247" i="11" s="1"/>
  <c r="G248" i="11"/>
  <c r="N16" i="29"/>
  <c r="F245" i="11"/>
  <c r="M14" i="29"/>
  <c r="J14" i="29"/>
  <c r="K14" i="29" s="1"/>
  <c r="N14" i="29" s="1"/>
  <c r="M13" i="29"/>
  <c r="J13" i="29"/>
  <c r="K13" i="29" s="1"/>
  <c r="M12" i="29"/>
  <c r="J12" i="29"/>
  <c r="K12" i="29" s="1"/>
  <c r="M11" i="29"/>
  <c r="J11" i="29"/>
  <c r="K11" i="29" s="1"/>
  <c r="N11" i="29" s="1"/>
  <c r="N12" i="29" l="1"/>
  <c r="N13" i="29"/>
  <c r="O16" i="29"/>
  <c r="D246" i="11" s="1"/>
  <c r="G246" i="11" s="1"/>
  <c r="F244" i="11"/>
  <c r="N243" i="11"/>
  <c r="K243" i="11"/>
  <c r="N242" i="11"/>
  <c r="K242" i="11"/>
  <c r="M10" i="29"/>
  <c r="J10" i="29"/>
  <c r="K10" i="29" s="1"/>
  <c r="M9" i="29"/>
  <c r="J9" i="29"/>
  <c r="K9" i="29" s="1"/>
  <c r="M49" i="29" l="1"/>
  <c r="O14" i="29"/>
  <c r="D245" i="11" s="1"/>
  <c r="G245" i="11" s="1"/>
  <c r="N10" i="29"/>
  <c r="K49" i="29"/>
  <c r="N9" i="29"/>
  <c r="F237" i="11"/>
  <c r="M77" i="28"/>
  <c r="J77" i="28"/>
  <c r="K77" i="28" s="1"/>
  <c r="M76" i="28"/>
  <c r="J76" i="28"/>
  <c r="K76" i="28" s="1"/>
  <c r="M75" i="28"/>
  <c r="J75" i="28"/>
  <c r="K75" i="28" s="1"/>
  <c r="N75" i="28" l="1"/>
  <c r="N49" i="29"/>
  <c r="C12" i="25" s="1"/>
  <c r="O10" i="29"/>
  <c r="D244" i="11" s="1"/>
  <c r="N77" i="28"/>
  <c r="N76" i="28"/>
  <c r="F236" i="11"/>
  <c r="M74" i="28"/>
  <c r="J74" i="28"/>
  <c r="K74" i="28" s="1"/>
  <c r="N74" i="28" s="1"/>
  <c r="M73" i="28"/>
  <c r="J73" i="28"/>
  <c r="K73" i="28" s="1"/>
  <c r="M72" i="28"/>
  <c r="J72" i="28"/>
  <c r="K72" i="28" s="1"/>
  <c r="G244" i="11" l="1"/>
  <c r="C244" i="11"/>
  <c r="C245" i="11" s="1"/>
  <c r="C246" i="11" s="1"/>
  <c r="C247" i="11" s="1"/>
  <c r="C248" i="11" s="1"/>
  <c r="C249" i="11" s="1"/>
  <c r="C250" i="11" s="1"/>
  <c r="C251" i="11" s="1"/>
  <c r="C252" i="11" s="1"/>
  <c r="C253" i="11" s="1"/>
  <c r="C254" i="11" s="1"/>
  <c r="C255" i="11" s="1"/>
  <c r="C256" i="11" s="1"/>
  <c r="C257" i="11" s="1"/>
  <c r="C258" i="11" s="1"/>
  <c r="C259" i="11" s="1"/>
  <c r="N73" i="28"/>
  <c r="O77" i="28"/>
  <c r="D237" i="11" s="1"/>
  <c r="N72" i="28"/>
  <c r="F235" i="11"/>
  <c r="M71" i="28"/>
  <c r="J71" i="28"/>
  <c r="K71" i="28" s="1"/>
  <c r="M70" i="28"/>
  <c r="J70" i="28"/>
  <c r="K70" i="28" s="1"/>
  <c r="M69" i="28"/>
  <c r="J69" i="28"/>
  <c r="K69" i="28" s="1"/>
  <c r="M68" i="28"/>
  <c r="J68" i="28"/>
  <c r="K68" i="28" s="1"/>
  <c r="N69" i="28" l="1"/>
  <c r="N68" i="28"/>
  <c r="G237" i="11"/>
  <c r="O74" i="28"/>
  <c r="D236" i="11" s="1"/>
  <c r="N71" i="28"/>
  <c r="N70" i="28"/>
  <c r="F234" i="11"/>
  <c r="M67" i="28"/>
  <c r="J67" i="28"/>
  <c r="K67" i="28" s="1"/>
  <c r="M66" i="28"/>
  <c r="J66" i="28"/>
  <c r="K66" i="28" s="1"/>
  <c r="M65" i="28"/>
  <c r="J65" i="28"/>
  <c r="K65" i="28" s="1"/>
  <c r="N65" i="28" s="1"/>
  <c r="N67" i="28" l="1"/>
  <c r="G236" i="11"/>
  <c r="O71" i="28"/>
  <c r="D235" i="11" s="1"/>
  <c r="G235" i="11" s="1"/>
  <c r="N66" i="28"/>
  <c r="O67" i="28" s="1"/>
  <c r="D234" i="11" s="1"/>
  <c r="G234" i="11" s="1"/>
  <c r="F233" i="11"/>
  <c r="M64" i="28"/>
  <c r="J64" i="28"/>
  <c r="K64" i="28" s="1"/>
  <c r="M63" i="28"/>
  <c r="J63" i="28"/>
  <c r="K63" i="28" s="1"/>
  <c r="N64" i="28" l="1"/>
  <c r="N63" i="28"/>
  <c r="O64" i="28" s="1"/>
  <c r="D233" i="11" s="1"/>
  <c r="F232" i="11"/>
  <c r="M62" i="28"/>
  <c r="J62" i="28"/>
  <c r="K62" i="28" s="1"/>
  <c r="N62" i="28" s="1"/>
  <c r="M61" i="28"/>
  <c r="J61" i="28"/>
  <c r="K61" i="28" s="1"/>
  <c r="M60" i="28"/>
  <c r="J60" i="28"/>
  <c r="K60" i="28" s="1"/>
  <c r="M59" i="28"/>
  <c r="J59" i="28"/>
  <c r="K59" i="28" s="1"/>
  <c r="N59" i="28" s="1"/>
  <c r="N61" i="28" l="1"/>
  <c r="N60" i="28"/>
  <c r="O62" i="28" s="1"/>
  <c r="D232" i="11" s="1"/>
  <c r="G232" i="11" s="1"/>
  <c r="G233" i="11"/>
  <c r="F231" i="11"/>
  <c r="M58" i="28"/>
  <c r="J58" i="28"/>
  <c r="K58" i="28" s="1"/>
  <c r="N58" i="28" s="1"/>
  <c r="M57" i="28"/>
  <c r="J57" i="28"/>
  <c r="K57" i="28" s="1"/>
  <c r="N57" i="28" s="1"/>
  <c r="O58" i="28" l="1"/>
  <c r="D231" i="11" s="1"/>
  <c r="G231" i="11" s="1"/>
  <c r="F230" i="11"/>
  <c r="M56" i="28"/>
  <c r="J56" i="28"/>
  <c r="K56" i="28" s="1"/>
  <c r="N56" i="28" s="1"/>
  <c r="M55" i="28"/>
  <c r="J55" i="28"/>
  <c r="K55" i="28" s="1"/>
  <c r="N55" i="28" s="1"/>
  <c r="M54" i="28"/>
  <c r="J54" i="28"/>
  <c r="K54" i="28" s="1"/>
  <c r="M53" i="28"/>
  <c r="J53" i="28"/>
  <c r="K53" i="28" s="1"/>
  <c r="M52" i="28"/>
  <c r="J52" i="28"/>
  <c r="K52" i="28" s="1"/>
  <c r="N52" i="28" s="1"/>
  <c r="N54" i="28" l="1"/>
  <c r="N53" i="28"/>
  <c r="F229" i="11"/>
  <c r="M51" i="28"/>
  <c r="J51" i="28"/>
  <c r="K51" i="28" s="1"/>
  <c r="N51" i="28" s="1"/>
  <c r="M50" i="28"/>
  <c r="J50" i="28"/>
  <c r="K50" i="28" s="1"/>
  <c r="M49" i="28"/>
  <c r="J49" i="28"/>
  <c r="K49" i="28" s="1"/>
  <c r="O56" i="28" l="1"/>
  <c r="D230" i="11" s="1"/>
  <c r="G230" i="11" s="1"/>
  <c r="N50" i="28"/>
  <c r="N49" i="28"/>
  <c r="O51" i="28" s="1"/>
  <c r="D229" i="11" s="1"/>
  <c r="G229" i="11" s="1"/>
  <c r="F228" i="11"/>
  <c r="M48" i="28"/>
  <c r="J48" i="28"/>
  <c r="K48" i="28" s="1"/>
  <c r="N48" i="28" s="1"/>
  <c r="O48" i="28" s="1"/>
  <c r="D228" i="11" s="1"/>
  <c r="G228" i="11" l="1"/>
  <c r="F227" i="11"/>
  <c r="M47" i="28"/>
  <c r="J47" i="28"/>
  <c r="K47" i="28" s="1"/>
  <c r="M46" i="28"/>
  <c r="J46" i="28"/>
  <c r="K46" i="28" s="1"/>
  <c r="M45" i="28"/>
  <c r="J45" i="28"/>
  <c r="K45" i="28" s="1"/>
  <c r="M44" i="28"/>
  <c r="J44" i="28"/>
  <c r="K44" i="28" s="1"/>
  <c r="N45" i="28" l="1"/>
  <c r="N44" i="28"/>
  <c r="N47" i="28"/>
  <c r="N46" i="28"/>
  <c r="M43" i="28"/>
  <c r="J43" i="28"/>
  <c r="K43" i="28" s="1"/>
  <c r="F226" i="11"/>
  <c r="M42" i="28"/>
  <c r="J42" i="28"/>
  <c r="K42" i="28" s="1"/>
  <c r="M41" i="28"/>
  <c r="J41" i="28"/>
  <c r="K41" i="28" s="1"/>
  <c r="M40" i="28"/>
  <c r="J40" i="28"/>
  <c r="K40" i="28" s="1"/>
  <c r="N40" i="28" s="1"/>
  <c r="N41" i="28" l="1"/>
  <c r="N42" i="28"/>
  <c r="O47" i="28"/>
  <c r="D227" i="11" s="1"/>
  <c r="G227" i="11" s="1"/>
  <c r="N43" i="28"/>
  <c r="F225" i="11"/>
  <c r="M39" i="28"/>
  <c r="J39" i="28"/>
  <c r="K39" i="28" s="1"/>
  <c r="M38" i="28"/>
  <c r="J38" i="28"/>
  <c r="K38" i="28" s="1"/>
  <c r="M37" i="28"/>
  <c r="J37" i="28"/>
  <c r="K37" i="28" s="1"/>
  <c r="N37" i="28" s="1"/>
  <c r="M36" i="28"/>
  <c r="J36" i="28"/>
  <c r="K36" i="28" s="1"/>
  <c r="N38" i="28" l="1"/>
  <c r="N36" i="28"/>
  <c r="O43" i="28"/>
  <c r="D226" i="11" s="1"/>
  <c r="G226" i="11" s="1"/>
  <c r="N39" i="28"/>
  <c r="F224" i="11"/>
  <c r="M35" i="28"/>
  <c r="J35" i="28"/>
  <c r="K35" i="28" s="1"/>
  <c r="M34" i="28"/>
  <c r="J34" i="28"/>
  <c r="K34" i="28" s="1"/>
  <c r="M33" i="28"/>
  <c r="J33" i="28"/>
  <c r="K33" i="28" s="1"/>
  <c r="N33" i="28" s="1"/>
  <c r="O39" i="28" l="1"/>
  <c r="D225" i="11" s="1"/>
  <c r="G225" i="11" s="1"/>
  <c r="N34" i="28"/>
  <c r="N35" i="28"/>
  <c r="O35" i="28" l="1"/>
  <c r="D224" i="11" s="1"/>
  <c r="G224" i="11" s="1"/>
  <c r="F223" i="11"/>
  <c r="M32" i="28"/>
  <c r="J32" i="28"/>
  <c r="K32" i="28" s="1"/>
  <c r="M31" i="28"/>
  <c r="J31" i="28"/>
  <c r="K31" i="28" s="1"/>
  <c r="N31" i="28" l="1"/>
  <c r="N32" i="28"/>
  <c r="O32" i="28" l="1"/>
  <c r="D223" i="11" s="1"/>
  <c r="G223" i="11" s="1"/>
  <c r="F222" i="11"/>
  <c r="M30" i="28"/>
  <c r="J30" i="28"/>
  <c r="K30" i="28" s="1"/>
  <c r="M29" i="28"/>
  <c r="J29" i="28"/>
  <c r="K29" i="28" s="1"/>
  <c r="N30" i="28" l="1"/>
  <c r="N29" i="28"/>
  <c r="F221" i="11"/>
  <c r="M28" i="28"/>
  <c r="J28" i="28"/>
  <c r="K28" i="28" s="1"/>
  <c r="N28" i="28" s="1"/>
  <c r="O30" i="28" l="1"/>
  <c r="D222" i="11" s="1"/>
  <c r="G222" i="11" s="1"/>
  <c r="M27" i="28"/>
  <c r="J27" i="28"/>
  <c r="K27" i="28" s="1"/>
  <c r="N27" i="28" s="1"/>
  <c r="M26" i="28"/>
  <c r="J26" i="28"/>
  <c r="K26" i="28" s="1"/>
  <c r="N26" i="28" s="1"/>
  <c r="O28" i="28" l="1"/>
  <c r="D221" i="11" s="1"/>
  <c r="G221" i="11" s="1"/>
  <c r="F220" i="11"/>
  <c r="M25" i="28" l="1"/>
  <c r="J25" i="28"/>
  <c r="K25" i="28" s="1"/>
  <c r="M24" i="28"/>
  <c r="J24" i="28"/>
  <c r="K24" i="28" s="1"/>
  <c r="N24" i="28" s="1"/>
  <c r="M23" i="28"/>
  <c r="J23" i="28"/>
  <c r="K23" i="28" s="1"/>
  <c r="M22" i="28"/>
  <c r="J22" i="28"/>
  <c r="K22" i="28" s="1"/>
  <c r="N22" i="28" l="1"/>
  <c r="N25" i="28"/>
  <c r="N23" i="28"/>
  <c r="O25" i="28" l="1"/>
  <c r="D220" i="11" s="1"/>
  <c r="G220" i="11" s="1"/>
  <c r="F219" i="11"/>
  <c r="M21" i="28"/>
  <c r="J21" i="28"/>
  <c r="K21" i="28" s="1"/>
  <c r="M20" i="28"/>
  <c r="J20" i="28"/>
  <c r="K20" i="28" s="1"/>
  <c r="N21" i="28" l="1"/>
  <c r="N20" i="28"/>
  <c r="F218" i="11"/>
  <c r="M19" i="28"/>
  <c r="J19" i="28"/>
  <c r="K19" i="28" s="1"/>
  <c r="M18" i="28"/>
  <c r="J18" i="28"/>
  <c r="K18" i="28" s="1"/>
  <c r="M17" i="28"/>
  <c r="J17" i="28"/>
  <c r="K17" i="28" s="1"/>
  <c r="M16" i="28"/>
  <c r="J16" i="28"/>
  <c r="K16" i="28" s="1"/>
  <c r="O21" i="28" l="1"/>
  <c r="D219" i="11" s="1"/>
  <c r="G219" i="11" s="1"/>
  <c r="N17" i="28"/>
  <c r="N16" i="28"/>
  <c r="N18" i="28"/>
  <c r="N19" i="28"/>
  <c r="F217" i="11"/>
  <c r="F216" i="11"/>
  <c r="N215" i="11"/>
  <c r="K215" i="11"/>
  <c r="N214" i="11"/>
  <c r="K214" i="11"/>
  <c r="M15" i="28"/>
  <c r="J15" i="28"/>
  <c r="K15" i="28" s="1"/>
  <c r="N15" i="28" s="1"/>
  <c r="M14" i="28"/>
  <c r="J14" i="28"/>
  <c r="K14" i="28" s="1"/>
  <c r="N14" i="28" s="1"/>
  <c r="M13" i="28"/>
  <c r="J13" i="28"/>
  <c r="K13" i="28" s="1"/>
  <c r="M11" i="28"/>
  <c r="J11" i="28"/>
  <c r="K11" i="28" s="1"/>
  <c r="M12" i="28"/>
  <c r="J12" i="28"/>
  <c r="K12" i="28" s="1"/>
  <c r="M10" i="28"/>
  <c r="J10" i="28"/>
  <c r="K10" i="28" s="1"/>
  <c r="N10" i="28" s="1"/>
  <c r="M9" i="28"/>
  <c r="J9" i="28"/>
  <c r="K9" i="28" s="1"/>
  <c r="K78" i="28" s="1"/>
  <c r="M78" i="28" l="1"/>
  <c r="N11" i="28"/>
  <c r="O19" i="28"/>
  <c r="D218" i="11" s="1"/>
  <c r="G218" i="11" s="1"/>
  <c r="N12" i="28"/>
  <c r="N13" i="28"/>
  <c r="N9" i="28"/>
  <c r="F209" i="11"/>
  <c r="M77" i="27"/>
  <c r="J77" i="27"/>
  <c r="K77" i="27" s="1"/>
  <c r="M76" i="27"/>
  <c r="J76" i="27"/>
  <c r="K76" i="27" s="1"/>
  <c r="M75" i="27"/>
  <c r="J75" i="27"/>
  <c r="K75" i="27" s="1"/>
  <c r="M74" i="27"/>
  <c r="J74" i="27"/>
  <c r="K74" i="27" s="1"/>
  <c r="N78" i="28" l="1"/>
  <c r="C11" i="25" s="1"/>
  <c r="O15" i="28"/>
  <c r="D217" i="11" s="1"/>
  <c r="G217" i="11" s="1"/>
  <c r="O11" i="28"/>
  <c r="D216" i="11" s="1"/>
  <c r="N77" i="27"/>
  <c r="N76" i="27"/>
  <c r="N75" i="27"/>
  <c r="N74" i="27"/>
  <c r="F208" i="11"/>
  <c r="G216" i="11" l="1"/>
  <c r="C216" i="11"/>
  <c r="C217" i="11" s="1"/>
  <c r="C218" i="11" s="1"/>
  <c r="C219" i="11" s="1"/>
  <c r="C220" i="11" s="1"/>
  <c r="C221" i="11" s="1"/>
  <c r="C222" i="11" s="1"/>
  <c r="C223" i="11" s="1"/>
  <c r="C224" i="11" s="1"/>
  <c r="C225" i="11" s="1"/>
  <c r="C226" i="11" s="1"/>
  <c r="C227" i="11" s="1"/>
  <c r="C228" i="11" s="1"/>
  <c r="C229" i="11" s="1"/>
  <c r="C230" i="11" s="1"/>
  <c r="C231" i="11" s="1"/>
  <c r="C232" i="11" s="1"/>
  <c r="C233" i="11" s="1"/>
  <c r="C234" i="11" s="1"/>
  <c r="C235" i="11" s="1"/>
  <c r="C236" i="11" s="1"/>
  <c r="C237" i="11" s="1"/>
  <c r="O77" i="27"/>
  <c r="D209" i="11" s="1"/>
  <c r="G209" i="11" s="1"/>
  <c r="M73" i="27"/>
  <c r="J73" i="27"/>
  <c r="K73" i="27" s="1"/>
  <c r="N73" i="27" s="1"/>
  <c r="M72" i="27"/>
  <c r="J72" i="27"/>
  <c r="K72" i="27" s="1"/>
  <c r="N72" i="27" l="1"/>
  <c r="O73" i="27" s="1"/>
  <c r="D208" i="11" s="1"/>
  <c r="G208" i="11" s="1"/>
  <c r="F207" i="11"/>
  <c r="M71" i="27"/>
  <c r="J71" i="27"/>
  <c r="K71" i="27" s="1"/>
  <c r="N71" i="27" s="1"/>
  <c r="M70" i="27"/>
  <c r="J70" i="27"/>
  <c r="K70" i="27" s="1"/>
  <c r="N70" i="27" s="1"/>
  <c r="M69" i="27"/>
  <c r="J69" i="27"/>
  <c r="K69" i="27" s="1"/>
  <c r="M68" i="27"/>
  <c r="J68" i="27"/>
  <c r="K68" i="27" s="1"/>
  <c r="N68" i="27" l="1"/>
  <c r="N69" i="27"/>
  <c r="F206" i="11"/>
  <c r="M67" i="27"/>
  <c r="J67" i="27"/>
  <c r="K67" i="27" s="1"/>
  <c r="N67" i="27" s="1"/>
  <c r="M66" i="27"/>
  <c r="J66" i="27"/>
  <c r="K66" i="27" s="1"/>
  <c r="N66" i="27" s="1"/>
  <c r="M65" i="27"/>
  <c r="J65" i="27"/>
  <c r="K65" i="27" s="1"/>
  <c r="O71" i="27" l="1"/>
  <c r="D207" i="11" s="1"/>
  <c r="G207" i="11" s="1"/>
  <c r="N65" i="27"/>
  <c r="O67" i="27" s="1"/>
  <c r="D206" i="11" s="1"/>
  <c r="G206" i="11" s="1"/>
  <c r="F205" i="11"/>
  <c r="M64" i="27"/>
  <c r="J64" i="27"/>
  <c r="K64" i="27" s="1"/>
  <c r="M63" i="27"/>
  <c r="J63" i="27"/>
  <c r="K63" i="27" s="1"/>
  <c r="M62" i="27"/>
  <c r="J62" i="27"/>
  <c r="K62" i="27" s="1"/>
  <c r="M61" i="27"/>
  <c r="J61" i="27"/>
  <c r="K61" i="27" s="1"/>
  <c r="N63" i="27" l="1"/>
  <c r="N64" i="27"/>
  <c r="N61" i="27"/>
  <c r="N62" i="27"/>
  <c r="F203" i="11"/>
  <c r="F204" i="11"/>
  <c r="M60" i="27"/>
  <c r="J60" i="27"/>
  <c r="K60" i="27" s="1"/>
  <c r="M59" i="27"/>
  <c r="J59" i="27"/>
  <c r="K59" i="27" s="1"/>
  <c r="M58" i="27"/>
  <c r="J58" i="27"/>
  <c r="K58" i="27" s="1"/>
  <c r="N58" i="27" s="1"/>
  <c r="M57" i="27"/>
  <c r="J57" i="27"/>
  <c r="K57" i="27" s="1"/>
  <c r="N57" i="27" s="1"/>
  <c r="N60" i="27" l="1"/>
  <c r="O64" i="27"/>
  <c r="D205" i="11" s="1"/>
  <c r="G205" i="11" s="1"/>
  <c r="N59" i="27"/>
  <c r="M56" i="27"/>
  <c r="J56" i="27"/>
  <c r="K56" i="27" s="1"/>
  <c r="M55" i="27"/>
  <c r="J55" i="27"/>
  <c r="K55" i="27" s="1"/>
  <c r="N55" i="27" s="1"/>
  <c r="M54" i="27"/>
  <c r="J54" i="27"/>
  <c r="K54" i="27" s="1"/>
  <c r="M53" i="27"/>
  <c r="J53" i="27"/>
  <c r="K53" i="27" s="1"/>
  <c r="O60" i="27" l="1"/>
  <c r="D204" i="11" s="1"/>
  <c r="G204" i="11" s="1"/>
  <c r="N56" i="27"/>
  <c r="N54" i="27"/>
  <c r="N53" i="27"/>
  <c r="F202" i="11"/>
  <c r="M52" i="27"/>
  <c r="J52" i="27"/>
  <c r="K52" i="27" s="1"/>
  <c r="N52" i="27" s="1"/>
  <c r="M51" i="27"/>
  <c r="J51" i="27"/>
  <c r="K51" i="27" s="1"/>
  <c r="M50" i="27"/>
  <c r="J50" i="27"/>
  <c r="K50" i="27" s="1"/>
  <c r="O56" i="27" l="1"/>
  <c r="D203" i="11" s="1"/>
  <c r="G203" i="11" s="1"/>
  <c r="N50" i="27"/>
  <c r="N51" i="27"/>
  <c r="F201" i="11"/>
  <c r="M49" i="27"/>
  <c r="J49" i="27"/>
  <c r="K49" i="27" s="1"/>
  <c r="N49" i="27" s="1"/>
  <c r="M48" i="27"/>
  <c r="J48" i="27"/>
  <c r="K48" i="27" s="1"/>
  <c r="M47" i="27"/>
  <c r="J47" i="27"/>
  <c r="K47" i="27" s="1"/>
  <c r="O52" i="27" l="1"/>
  <c r="D202" i="11" s="1"/>
  <c r="G202" i="11" s="1"/>
  <c r="N47" i="27"/>
  <c r="N48" i="27"/>
  <c r="F200" i="11"/>
  <c r="M46" i="27"/>
  <c r="J46" i="27"/>
  <c r="K46" i="27" s="1"/>
  <c r="M45" i="27"/>
  <c r="J45" i="27"/>
  <c r="K45" i="27" s="1"/>
  <c r="N45" i="27" s="1"/>
  <c r="M44" i="27"/>
  <c r="J44" i="27"/>
  <c r="K44" i="27" s="1"/>
  <c r="M43" i="27"/>
  <c r="J43" i="27"/>
  <c r="K43" i="27" s="1"/>
  <c r="N46" i="27" l="1"/>
  <c r="O49" i="27"/>
  <c r="D201" i="11" s="1"/>
  <c r="G201" i="11" s="1"/>
  <c r="N44" i="27"/>
  <c r="N43" i="27"/>
  <c r="F199" i="11"/>
  <c r="M42" i="27"/>
  <c r="J42" i="27"/>
  <c r="K42" i="27" s="1"/>
  <c r="N42" i="27" s="1"/>
  <c r="M41" i="27"/>
  <c r="J41" i="27"/>
  <c r="K41" i="27" s="1"/>
  <c r="N41" i="27" l="1"/>
  <c r="O46" i="27"/>
  <c r="D200" i="11" s="1"/>
  <c r="G200" i="11" s="1"/>
  <c r="O42" i="27"/>
  <c r="D199" i="11" s="1"/>
  <c r="F198" i="11"/>
  <c r="G199" i="11" l="1"/>
  <c r="M40" i="27"/>
  <c r="J40" i="27"/>
  <c r="K40" i="27" s="1"/>
  <c r="N40" i="27" s="1"/>
  <c r="M39" i="27"/>
  <c r="J39" i="27"/>
  <c r="K39" i="27" s="1"/>
  <c r="N39" i="27" s="1"/>
  <c r="O40" i="27" l="1"/>
  <c r="D198" i="11" s="1"/>
  <c r="G198" i="11" s="1"/>
  <c r="F197" i="11"/>
  <c r="M38" i="27"/>
  <c r="J38" i="27"/>
  <c r="K38" i="27" s="1"/>
  <c r="N38" i="27" s="1"/>
  <c r="M37" i="27" l="1"/>
  <c r="J37" i="27"/>
  <c r="K37" i="27" s="1"/>
  <c r="M36" i="27"/>
  <c r="J36" i="27"/>
  <c r="K36" i="27" s="1"/>
  <c r="N37" i="27" l="1"/>
  <c r="N36" i="27"/>
  <c r="F196" i="11"/>
  <c r="O38" i="27" l="1"/>
  <c r="D197" i="11" s="1"/>
  <c r="G197" i="11" s="1"/>
  <c r="M35" i="27"/>
  <c r="J35" i="27"/>
  <c r="K35" i="27" s="1"/>
  <c r="N35" i="27" s="1"/>
  <c r="M34" i="27" l="1"/>
  <c r="J34" i="27"/>
  <c r="K34" i="27" s="1"/>
  <c r="M33" i="27"/>
  <c r="J33" i="27"/>
  <c r="K33" i="27" s="1"/>
  <c r="N33" i="27" s="1"/>
  <c r="N34" i="27" l="1"/>
  <c r="O35" i="27" s="1"/>
  <c r="D196" i="11" s="1"/>
  <c r="G196" i="11" s="1"/>
  <c r="F195" i="11"/>
  <c r="M32" i="27" l="1"/>
  <c r="J32" i="27"/>
  <c r="K32" i="27" s="1"/>
  <c r="M31" i="27"/>
  <c r="J31" i="27"/>
  <c r="K31" i="27" s="1"/>
  <c r="N31" i="27" s="1"/>
  <c r="M30" i="27"/>
  <c r="J30" i="27"/>
  <c r="K30" i="27" s="1"/>
  <c r="N30" i="27" l="1"/>
  <c r="N32" i="27"/>
  <c r="O32" i="27" s="1"/>
  <c r="D195" i="11" s="1"/>
  <c r="G195" i="11" s="1"/>
  <c r="F194" i="11" l="1"/>
  <c r="M29" i="27" l="1"/>
  <c r="J29" i="27"/>
  <c r="K29" i="27" s="1"/>
  <c r="N29" i="27" s="1"/>
  <c r="M28" i="27"/>
  <c r="J28" i="27"/>
  <c r="K28" i="27" s="1"/>
  <c r="N28" i="27" s="1"/>
  <c r="M27" i="27"/>
  <c r="J27" i="27"/>
  <c r="K27" i="27" s="1"/>
  <c r="N27" i="27" s="1"/>
  <c r="M26" i="27"/>
  <c r="J26" i="27"/>
  <c r="K26" i="27" s="1"/>
  <c r="N26" i="27" s="1"/>
  <c r="O29" i="27" l="1"/>
  <c r="D194" i="11" s="1"/>
  <c r="G194" i="11" s="1"/>
  <c r="F193" i="11"/>
  <c r="M25" i="27"/>
  <c r="J25" i="27"/>
  <c r="K25" i="27" s="1"/>
  <c r="N25" i="27" s="1"/>
  <c r="M24" i="27"/>
  <c r="J24" i="27"/>
  <c r="K24" i="27" s="1"/>
  <c r="N24" i="27" s="1"/>
  <c r="M23" i="27"/>
  <c r="J23" i="27"/>
  <c r="K23" i="27" s="1"/>
  <c r="M22" i="27"/>
  <c r="J22" i="27"/>
  <c r="K22" i="27" s="1"/>
  <c r="M21" i="27"/>
  <c r="J21" i="27"/>
  <c r="K21" i="27" s="1"/>
  <c r="N21" i="27" s="1"/>
  <c r="N22" i="27" l="1"/>
  <c r="N23" i="27"/>
  <c r="M16" i="27"/>
  <c r="J16" i="27"/>
  <c r="K16" i="27" s="1"/>
  <c r="N16" i="27" s="1"/>
  <c r="O25" i="27" l="1"/>
  <c r="D193" i="11" s="1"/>
  <c r="G193" i="11" s="1"/>
  <c r="F192" i="11"/>
  <c r="F191" i="11"/>
  <c r="F190" i="11"/>
  <c r="N189" i="11"/>
  <c r="K189" i="11"/>
  <c r="N188" i="11"/>
  <c r="K188" i="11"/>
  <c r="F183" i="11"/>
  <c r="M20" i="27"/>
  <c r="J20" i="27"/>
  <c r="K20" i="27" s="1"/>
  <c r="N20" i="27" s="1"/>
  <c r="M19" i="27"/>
  <c r="J19" i="27"/>
  <c r="K19" i="27" s="1"/>
  <c r="M18" i="27"/>
  <c r="J18" i="27"/>
  <c r="K18" i="27" s="1"/>
  <c r="M17" i="27"/>
  <c r="J17" i="27"/>
  <c r="K17" i="27" s="1"/>
  <c r="M15" i="27"/>
  <c r="J15" i="27"/>
  <c r="K15" i="27" s="1"/>
  <c r="M14" i="27"/>
  <c r="J14" i="27"/>
  <c r="K14" i="27" s="1"/>
  <c r="M13" i="27"/>
  <c r="J13" i="27"/>
  <c r="K13" i="27" s="1"/>
  <c r="M12" i="27"/>
  <c r="J12" i="27"/>
  <c r="K12" i="27" s="1"/>
  <c r="M11" i="27"/>
  <c r="J11" i="27"/>
  <c r="K11" i="27" s="1"/>
  <c r="M10" i="27"/>
  <c r="J10" i="27"/>
  <c r="K10" i="27" s="1"/>
  <c r="M9" i="27"/>
  <c r="J9" i="27"/>
  <c r="K9" i="27" s="1"/>
  <c r="K78" i="27" s="1"/>
  <c r="M78" i="27" l="1"/>
  <c r="N19" i="27"/>
  <c r="N14" i="27"/>
  <c r="N12" i="27"/>
  <c r="N13" i="27"/>
  <c r="N15" i="27"/>
  <c r="N18" i="27"/>
  <c r="N10" i="27"/>
  <c r="N11" i="27"/>
  <c r="N17" i="27"/>
  <c r="N9" i="27"/>
  <c r="N78" i="27" l="1"/>
  <c r="C10" i="25" s="1"/>
  <c r="O12" i="27"/>
  <c r="D190" i="11" s="1"/>
  <c r="O20" i="27"/>
  <c r="D192" i="11" s="1"/>
  <c r="O16" i="27"/>
  <c r="D191" i="11" s="1"/>
  <c r="M93" i="26"/>
  <c r="J93" i="26"/>
  <c r="K93" i="26" s="1"/>
  <c r="N93" i="26" s="1"/>
  <c r="M92" i="26"/>
  <c r="J92" i="26"/>
  <c r="K92" i="26" s="1"/>
  <c r="N92" i="26" s="1"/>
  <c r="M91" i="26"/>
  <c r="J91" i="26"/>
  <c r="K91" i="26" s="1"/>
  <c r="C190" i="11" l="1"/>
  <c r="C191" i="11" s="1"/>
  <c r="C192" i="11" s="1"/>
  <c r="C193" i="11" s="1"/>
  <c r="C194" i="11" s="1"/>
  <c r="C195" i="11" s="1"/>
  <c r="C196" i="11" s="1"/>
  <c r="C197" i="11" s="1"/>
  <c r="C198" i="11" s="1"/>
  <c r="C199" i="11" s="1"/>
  <c r="C200" i="11" s="1"/>
  <c r="C201" i="11" s="1"/>
  <c r="C202" i="11" s="1"/>
  <c r="C203" i="11" s="1"/>
  <c r="C204" i="11" s="1"/>
  <c r="C205" i="11" s="1"/>
  <c r="C206" i="11" s="1"/>
  <c r="C207" i="11" s="1"/>
  <c r="C208" i="11" s="1"/>
  <c r="C209" i="11" s="1"/>
  <c r="G190" i="11"/>
  <c r="G191" i="11"/>
  <c r="G192" i="11"/>
  <c r="N91" i="26"/>
  <c r="O93" i="26" s="1"/>
  <c r="D183" i="11" s="1"/>
  <c r="G183" i="11" s="1"/>
  <c r="F182" i="11"/>
  <c r="M90" i="26"/>
  <c r="J90" i="26"/>
  <c r="K90" i="26" s="1"/>
  <c r="N90" i="26" s="1"/>
  <c r="M89" i="26"/>
  <c r="J89" i="26"/>
  <c r="K89" i="26" s="1"/>
  <c r="M88" i="26"/>
  <c r="J88" i="26"/>
  <c r="K88" i="26" s="1"/>
  <c r="N88" i="26" s="1"/>
  <c r="M87" i="26"/>
  <c r="J87" i="26"/>
  <c r="K87" i="26" s="1"/>
  <c r="M86" i="26"/>
  <c r="J86" i="26"/>
  <c r="K86" i="26" s="1"/>
  <c r="N87" i="26" l="1"/>
  <c r="N89" i="26"/>
  <c r="N86" i="26"/>
  <c r="F180" i="11"/>
  <c r="F181" i="11"/>
  <c r="M85" i="26"/>
  <c r="J85" i="26"/>
  <c r="K85" i="26" s="1"/>
  <c r="M84" i="26"/>
  <c r="J84" i="26"/>
  <c r="K84" i="26" s="1"/>
  <c r="M83" i="26"/>
  <c r="J83" i="26"/>
  <c r="K83" i="26" s="1"/>
  <c r="M82" i="26"/>
  <c r="J82" i="26"/>
  <c r="K82" i="26" s="1"/>
  <c r="N82" i="26" s="1"/>
  <c r="M81" i="26"/>
  <c r="J81" i="26"/>
  <c r="K81" i="26" s="1"/>
  <c r="O90" i="26" l="1"/>
  <c r="D182" i="11" s="1"/>
  <c r="G182" i="11" s="1"/>
  <c r="N84" i="26"/>
  <c r="N81" i="26"/>
  <c r="N85" i="26"/>
  <c r="N83" i="26"/>
  <c r="O83" i="26" l="1"/>
  <c r="D180" i="11" s="1"/>
  <c r="G180" i="11" s="1"/>
  <c r="O85" i="26"/>
  <c r="D181" i="11" s="1"/>
  <c r="G181" i="11" s="1"/>
  <c r="F179" i="11"/>
  <c r="M80" i="26"/>
  <c r="J80" i="26"/>
  <c r="K80" i="26" s="1"/>
  <c r="M79" i="26"/>
  <c r="J79" i="26"/>
  <c r="K79" i="26" s="1"/>
  <c r="M78" i="26"/>
  <c r="J78" i="26"/>
  <c r="K78" i="26" s="1"/>
  <c r="M77" i="26"/>
  <c r="J77" i="26"/>
  <c r="K77" i="26" s="1"/>
  <c r="N77" i="26" l="1"/>
  <c r="N80" i="26"/>
  <c r="N78" i="26"/>
  <c r="N79" i="26"/>
  <c r="F178" i="11"/>
  <c r="M76" i="26"/>
  <c r="J76" i="26"/>
  <c r="K76" i="26" s="1"/>
  <c r="M75" i="26"/>
  <c r="J75" i="26"/>
  <c r="K75" i="26" s="1"/>
  <c r="M74" i="26"/>
  <c r="J74" i="26"/>
  <c r="K74" i="26" s="1"/>
  <c r="M73" i="26"/>
  <c r="J73" i="26"/>
  <c r="K73" i="26" s="1"/>
  <c r="N73" i="26" s="1"/>
  <c r="N75" i="26" l="1"/>
  <c r="O80" i="26"/>
  <c r="D179" i="11" s="1"/>
  <c r="G179" i="11" s="1"/>
  <c r="N74" i="26"/>
  <c r="N76" i="26"/>
  <c r="F177" i="11"/>
  <c r="M72" i="26"/>
  <c r="J72" i="26"/>
  <c r="K72" i="26" s="1"/>
  <c r="N72" i="26" l="1"/>
  <c r="O76" i="26"/>
  <c r="D178" i="11" s="1"/>
  <c r="G178" i="11" s="1"/>
  <c r="M71" i="26"/>
  <c r="J71" i="26"/>
  <c r="K71" i="26" s="1"/>
  <c r="M70" i="26"/>
  <c r="J70" i="26"/>
  <c r="K70" i="26" s="1"/>
  <c r="N70" i="26" s="1"/>
  <c r="N71" i="26" l="1"/>
  <c r="O72" i="26" s="1"/>
  <c r="D177" i="11" s="1"/>
  <c r="G177" i="11" s="1"/>
  <c r="F176" i="11"/>
  <c r="F175" i="11"/>
  <c r="M69" i="26"/>
  <c r="J69" i="26"/>
  <c r="K69" i="26" s="1"/>
  <c r="M68" i="26"/>
  <c r="J68" i="26"/>
  <c r="K68" i="26" s="1"/>
  <c r="N68" i="26" s="1"/>
  <c r="M67" i="26"/>
  <c r="J67" i="26"/>
  <c r="K67" i="26" s="1"/>
  <c r="M66" i="26"/>
  <c r="J66" i="26"/>
  <c r="K66" i="26" s="1"/>
  <c r="M65" i="26"/>
  <c r="J65" i="26"/>
  <c r="K65" i="26" s="1"/>
  <c r="M64" i="26"/>
  <c r="J64" i="26"/>
  <c r="K64" i="26" s="1"/>
  <c r="N65" i="26" l="1"/>
  <c r="N67" i="26"/>
  <c r="N69" i="26"/>
  <c r="N64" i="26"/>
  <c r="N66" i="26"/>
  <c r="M63" i="26"/>
  <c r="J63" i="26"/>
  <c r="K63" i="26" s="1"/>
  <c r="M62" i="26"/>
  <c r="J62" i="26"/>
  <c r="K62" i="26" s="1"/>
  <c r="M61" i="26"/>
  <c r="J61" i="26"/>
  <c r="K61" i="26" s="1"/>
  <c r="O69" i="26" l="1"/>
  <c r="D176" i="11" s="1"/>
  <c r="G176" i="11" s="1"/>
  <c r="N62" i="26"/>
  <c r="N61" i="26"/>
  <c r="N63" i="26"/>
  <c r="F174" i="11"/>
  <c r="O64" i="26" l="1"/>
  <c r="D175" i="11" s="1"/>
  <c r="G175" i="11" s="1"/>
  <c r="M60" i="26"/>
  <c r="J60" i="26"/>
  <c r="K60" i="26" s="1"/>
  <c r="N60" i="26" s="1"/>
  <c r="M59" i="26"/>
  <c r="J59" i="26"/>
  <c r="K59" i="26" s="1"/>
  <c r="N59" i="26" l="1"/>
  <c r="O60" i="26" s="1"/>
  <c r="D174" i="11" s="1"/>
  <c r="G174" i="11" s="1"/>
  <c r="F173" i="11"/>
  <c r="M58" i="26" l="1"/>
  <c r="J58" i="26"/>
  <c r="K58" i="26" s="1"/>
  <c r="M57" i="26"/>
  <c r="J57" i="26"/>
  <c r="K57" i="26" s="1"/>
  <c r="N57" i="26" s="1"/>
  <c r="M56" i="26"/>
  <c r="J56" i="26"/>
  <c r="K56" i="26" s="1"/>
  <c r="N56" i="26" s="1"/>
  <c r="M55" i="26"/>
  <c r="J55" i="26"/>
  <c r="K55" i="26" s="1"/>
  <c r="M54" i="26"/>
  <c r="J54" i="26"/>
  <c r="K54" i="26" s="1"/>
  <c r="N54" i="26" s="1"/>
  <c r="M53" i="26"/>
  <c r="J53" i="26"/>
  <c r="K53" i="26" s="1"/>
  <c r="N58" i="26" l="1"/>
  <c r="N53" i="26"/>
  <c r="N55" i="26"/>
  <c r="F172" i="11"/>
  <c r="M52" i="26"/>
  <c r="J52" i="26"/>
  <c r="K52" i="26" s="1"/>
  <c r="N52" i="26" s="1"/>
  <c r="M51" i="26"/>
  <c r="J51" i="26"/>
  <c r="K51" i="26" s="1"/>
  <c r="N51" i="26" s="1"/>
  <c r="M50" i="26"/>
  <c r="J50" i="26"/>
  <c r="K50" i="26" s="1"/>
  <c r="M49" i="26"/>
  <c r="J49" i="26"/>
  <c r="K49" i="26" s="1"/>
  <c r="N49" i="26" s="1"/>
  <c r="N50" i="26" l="1"/>
  <c r="O52" i="26" s="1"/>
  <c r="D172" i="11" s="1"/>
  <c r="G172" i="11" s="1"/>
  <c r="O58" i="26"/>
  <c r="D173" i="11" s="1"/>
  <c r="G173" i="11" s="1"/>
  <c r="F171" i="11"/>
  <c r="M48" i="26" l="1"/>
  <c r="J48" i="26"/>
  <c r="K48" i="26" s="1"/>
  <c r="M47" i="26"/>
  <c r="J47" i="26"/>
  <c r="K47" i="26" s="1"/>
  <c r="M46" i="26"/>
  <c r="J46" i="26"/>
  <c r="K46" i="26" s="1"/>
  <c r="N46" i="26" s="1"/>
  <c r="N48" i="26" l="1"/>
  <c r="N47" i="26"/>
  <c r="F170" i="11"/>
  <c r="M45" i="26"/>
  <c r="J45" i="26"/>
  <c r="K45" i="26" s="1"/>
  <c r="M44" i="26"/>
  <c r="J44" i="26"/>
  <c r="K44" i="26" s="1"/>
  <c r="M43" i="26"/>
  <c r="J43" i="26"/>
  <c r="K43" i="26" s="1"/>
  <c r="O48" i="26" l="1"/>
  <c r="D171" i="11" s="1"/>
  <c r="G171" i="11" s="1"/>
  <c r="N45" i="26"/>
  <c r="N44" i="26"/>
  <c r="N43" i="26"/>
  <c r="F169" i="11"/>
  <c r="M42" i="26"/>
  <c r="J42" i="26"/>
  <c r="K42" i="26" s="1"/>
  <c r="N42" i="26" s="1"/>
  <c r="M41" i="26"/>
  <c r="J41" i="26"/>
  <c r="K41" i="26" s="1"/>
  <c r="O45" i="26" l="1"/>
  <c r="D170" i="11" s="1"/>
  <c r="G170" i="11" s="1"/>
  <c r="N41" i="26"/>
  <c r="O42" i="26" s="1"/>
  <c r="D169" i="11" s="1"/>
  <c r="G169" i="11" s="1"/>
  <c r="F168" i="11"/>
  <c r="M40" i="26"/>
  <c r="J40" i="26"/>
  <c r="K40" i="26" s="1"/>
  <c r="M39" i="26"/>
  <c r="J39" i="26"/>
  <c r="K39" i="26" s="1"/>
  <c r="M38" i="26"/>
  <c r="J38" i="26"/>
  <c r="K38" i="26" s="1"/>
  <c r="M37" i="26"/>
  <c r="J37" i="26"/>
  <c r="K37" i="26" s="1"/>
  <c r="N37" i="26" l="1"/>
  <c r="N38" i="26"/>
  <c r="N39" i="26"/>
  <c r="N40" i="26"/>
  <c r="F167" i="11"/>
  <c r="M36" i="26"/>
  <c r="J36" i="26"/>
  <c r="K36" i="26" s="1"/>
  <c r="N36" i="26" l="1"/>
  <c r="O36" i="26" s="1"/>
  <c r="D167" i="11" s="1"/>
  <c r="G167" i="11" s="1"/>
  <c r="O40" i="26"/>
  <c r="D168" i="11" s="1"/>
  <c r="G168" i="11" s="1"/>
  <c r="F166" i="11"/>
  <c r="M35" i="26"/>
  <c r="J35" i="26"/>
  <c r="K35" i="26" s="1"/>
  <c r="N35" i="26" s="1"/>
  <c r="M34" i="26" l="1"/>
  <c r="J34" i="26"/>
  <c r="K34" i="26" s="1"/>
  <c r="M33" i="26"/>
  <c r="J33" i="26"/>
  <c r="K33" i="26" s="1"/>
  <c r="M32" i="26"/>
  <c r="J32" i="26"/>
  <c r="K32" i="26" s="1"/>
  <c r="M31" i="26"/>
  <c r="J31" i="26"/>
  <c r="K31" i="26" s="1"/>
  <c r="N34" i="26" l="1"/>
  <c r="N31" i="26"/>
  <c r="N33" i="26"/>
  <c r="N32" i="26"/>
  <c r="F165" i="11"/>
  <c r="M30" i="26"/>
  <c r="J30" i="26"/>
  <c r="K30" i="26" s="1"/>
  <c r="M29" i="26"/>
  <c r="J29" i="26"/>
  <c r="K29" i="26" s="1"/>
  <c r="M28" i="26"/>
  <c r="J28" i="26"/>
  <c r="K28" i="26" s="1"/>
  <c r="M27" i="26"/>
  <c r="J27" i="26"/>
  <c r="K27" i="26" s="1"/>
  <c r="M26" i="26"/>
  <c r="J26" i="26"/>
  <c r="K26" i="26" s="1"/>
  <c r="N26" i="26" s="1"/>
  <c r="M25" i="26"/>
  <c r="J25" i="26"/>
  <c r="K25" i="26" s="1"/>
  <c r="M24" i="26"/>
  <c r="J24" i="26"/>
  <c r="K24" i="26" s="1"/>
  <c r="N24" i="26" s="1"/>
  <c r="N27" i="26" l="1"/>
  <c r="N25" i="26"/>
  <c r="N29" i="26"/>
  <c r="O35" i="26"/>
  <c r="D166" i="11" s="1"/>
  <c r="G166" i="11" s="1"/>
  <c r="N28" i="26"/>
  <c r="N30" i="26"/>
  <c r="F164" i="11"/>
  <c r="M23" i="26"/>
  <c r="J23" i="26"/>
  <c r="K23" i="26" s="1"/>
  <c r="M22" i="26"/>
  <c r="J22" i="26"/>
  <c r="K22" i="26" s="1"/>
  <c r="M21" i="26"/>
  <c r="J21" i="26"/>
  <c r="K21" i="26" s="1"/>
  <c r="M20" i="26"/>
  <c r="J20" i="26"/>
  <c r="K20" i="26" s="1"/>
  <c r="N20" i="26" s="1"/>
  <c r="N23" i="26" l="1"/>
  <c r="N21" i="26"/>
  <c r="O30" i="26"/>
  <c r="D165" i="11" s="1"/>
  <c r="G165" i="11" s="1"/>
  <c r="N22" i="26"/>
  <c r="O23" i="26" s="1"/>
  <c r="D164" i="11" s="1"/>
  <c r="G164" i="11" s="1"/>
  <c r="M19" i="26"/>
  <c r="J19" i="26"/>
  <c r="K19" i="26" s="1"/>
  <c r="F163" i="11"/>
  <c r="M18" i="26"/>
  <c r="J18" i="26"/>
  <c r="K18" i="26" s="1"/>
  <c r="M17" i="26"/>
  <c r="J17" i="26"/>
  <c r="K17" i="26" s="1"/>
  <c r="M16" i="26"/>
  <c r="J16" i="26"/>
  <c r="K16" i="26" s="1"/>
  <c r="N19" i="26" l="1"/>
  <c r="N17" i="26"/>
  <c r="N16" i="26"/>
  <c r="N18" i="26"/>
  <c r="F162" i="11"/>
  <c r="M15" i="26"/>
  <c r="J15" i="26"/>
  <c r="K15" i="26" s="1"/>
  <c r="M14" i="26"/>
  <c r="J14" i="26"/>
  <c r="K14" i="26" s="1"/>
  <c r="M13" i="26"/>
  <c r="J13" i="26"/>
  <c r="K13" i="26" s="1"/>
  <c r="N13" i="26" s="1"/>
  <c r="M12" i="26"/>
  <c r="J12" i="26"/>
  <c r="K12" i="26" s="1"/>
  <c r="N14" i="26" l="1"/>
  <c r="O19" i="26"/>
  <c r="D163" i="11" s="1"/>
  <c r="G163" i="11" s="1"/>
  <c r="N15" i="26"/>
  <c r="N12" i="26"/>
  <c r="F161" i="11"/>
  <c r="N160" i="11"/>
  <c r="K160" i="11"/>
  <c r="N159" i="11"/>
  <c r="K159" i="11"/>
  <c r="M11" i="26"/>
  <c r="J11" i="26"/>
  <c r="K11" i="26" s="1"/>
  <c r="N11" i="26" s="1"/>
  <c r="M10" i="26"/>
  <c r="J10" i="26"/>
  <c r="K10" i="26" s="1"/>
  <c r="M9" i="26"/>
  <c r="J9" i="26"/>
  <c r="K9" i="26" s="1"/>
  <c r="K94" i="26" s="1"/>
  <c r="M94" i="26" l="1"/>
  <c r="N10" i="26"/>
  <c r="O15" i="26"/>
  <c r="D162" i="11" s="1"/>
  <c r="G162" i="11" s="1"/>
  <c r="N9" i="26"/>
  <c r="N94" i="26" s="1"/>
  <c r="F154" i="11"/>
  <c r="M85" i="23"/>
  <c r="J85" i="23"/>
  <c r="K85" i="23" s="1"/>
  <c r="N85" i="23" s="1"/>
  <c r="M84" i="23"/>
  <c r="J84" i="23"/>
  <c r="K84" i="23" s="1"/>
  <c r="M83" i="23"/>
  <c r="J83" i="23"/>
  <c r="K83" i="23" s="1"/>
  <c r="N83" i="23" s="1"/>
  <c r="N84" i="23" l="1"/>
  <c r="O85" i="23"/>
  <c r="D154" i="11" s="1"/>
  <c r="G154" i="11" s="1"/>
  <c r="C9" i="25"/>
  <c r="O11" i="26"/>
  <c r="D161" i="11" s="1"/>
  <c r="F153" i="11"/>
  <c r="M82" i="23"/>
  <c r="J82" i="23"/>
  <c r="K82" i="23" s="1"/>
  <c r="M81" i="23"/>
  <c r="J81" i="23"/>
  <c r="K81" i="23" s="1"/>
  <c r="M80" i="23"/>
  <c r="J80" i="23"/>
  <c r="K80" i="23" s="1"/>
  <c r="N80" i="23" s="1"/>
  <c r="N82" i="23" l="1"/>
  <c r="N81" i="23"/>
  <c r="G161" i="11"/>
  <c r="C161" i="11"/>
  <c r="C162" i="11" s="1"/>
  <c r="C163" i="11" s="1"/>
  <c r="C164" i="11" s="1"/>
  <c r="C165" i="11" s="1"/>
  <c r="C166" i="11" s="1"/>
  <c r="C167" i="11" s="1"/>
  <c r="C168" i="11" s="1"/>
  <c r="C169" i="11" s="1"/>
  <c r="C170" i="11" s="1"/>
  <c r="C171" i="11" s="1"/>
  <c r="C172" i="11" s="1"/>
  <c r="C173" i="11" s="1"/>
  <c r="C174" i="11" s="1"/>
  <c r="C175" i="11" s="1"/>
  <c r="C176" i="11" s="1"/>
  <c r="C177" i="11" s="1"/>
  <c r="C178" i="11" s="1"/>
  <c r="C179" i="11" s="1"/>
  <c r="C180" i="11" s="1"/>
  <c r="C181" i="11" s="1"/>
  <c r="C182" i="11" s="1"/>
  <c r="C183" i="11" s="1"/>
  <c r="H3" i="25"/>
  <c r="H2" i="25"/>
  <c r="F152" i="11"/>
  <c r="M79" i="23"/>
  <c r="J79" i="23"/>
  <c r="K79" i="23" s="1"/>
  <c r="M78" i="23"/>
  <c r="J78" i="23"/>
  <c r="K78" i="23" s="1"/>
  <c r="N79" i="23" l="1"/>
  <c r="O82" i="23"/>
  <c r="D153" i="11" s="1"/>
  <c r="G153" i="11" s="1"/>
  <c r="N78" i="23"/>
  <c r="O79" i="23" s="1"/>
  <c r="D152" i="11" s="1"/>
  <c r="G152" i="11" s="1"/>
  <c r="F151" i="11"/>
  <c r="M77" i="23"/>
  <c r="J77" i="23"/>
  <c r="K77" i="23" s="1"/>
  <c r="N77" i="23" s="1"/>
  <c r="D151" i="11" s="1"/>
  <c r="O77" i="23" l="1"/>
  <c r="G151" i="11"/>
  <c r="F150" i="11"/>
  <c r="M76" i="23"/>
  <c r="J76" i="23"/>
  <c r="K76" i="23" s="1"/>
  <c r="N76" i="23" l="1"/>
  <c r="M75" i="23"/>
  <c r="J75" i="23"/>
  <c r="K75" i="23" s="1"/>
  <c r="M74" i="23"/>
  <c r="J74" i="23"/>
  <c r="K74" i="23" s="1"/>
  <c r="N74" i="23" s="1"/>
  <c r="N75" i="23" l="1"/>
  <c r="O76" i="23"/>
  <c r="D150" i="11" s="1"/>
  <c r="G150" i="11" s="1"/>
  <c r="F149" i="11"/>
  <c r="M73" i="23"/>
  <c r="J73" i="23"/>
  <c r="K73" i="23" s="1"/>
  <c r="N73" i="23" s="1"/>
  <c r="M72" i="23"/>
  <c r="J72" i="23"/>
  <c r="K72" i="23" s="1"/>
  <c r="N72" i="23" s="1"/>
  <c r="M71" i="23"/>
  <c r="J71" i="23"/>
  <c r="K71" i="23" s="1"/>
  <c r="M70" i="23"/>
  <c r="J70" i="23"/>
  <c r="K70" i="23" s="1"/>
  <c r="M69" i="23"/>
  <c r="J69" i="23"/>
  <c r="K69" i="23" s="1"/>
  <c r="M68" i="23"/>
  <c r="J68" i="23"/>
  <c r="K68" i="23" s="1"/>
  <c r="N68" i="23" s="1"/>
  <c r="M67" i="23"/>
  <c r="J67" i="23"/>
  <c r="K67" i="23" s="1"/>
  <c r="N69" i="23" l="1"/>
  <c r="N67" i="23"/>
  <c r="N71" i="23"/>
  <c r="N70" i="23"/>
  <c r="F148" i="11"/>
  <c r="M66" i="23"/>
  <c r="J66" i="23"/>
  <c r="K66" i="23" s="1"/>
  <c r="N66" i="23" s="1"/>
  <c r="J65" i="23"/>
  <c r="K65" i="23" s="1"/>
  <c r="M65" i="23"/>
  <c r="M64" i="23"/>
  <c r="J64" i="23"/>
  <c r="K64" i="23" s="1"/>
  <c r="N64" i="23" s="1"/>
  <c r="M63" i="23"/>
  <c r="J63" i="23"/>
  <c r="K63" i="23" s="1"/>
  <c r="N65" i="23" l="1"/>
  <c r="N63" i="23"/>
  <c r="O73" i="23"/>
  <c r="D149" i="11" s="1"/>
  <c r="G149" i="11" s="1"/>
  <c r="F147" i="11"/>
  <c r="M62" i="23"/>
  <c r="J62" i="23"/>
  <c r="K62" i="23" s="1"/>
  <c r="J60" i="23"/>
  <c r="K60" i="23" s="1"/>
  <c r="M61" i="23"/>
  <c r="J61" i="23"/>
  <c r="K61" i="23" s="1"/>
  <c r="M60" i="23"/>
  <c r="M59" i="23"/>
  <c r="J59" i="23"/>
  <c r="K59" i="23" s="1"/>
  <c r="M58" i="23"/>
  <c r="J58" i="23"/>
  <c r="K58" i="23" s="1"/>
  <c r="N58" i="23" l="1"/>
  <c r="N62" i="23"/>
  <c r="N61" i="23"/>
  <c r="O66" i="23"/>
  <c r="D148" i="11" s="1"/>
  <c r="G148" i="11" s="1"/>
  <c r="N60" i="23"/>
  <c r="N59" i="23"/>
  <c r="F146" i="11"/>
  <c r="M57" i="23"/>
  <c r="J57" i="23"/>
  <c r="K57" i="23" s="1"/>
  <c r="M56" i="23"/>
  <c r="J56" i="23"/>
  <c r="K56" i="23" s="1"/>
  <c r="M55" i="23"/>
  <c r="J55" i="23"/>
  <c r="K55" i="23" s="1"/>
  <c r="N57" i="23" l="1"/>
  <c r="N56" i="23"/>
  <c r="N55" i="23"/>
  <c r="O62" i="23"/>
  <c r="D147" i="11" s="1"/>
  <c r="G147" i="11" s="1"/>
  <c r="F145" i="11"/>
  <c r="M54" i="23"/>
  <c r="J54" i="23"/>
  <c r="K54" i="23" s="1"/>
  <c r="N54" i="23" s="1"/>
  <c r="M53" i="23"/>
  <c r="J53" i="23"/>
  <c r="K53" i="23" s="1"/>
  <c r="M52" i="23"/>
  <c r="J52" i="23"/>
  <c r="K52" i="23" s="1"/>
  <c r="M51" i="23"/>
  <c r="J51" i="23"/>
  <c r="K51" i="23" s="1"/>
  <c r="M50" i="23"/>
  <c r="J50" i="23"/>
  <c r="K50" i="23" s="1"/>
  <c r="N50" i="23" s="1"/>
  <c r="O57" i="23" l="1"/>
  <c r="D146" i="11" s="1"/>
  <c r="G146" i="11" s="1"/>
  <c r="N51" i="23"/>
  <c r="N53" i="23"/>
  <c r="N52" i="23"/>
  <c r="F144" i="11"/>
  <c r="M49" i="23"/>
  <c r="J49" i="23"/>
  <c r="K49" i="23" s="1"/>
  <c r="N49" i="23" s="1"/>
  <c r="M48" i="23"/>
  <c r="J48" i="23"/>
  <c r="K48" i="23" s="1"/>
  <c r="M47" i="23"/>
  <c r="J47" i="23"/>
  <c r="K47" i="23" s="1"/>
  <c r="N48" i="23" l="1"/>
  <c r="O54" i="23"/>
  <c r="D145" i="11" s="1"/>
  <c r="G145" i="11" s="1"/>
  <c r="N47" i="23"/>
  <c r="F143" i="11"/>
  <c r="M46" i="23"/>
  <c r="J46" i="23"/>
  <c r="K46" i="23" s="1"/>
  <c r="M45" i="23"/>
  <c r="J45" i="23"/>
  <c r="K45" i="23" s="1"/>
  <c r="M44" i="23"/>
  <c r="J44" i="23"/>
  <c r="K44" i="23" s="1"/>
  <c r="O49" i="23" l="1"/>
  <c r="D144" i="11" s="1"/>
  <c r="G144" i="11" s="1"/>
  <c r="N46" i="23"/>
  <c r="N45" i="23"/>
  <c r="N44" i="23"/>
  <c r="M43" i="23"/>
  <c r="J43" i="23"/>
  <c r="K43" i="23" s="1"/>
  <c r="N43" i="23" s="1"/>
  <c r="O46" i="23" l="1"/>
  <c r="D143" i="11" s="1"/>
  <c r="G143" i="11" s="1"/>
  <c r="F142" i="11"/>
  <c r="M42" i="23"/>
  <c r="J42" i="23"/>
  <c r="K42" i="23" s="1"/>
  <c r="M41" i="23"/>
  <c r="J41" i="23"/>
  <c r="K41" i="23" s="1"/>
  <c r="M40" i="23"/>
  <c r="J40" i="23"/>
  <c r="K40" i="23" s="1"/>
  <c r="N40" i="23" s="1"/>
  <c r="N42" i="23" l="1"/>
  <c r="N41" i="23"/>
  <c r="F141" i="11"/>
  <c r="M39" i="23"/>
  <c r="J39" i="23"/>
  <c r="K39" i="23" s="1"/>
  <c r="N39" i="23" s="1"/>
  <c r="M38" i="23"/>
  <c r="J38" i="23"/>
  <c r="K38" i="23" s="1"/>
  <c r="M37" i="23"/>
  <c r="J37" i="23"/>
  <c r="K37" i="23" s="1"/>
  <c r="M36" i="23"/>
  <c r="J36" i="23"/>
  <c r="K36" i="23" s="1"/>
  <c r="N38" i="23" l="1"/>
  <c r="O43" i="23"/>
  <c r="D142" i="11" s="1"/>
  <c r="G142" i="11" s="1"/>
  <c r="N37" i="23"/>
  <c r="N36" i="23"/>
  <c r="O39" i="23" s="1"/>
  <c r="D141" i="11" s="1"/>
  <c r="G141" i="11" s="1"/>
  <c r="F140" i="11"/>
  <c r="M35" i="23"/>
  <c r="J35" i="23"/>
  <c r="K35" i="23" s="1"/>
  <c r="M34" i="23"/>
  <c r="J34" i="23"/>
  <c r="K34" i="23" s="1"/>
  <c r="M33" i="23"/>
  <c r="J33" i="23"/>
  <c r="K33" i="23" s="1"/>
  <c r="M32" i="23"/>
  <c r="J32" i="23"/>
  <c r="K32" i="23" s="1"/>
  <c r="N32" i="23" s="1"/>
  <c r="N34" i="23" l="1"/>
  <c r="N33" i="23"/>
  <c r="N35" i="23"/>
  <c r="F139" i="11"/>
  <c r="M31" i="23"/>
  <c r="J31" i="23"/>
  <c r="K31" i="23" s="1"/>
  <c r="M30" i="23"/>
  <c r="J30" i="23"/>
  <c r="K30" i="23" s="1"/>
  <c r="N30" i="23" s="1"/>
  <c r="M29" i="23"/>
  <c r="J29" i="23"/>
  <c r="K29" i="23" s="1"/>
  <c r="M28" i="23"/>
  <c r="J28" i="23"/>
  <c r="K28" i="23" s="1"/>
  <c r="N28" i="23" s="1"/>
  <c r="O35" i="23" l="1"/>
  <c r="D140" i="11" s="1"/>
  <c r="G140" i="11" s="1"/>
  <c r="N29" i="23"/>
  <c r="N31" i="23"/>
  <c r="F138" i="11"/>
  <c r="M27" i="23"/>
  <c r="J27" i="23"/>
  <c r="K27" i="23" s="1"/>
  <c r="M26" i="23"/>
  <c r="J26" i="23"/>
  <c r="K26" i="23" s="1"/>
  <c r="N26" i="23" s="1"/>
  <c r="M25" i="23"/>
  <c r="J25" i="23"/>
  <c r="K25" i="23" s="1"/>
  <c r="M24" i="23"/>
  <c r="J24" i="23"/>
  <c r="K24" i="23" s="1"/>
  <c r="M23" i="23"/>
  <c r="J23" i="23"/>
  <c r="K23" i="23" s="1"/>
  <c r="N23" i="23" s="1"/>
  <c r="O31" i="23" l="1"/>
  <c r="D139" i="11" s="1"/>
  <c r="G139" i="11" s="1"/>
  <c r="N25" i="23"/>
  <c r="N27" i="23"/>
  <c r="N24" i="23"/>
  <c r="F135" i="11"/>
  <c r="F136" i="11"/>
  <c r="F137" i="11"/>
  <c r="M22" i="23"/>
  <c r="J22" i="23"/>
  <c r="K22" i="23" s="1"/>
  <c r="M21" i="23"/>
  <c r="J21" i="23"/>
  <c r="K21" i="23" s="1"/>
  <c r="N21" i="23" s="1"/>
  <c r="M19" i="23"/>
  <c r="M20" i="23"/>
  <c r="J20" i="23"/>
  <c r="K20" i="23" s="1"/>
  <c r="O27" i="23" l="1"/>
  <c r="D138" i="11" s="1"/>
  <c r="G138" i="11" s="1"/>
  <c r="N22" i="23"/>
  <c r="N20" i="23"/>
  <c r="J19" i="23"/>
  <c r="K19" i="23" s="1"/>
  <c r="N19" i="23" s="1"/>
  <c r="M18" i="23"/>
  <c r="J18" i="23"/>
  <c r="K18" i="23" s="1"/>
  <c r="M17" i="23"/>
  <c r="J17" i="23"/>
  <c r="K17" i="23" s="1"/>
  <c r="M16" i="23"/>
  <c r="J16" i="23"/>
  <c r="K16" i="23" s="1"/>
  <c r="O22" i="23" l="1"/>
  <c r="D137" i="11" s="1"/>
  <c r="G137" i="11" s="1"/>
  <c r="N16" i="23"/>
  <c r="N18" i="23"/>
  <c r="N17" i="23"/>
  <c r="M15" i="23"/>
  <c r="J15" i="23"/>
  <c r="K15" i="23" s="1"/>
  <c r="N15" i="23" s="1"/>
  <c r="M14" i="23"/>
  <c r="J14" i="23"/>
  <c r="K14" i="23" s="1"/>
  <c r="M13" i="23"/>
  <c r="J13" i="23"/>
  <c r="K13" i="23" s="1"/>
  <c r="O19" i="23" l="1"/>
  <c r="D136" i="11" s="1"/>
  <c r="G136" i="11" s="1"/>
  <c r="N13" i="23"/>
  <c r="N14" i="23"/>
  <c r="M12" i="23"/>
  <c r="J12" i="23"/>
  <c r="K12" i="23" s="1"/>
  <c r="F134" i="11"/>
  <c r="N133" i="11"/>
  <c r="K133" i="11"/>
  <c r="N132" i="11"/>
  <c r="K132" i="11"/>
  <c r="M11" i="23"/>
  <c r="J11" i="23"/>
  <c r="K11" i="23" s="1"/>
  <c r="M10" i="23"/>
  <c r="J10" i="23"/>
  <c r="K10" i="23" s="1"/>
  <c r="N10" i="23" s="1"/>
  <c r="M9" i="23"/>
  <c r="J9" i="23"/>
  <c r="K9" i="23" s="1"/>
  <c r="O15" i="23" l="1"/>
  <c r="D135" i="11" s="1"/>
  <c r="G135" i="11" s="1"/>
  <c r="M86" i="23"/>
  <c r="N12" i="23"/>
  <c r="N11" i="23"/>
  <c r="N9" i="23"/>
  <c r="K86" i="23"/>
  <c r="N86" i="23" l="1"/>
  <c r="C8" i="25" s="1"/>
  <c r="O12" i="23"/>
  <c r="D134" i="11" s="1"/>
  <c r="F128" i="11"/>
  <c r="M53" i="22"/>
  <c r="J53" i="22"/>
  <c r="K53" i="22" s="1"/>
  <c r="M52" i="22"/>
  <c r="J52" i="22"/>
  <c r="K52" i="22" s="1"/>
  <c r="N52" i="22" s="1"/>
  <c r="M51" i="22"/>
  <c r="J51" i="22"/>
  <c r="K51" i="22" s="1"/>
  <c r="N53" i="22" l="1"/>
  <c r="N51" i="22"/>
  <c r="O53" i="22" s="1"/>
  <c r="D128" i="11" s="1"/>
  <c r="G128" i="11" s="1"/>
  <c r="G134" i="11"/>
  <c r="C134" i="11"/>
  <c r="C135" i="11" s="1"/>
  <c r="C136" i="11" s="1"/>
  <c r="C137" i="11" s="1"/>
  <c r="C138" i="11" s="1"/>
  <c r="C139" i="11" s="1"/>
  <c r="C140" i="11" s="1"/>
  <c r="C141" i="11" s="1"/>
  <c r="C142" i="11" s="1"/>
  <c r="C143" i="11" s="1"/>
  <c r="C144" i="11" s="1"/>
  <c r="C145" i="11" s="1"/>
  <c r="C146" i="11" s="1"/>
  <c r="C147" i="11" s="1"/>
  <c r="C148" i="11" s="1"/>
  <c r="C149" i="11" s="1"/>
  <c r="C150" i="11" s="1"/>
  <c r="C151" i="11" s="1"/>
  <c r="C152" i="11" s="1"/>
  <c r="C153" i="11" s="1"/>
  <c r="C154" i="11" s="1"/>
  <c r="M50" i="22"/>
  <c r="J50" i="22"/>
  <c r="K50" i="22" s="1"/>
  <c r="N50" i="22" s="1"/>
  <c r="F127" i="11" l="1"/>
  <c r="M49" i="22"/>
  <c r="J49" i="22"/>
  <c r="K49" i="22" s="1"/>
  <c r="N49" i="22" l="1"/>
  <c r="O50" i="22" s="1"/>
  <c r="D127" i="11" s="1"/>
  <c r="G127" i="11" s="1"/>
  <c r="F126" i="11"/>
  <c r="M48" i="22"/>
  <c r="J48" i="22"/>
  <c r="K48" i="22" s="1"/>
  <c r="N48" i="22" s="1"/>
  <c r="M47" i="22" l="1"/>
  <c r="J47" i="22"/>
  <c r="K47" i="22" s="1"/>
  <c r="N47" i="22" l="1"/>
  <c r="O48" i="22" s="1"/>
  <c r="D126" i="11" s="1"/>
  <c r="G126" i="11" s="1"/>
  <c r="F123" i="11"/>
  <c r="F124" i="11"/>
  <c r="F125" i="11"/>
  <c r="M46" i="22"/>
  <c r="J46" i="22"/>
  <c r="K46" i="22" s="1"/>
  <c r="N46" i="22" s="1"/>
  <c r="M45" i="22" l="1"/>
  <c r="J45" i="22"/>
  <c r="K45" i="22" s="1"/>
  <c r="M44" i="22"/>
  <c r="J44" i="22"/>
  <c r="K44" i="22" s="1"/>
  <c r="M43" i="22"/>
  <c r="J43" i="22"/>
  <c r="K43" i="22" s="1"/>
  <c r="M42" i="22"/>
  <c r="J42" i="22"/>
  <c r="K42" i="22" s="1"/>
  <c r="N42" i="22" s="1"/>
  <c r="O42" i="22" s="1"/>
  <c r="D124" i="11" s="1"/>
  <c r="G124" i="11" s="1"/>
  <c r="M41" i="22"/>
  <c r="J41" i="22"/>
  <c r="K41" i="22" s="1"/>
  <c r="N41" i="22" s="1"/>
  <c r="M40" i="22"/>
  <c r="J40" i="22"/>
  <c r="K40" i="22" s="1"/>
  <c r="N40" i="22" s="1"/>
  <c r="M39" i="22"/>
  <c r="J39" i="22"/>
  <c r="K39" i="22" s="1"/>
  <c r="M38" i="22"/>
  <c r="J38" i="22"/>
  <c r="K38" i="22" s="1"/>
  <c r="N38" i="22" s="1"/>
  <c r="N44" i="22" l="1"/>
  <c r="N45" i="22"/>
  <c r="N39" i="22"/>
  <c r="O41" i="22" s="1"/>
  <c r="D123" i="11" s="1"/>
  <c r="G123" i="11" s="1"/>
  <c r="N43" i="22"/>
  <c r="F122" i="11"/>
  <c r="M37" i="22"/>
  <c r="J37" i="22"/>
  <c r="K37" i="22" s="1"/>
  <c r="M36" i="22"/>
  <c r="J36" i="22"/>
  <c r="K36" i="22" s="1"/>
  <c r="O46" i="22" l="1"/>
  <c r="D125" i="11" s="1"/>
  <c r="G125" i="11" s="1"/>
  <c r="N37" i="22"/>
  <c r="N36" i="22"/>
  <c r="F121" i="11"/>
  <c r="M35" i="22"/>
  <c r="J35" i="22"/>
  <c r="K35" i="22" s="1"/>
  <c r="N35" i="22" s="1"/>
  <c r="M34" i="22"/>
  <c r="J34" i="22"/>
  <c r="K34" i="22" s="1"/>
  <c r="N34" i="22" s="1"/>
  <c r="O37" i="22" l="1"/>
  <c r="D122" i="11" s="1"/>
  <c r="G122" i="11" s="1"/>
  <c r="O35" i="22"/>
  <c r="D121" i="11" s="1"/>
  <c r="G121" i="11" s="1"/>
  <c r="F120" i="11"/>
  <c r="M33" i="22"/>
  <c r="J33" i="22"/>
  <c r="K33" i="22" s="1"/>
  <c r="N33" i="22" s="1"/>
  <c r="M32" i="22"/>
  <c r="J32" i="22"/>
  <c r="K32" i="22" s="1"/>
  <c r="M31" i="22"/>
  <c r="J31" i="22"/>
  <c r="K31" i="22" s="1"/>
  <c r="N31" i="22" l="1"/>
  <c r="N32" i="22"/>
  <c r="O33" i="22" s="1"/>
  <c r="D120" i="11" s="1"/>
  <c r="G120" i="11" s="1"/>
  <c r="F119" i="11"/>
  <c r="M30" i="22"/>
  <c r="J30" i="22"/>
  <c r="K30" i="22" s="1"/>
  <c r="M29" i="22"/>
  <c r="J29" i="22"/>
  <c r="K29" i="22" s="1"/>
  <c r="N29" i="22" l="1"/>
  <c r="N30" i="22"/>
  <c r="O30" i="22" s="1"/>
  <c r="D119" i="11" s="1"/>
  <c r="G119" i="11" s="1"/>
  <c r="F118" i="11"/>
  <c r="M28" i="22"/>
  <c r="J28" i="22"/>
  <c r="K28" i="22" s="1"/>
  <c r="N28" i="22" s="1"/>
  <c r="M27" i="22"/>
  <c r="J27" i="22"/>
  <c r="K27" i="22" s="1"/>
  <c r="N27" i="22" s="1"/>
  <c r="M26" i="22"/>
  <c r="J26" i="22"/>
  <c r="K26" i="22" s="1"/>
  <c r="N26" i="22" l="1"/>
  <c r="O28" i="22"/>
  <c r="D118" i="11" s="1"/>
  <c r="G118" i="11" s="1"/>
  <c r="F117" i="11"/>
  <c r="M25" i="22"/>
  <c r="J25" i="22"/>
  <c r="K25" i="22" s="1"/>
  <c r="M24" i="22"/>
  <c r="J24" i="22"/>
  <c r="K24" i="22" s="1"/>
  <c r="N24" i="22" s="1"/>
  <c r="N25" i="22" l="1"/>
  <c r="O25" i="22" s="1"/>
  <c r="D117" i="11" s="1"/>
  <c r="G117" i="11" s="1"/>
  <c r="F116" i="11"/>
  <c r="M23" i="22"/>
  <c r="J23" i="22"/>
  <c r="K23" i="22" s="1"/>
  <c r="N23" i="22" s="1"/>
  <c r="M22" i="22"/>
  <c r="J22" i="22"/>
  <c r="K22" i="22" s="1"/>
  <c r="N22" i="22" s="1"/>
  <c r="M21" i="22"/>
  <c r="J21" i="22"/>
  <c r="K21" i="22" s="1"/>
  <c r="N21" i="22" s="1"/>
  <c r="M20" i="22"/>
  <c r="J20" i="22"/>
  <c r="K20" i="22" s="1"/>
  <c r="N20" i="22" l="1"/>
  <c r="O23" i="22"/>
  <c r="D116" i="11" s="1"/>
  <c r="G116" i="11" s="1"/>
  <c r="F115" i="11"/>
  <c r="M19" i="22"/>
  <c r="J19" i="22"/>
  <c r="K19" i="22" s="1"/>
  <c r="M18" i="22"/>
  <c r="J18" i="22"/>
  <c r="K18" i="22" s="1"/>
  <c r="N18" i="22" s="1"/>
  <c r="N19" i="22" l="1"/>
  <c r="O19" i="22" s="1"/>
  <c r="D115" i="11" s="1"/>
  <c r="G115" i="11" s="1"/>
  <c r="F114" i="11"/>
  <c r="M17" i="22"/>
  <c r="J17" i="22"/>
  <c r="K17" i="22" s="1"/>
  <c r="N17" i="22" l="1"/>
  <c r="O17" i="22" s="1"/>
  <c r="D114" i="11" s="1"/>
  <c r="G114" i="11" s="1"/>
  <c r="F113" i="11"/>
  <c r="M16" i="22"/>
  <c r="J16" i="22"/>
  <c r="K16" i="22" s="1"/>
  <c r="N16" i="22" s="1"/>
  <c r="M15" i="22"/>
  <c r="J15" i="22"/>
  <c r="K15" i="22" s="1"/>
  <c r="N15" i="22" l="1"/>
  <c r="O16" i="22" s="1"/>
  <c r="D113" i="11" s="1"/>
  <c r="G113" i="11" s="1"/>
  <c r="F112" i="11"/>
  <c r="M14" i="22" l="1"/>
  <c r="J14" i="22"/>
  <c r="K14" i="22" s="1"/>
  <c r="M13" i="22"/>
  <c r="J13" i="22"/>
  <c r="K13" i="22" s="1"/>
  <c r="N13" i="22" s="1"/>
  <c r="N14" i="22" l="1"/>
  <c r="O14" i="22" s="1"/>
  <c r="D112" i="11" s="1"/>
  <c r="G112" i="11" s="1"/>
  <c r="F111" i="11"/>
  <c r="F110" i="11"/>
  <c r="N109" i="11"/>
  <c r="K109" i="11"/>
  <c r="N108" i="11"/>
  <c r="K108" i="11"/>
  <c r="M12" i="22" l="1"/>
  <c r="J12" i="22"/>
  <c r="K12" i="22" s="1"/>
  <c r="M11" i="22"/>
  <c r="J11" i="22"/>
  <c r="K11" i="22" s="1"/>
  <c r="M10" i="22"/>
  <c r="J10" i="22"/>
  <c r="K10" i="22" s="1"/>
  <c r="M9" i="22"/>
  <c r="J9" i="22"/>
  <c r="K9" i="22" s="1"/>
  <c r="K54" i="22" s="1"/>
  <c r="N11" i="22" l="1"/>
  <c r="M54" i="22"/>
  <c r="N12" i="22"/>
  <c r="N10" i="22"/>
  <c r="N9" i="22"/>
  <c r="F104" i="11"/>
  <c r="F105" i="11"/>
  <c r="F103" i="11"/>
  <c r="M84" i="21"/>
  <c r="J84" i="21"/>
  <c r="K84" i="21" s="1"/>
  <c r="M83" i="21"/>
  <c r="J83" i="21"/>
  <c r="K83" i="21" s="1"/>
  <c r="M82" i="21"/>
  <c r="J82" i="21"/>
  <c r="K82" i="21" s="1"/>
  <c r="N83" i="21" l="1"/>
  <c r="N84" i="21"/>
  <c r="O12" i="22"/>
  <c r="N82" i="21"/>
  <c r="O84" i="21" s="1"/>
  <c r="D105" i="11" s="1"/>
  <c r="G105" i="11" s="1"/>
  <c r="N54" i="22"/>
  <c r="C7" i="25" s="1"/>
  <c r="O9" i="22"/>
  <c r="D110" i="11"/>
  <c r="D111" i="11"/>
  <c r="M81" i="21"/>
  <c r="J81" i="21"/>
  <c r="K81" i="21" s="1"/>
  <c r="M80" i="21"/>
  <c r="J80" i="21"/>
  <c r="K80" i="21" s="1"/>
  <c r="N80" i="21" s="1"/>
  <c r="M79" i="21"/>
  <c r="J79" i="21"/>
  <c r="K79" i="21" s="1"/>
  <c r="N79" i="21" l="1"/>
  <c r="G110" i="11"/>
  <c r="C110" i="11"/>
  <c r="C111" i="11" s="1"/>
  <c r="C112" i="11" s="1"/>
  <c r="C113" i="11" s="1"/>
  <c r="C114" i="11" s="1"/>
  <c r="C115" i="11" s="1"/>
  <c r="C116" i="11" s="1"/>
  <c r="C117" i="11" s="1"/>
  <c r="C118" i="11" s="1"/>
  <c r="C119" i="11" s="1"/>
  <c r="C120" i="11" s="1"/>
  <c r="C121" i="11" s="1"/>
  <c r="C122" i="11" s="1"/>
  <c r="C123" i="11" s="1"/>
  <c r="C124" i="11" s="1"/>
  <c r="C125" i="11" s="1"/>
  <c r="C126" i="11" s="1"/>
  <c r="C127" i="11" s="1"/>
  <c r="C128" i="11" s="1"/>
  <c r="N81" i="21"/>
  <c r="G111" i="11"/>
  <c r="F102" i="11"/>
  <c r="O81" i="21" l="1"/>
  <c r="D104" i="11" s="1"/>
  <c r="G104" i="11" s="1"/>
  <c r="M78" i="21" l="1"/>
  <c r="J78" i="21"/>
  <c r="K78" i="21" s="1"/>
  <c r="N78" i="21" s="1"/>
  <c r="M77" i="21"/>
  <c r="J77" i="21"/>
  <c r="K77" i="21" s="1"/>
  <c r="N77" i="21" s="1"/>
  <c r="M76" i="21"/>
  <c r="J76" i="21"/>
  <c r="K76" i="21" s="1"/>
  <c r="N76" i="21" l="1"/>
  <c r="O78" i="21" s="1"/>
  <c r="D103" i="11" s="1"/>
  <c r="G103" i="11" s="1"/>
  <c r="M75" i="21"/>
  <c r="J75" i="21"/>
  <c r="K75" i="21" s="1"/>
  <c r="M74" i="21"/>
  <c r="J74" i="21"/>
  <c r="K74" i="21" s="1"/>
  <c r="N74" i="21" s="1"/>
  <c r="M73" i="21"/>
  <c r="J73" i="21"/>
  <c r="K73" i="21" s="1"/>
  <c r="N73" i="21" s="1"/>
  <c r="M72" i="21"/>
  <c r="J72" i="21"/>
  <c r="K72" i="21" s="1"/>
  <c r="M71" i="21"/>
  <c r="J71" i="21"/>
  <c r="K71" i="21" s="1"/>
  <c r="N71" i="21" l="1"/>
  <c r="N72" i="21"/>
  <c r="N75" i="21"/>
  <c r="F101" i="11"/>
  <c r="M70" i="21"/>
  <c r="J70" i="21"/>
  <c r="K70" i="21" s="1"/>
  <c r="N70" i="21" s="1"/>
  <c r="M69" i="21"/>
  <c r="J69" i="21"/>
  <c r="K69" i="21" s="1"/>
  <c r="O75" i="21" l="1"/>
  <c r="D102" i="11" s="1"/>
  <c r="G102" i="11" s="1"/>
  <c r="N69" i="21"/>
  <c r="M68" i="21"/>
  <c r="J68" i="21"/>
  <c r="K68" i="21" s="1"/>
  <c r="N68" i="21" s="1"/>
  <c r="M67" i="21"/>
  <c r="J67" i="21"/>
  <c r="K67" i="21" s="1"/>
  <c r="N67" i="21" l="1"/>
  <c r="D101" i="11" l="1"/>
  <c r="G101" i="11" s="1"/>
  <c r="O70" i="21"/>
  <c r="F100" i="11"/>
  <c r="M66" i="21"/>
  <c r="J66" i="21"/>
  <c r="K66" i="21" s="1"/>
  <c r="N66" i="21" s="1"/>
  <c r="M65" i="21"/>
  <c r="J65" i="21"/>
  <c r="K65" i="21" s="1"/>
  <c r="M64" i="21"/>
  <c r="J64" i="21"/>
  <c r="K64" i="21" s="1"/>
  <c r="N64" i="21" l="1"/>
  <c r="N65" i="21"/>
  <c r="O66" i="21" s="1"/>
  <c r="D100" i="11"/>
  <c r="G100" i="11" s="1"/>
  <c r="F99" i="11"/>
  <c r="M63" i="21"/>
  <c r="J63" i="21"/>
  <c r="K63" i="21" s="1"/>
  <c r="N63" i="21" s="1"/>
  <c r="M62" i="21"/>
  <c r="J62" i="21"/>
  <c r="K62" i="21" s="1"/>
  <c r="M61" i="21"/>
  <c r="J61" i="21"/>
  <c r="K61" i="21" s="1"/>
  <c r="M60" i="21"/>
  <c r="J60" i="21"/>
  <c r="K60" i="21" s="1"/>
  <c r="M59" i="21"/>
  <c r="J59" i="21"/>
  <c r="K59" i="21" s="1"/>
  <c r="N59" i="21" s="1"/>
  <c r="M58" i="21"/>
  <c r="J58" i="21"/>
  <c r="K58" i="21" s="1"/>
  <c r="N61" i="21" l="1"/>
  <c r="N58" i="21"/>
  <c r="N60" i="21"/>
  <c r="N62" i="21"/>
  <c r="F98" i="11"/>
  <c r="O63" i="21" l="1"/>
  <c r="D99" i="11"/>
  <c r="G99" i="11" s="1"/>
  <c r="M57" i="21"/>
  <c r="J57" i="21"/>
  <c r="K57" i="21" s="1"/>
  <c r="M56" i="21"/>
  <c r="J56" i="21"/>
  <c r="K56" i="21" s="1"/>
  <c r="N56" i="21" s="1"/>
  <c r="N57" i="21" l="1"/>
  <c r="O57" i="21" s="1"/>
  <c r="D98" i="11" s="1"/>
  <c r="G98" i="11" s="1"/>
  <c r="F97" i="11"/>
  <c r="M55" i="21" l="1"/>
  <c r="J55" i="21"/>
  <c r="K55" i="21" s="1"/>
  <c r="M54" i="21"/>
  <c r="J54" i="21"/>
  <c r="K54" i="21" s="1"/>
  <c r="M53" i="21"/>
  <c r="J53" i="21"/>
  <c r="K53" i="21" s="1"/>
  <c r="N53" i="21" s="1"/>
  <c r="M52" i="21"/>
  <c r="J52" i="21"/>
  <c r="K52" i="21" s="1"/>
  <c r="N54" i="21" l="1"/>
  <c r="N55" i="21"/>
  <c r="N52" i="21"/>
  <c r="O55" i="21" s="1"/>
  <c r="D97" i="11" s="1"/>
  <c r="G97" i="11" s="1"/>
  <c r="F96" i="11"/>
  <c r="M51" i="21" l="1"/>
  <c r="J51" i="21"/>
  <c r="K51" i="21" s="1"/>
  <c r="N51" i="21" s="1"/>
  <c r="M50" i="21"/>
  <c r="J50" i="21"/>
  <c r="K50" i="21" s="1"/>
  <c r="M49" i="21"/>
  <c r="J49" i="21"/>
  <c r="K49" i="21" s="1"/>
  <c r="N49" i="21" l="1"/>
  <c r="N50" i="21"/>
  <c r="O51" i="21" s="1"/>
  <c r="D96" i="11" s="1"/>
  <c r="G96" i="11" s="1"/>
  <c r="F95" i="11"/>
  <c r="M48" i="21"/>
  <c r="J48" i="21"/>
  <c r="K48" i="21" s="1"/>
  <c r="M47" i="21"/>
  <c r="J47" i="21"/>
  <c r="K47" i="21" s="1"/>
  <c r="M46" i="21"/>
  <c r="J46" i="21"/>
  <c r="K46" i="21" s="1"/>
  <c r="M45" i="21"/>
  <c r="J45" i="21"/>
  <c r="K45" i="21" s="1"/>
  <c r="M44" i="21"/>
  <c r="J44" i="21"/>
  <c r="K44" i="21" s="1"/>
  <c r="N44" i="21" s="1"/>
  <c r="M43" i="21"/>
  <c r="J43" i="21"/>
  <c r="K43" i="21" s="1"/>
  <c r="N46" i="21" l="1"/>
  <c r="N48" i="21"/>
  <c r="N43" i="21"/>
  <c r="N45" i="21"/>
  <c r="N47" i="21"/>
  <c r="F94" i="11"/>
  <c r="O48" i="21" l="1"/>
  <c r="D95" i="11" s="1"/>
  <c r="G95" i="11" s="1"/>
  <c r="M42" i="21" l="1"/>
  <c r="J42" i="21"/>
  <c r="K42" i="21" s="1"/>
  <c r="N42" i="21" s="1"/>
  <c r="M41" i="21"/>
  <c r="J41" i="21"/>
  <c r="K41" i="21" s="1"/>
  <c r="M40" i="21"/>
  <c r="J40" i="21"/>
  <c r="K40" i="21" s="1"/>
  <c r="N40" i="21" s="1"/>
  <c r="M39" i="21"/>
  <c r="J39" i="21"/>
  <c r="K39" i="21" s="1"/>
  <c r="M38" i="21"/>
  <c r="J38" i="21"/>
  <c r="K38" i="21" s="1"/>
  <c r="N38" i="21" s="1"/>
  <c r="M37" i="21"/>
  <c r="J37" i="21"/>
  <c r="K37" i="21" s="1"/>
  <c r="N37" i="21" l="1"/>
  <c r="N41" i="21"/>
  <c r="N39" i="21"/>
  <c r="O42" i="21" s="1"/>
  <c r="D94" i="11" s="1"/>
  <c r="G94" i="11" s="1"/>
  <c r="F93" i="11"/>
  <c r="M36" i="21" l="1"/>
  <c r="J36" i="21"/>
  <c r="K36" i="21" s="1"/>
  <c r="M35" i="21"/>
  <c r="J35" i="21"/>
  <c r="K35" i="21" s="1"/>
  <c r="M34" i="21"/>
  <c r="J34" i="21"/>
  <c r="K34" i="21" s="1"/>
  <c r="N34" i="21" l="1"/>
  <c r="N36" i="21"/>
  <c r="N35" i="21"/>
  <c r="F92" i="11"/>
  <c r="M33" i="21"/>
  <c r="J33" i="21"/>
  <c r="K33" i="21" s="1"/>
  <c r="D93" i="11" l="1"/>
  <c r="G93" i="11" s="1"/>
  <c r="N33" i="21"/>
  <c r="O36" i="21"/>
  <c r="M32" i="21" l="1"/>
  <c r="J32" i="21"/>
  <c r="K32" i="21" s="1"/>
  <c r="M31" i="21"/>
  <c r="J31" i="21"/>
  <c r="K31" i="21" s="1"/>
  <c r="N31" i="21" s="1"/>
  <c r="M30" i="21"/>
  <c r="J30" i="21"/>
  <c r="K30" i="21" s="1"/>
  <c r="N30" i="21" s="1"/>
  <c r="M29" i="21"/>
  <c r="J29" i="21"/>
  <c r="K29" i="21" s="1"/>
  <c r="N29" i="21" s="1"/>
  <c r="N32" i="21" l="1"/>
  <c r="O33" i="21" s="1"/>
  <c r="F91" i="11"/>
  <c r="M28" i="21"/>
  <c r="J28" i="21"/>
  <c r="K28" i="21" s="1"/>
  <c r="N28" i="21" s="1"/>
  <c r="M27" i="21"/>
  <c r="J27" i="21"/>
  <c r="K27" i="21" s="1"/>
  <c r="M26" i="21"/>
  <c r="J26" i="21"/>
  <c r="K26" i="21" s="1"/>
  <c r="N26" i="21" s="1"/>
  <c r="M25" i="21"/>
  <c r="J25" i="21"/>
  <c r="K25" i="21" s="1"/>
  <c r="M24" i="21"/>
  <c r="J24" i="21"/>
  <c r="K24" i="21" s="1"/>
  <c r="N24" i="21" s="1"/>
  <c r="M23" i="21"/>
  <c r="J23" i="21"/>
  <c r="K23" i="21" s="1"/>
  <c r="N23" i="21" s="1"/>
  <c r="N25" i="21" l="1"/>
  <c r="D92" i="11"/>
  <c r="G92" i="11" s="1"/>
  <c r="N27" i="21"/>
  <c r="O28" i="21" s="1"/>
  <c r="F90" i="11"/>
  <c r="D91" i="11" l="1"/>
  <c r="G91" i="11" s="1"/>
  <c r="M22" i="21"/>
  <c r="J22" i="21"/>
  <c r="K22" i="21" s="1"/>
  <c r="M21" i="21"/>
  <c r="J21" i="21"/>
  <c r="K21" i="21" s="1"/>
  <c r="M20" i="21"/>
  <c r="J20" i="21"/>
  <c r="K20" i="21" s="1"/>
  <c r="M19" i="21"/>
  <c r="J19" i="21"/>
  <c r="K19" i="21" s="1"/>
  <c r="N22" i="21" l="1"/>
  <c r="N20" i="21"/>
  <c r="N19" i="21"/>
  <c r="N21" i="21"/>
  <c r="O22" i="21" s="1"/>
  <c r="F89" i="11"/>
  <c r="M18" i="21"/>
  <c r="J18" i="21"/>
  <c r="K18" i="21" s="1"/>
  <c r="N18" i="21" s="1"/>
  <c r="M17" i="21"/>
  <c r="J17" i="21"/>
  <c r="K17" i="21" s="1"/>
  <c r="M16" i="21"/>
  <c r="J16" i="21"/>
  <c r="K16" i="21" s="1"/>
  <c r="M15" i="21"/>
  <c r="J15" i="21"/>
  <c r="K15" i="21" s="1"/>
  <c r="M14" i="21"/>
  <c r="J14" i="21"/>
  <c r="K14" i="21" s="1"/>
  <c r="N14" i="21" s="1"/>
  <c r="M13" i="21"/>
  <c r="J13" i="21"/>
  <c r="K13" i="21" s="1"/>
  <c r="M12" i="21"/>
  <c r="J12" i="21"/>
  <c r="K12" i="21" s="1"/>
  <c r="N12" i="21" l="1"/>
  <c r="N16" i="21"/>
  <c r="D90" i="11"/>
  <c r="G90" i="11" s="1"/>
  <c r="N13" i="21"/>
  <c r="N17" i="21"/>
  <c r="N15" i="21"/>
  <c r="F88" i="11"/>
  <c r="N87" i="11"/>
  <c r="K87" i="11"/>
  <c r="N86" i="11"/>
  <c r="K86" i="11"/>
  <c r="M11" i="21"/>
  <c r="J11" i="21"/>
  <c r="K11" i="21" s="1"/>
  <c r="M10" i="21"/>
  <c r="J10" i="21"/>
  <c r="K10" i="21" s="1"/>
  <c r="N10" i="21" s="1"/>
  <c r="M9" i="21"/>
  <c r="M85" i="21" s="1"/>
  <c r="J9" i="21"/>
  <c r="K9" i="21" s="1"/>
  <c r="D89" i="11" l="1"/>
  <c r="G89" i="11" s="1"/>
  <c r="O18" i="21"/>
  <c r="N11" i="21"/>
  <c r="N9" i="21"/>
  <c r="K85" i="21"/>
  <c r="F83" i="11"/>
  <c r="M43" i="20"/>
  <c r="J43" i="20"/>
  <c r="K43" i="20" s="1"/>
  <c r="M42" i="20"/>
  <c r="J42" i="20"/>
  <c r="K42" i="20" s="1"/>
  <c r="M41" i="20"/>
  <c r="J41" i="20"/>
  <c r="K41" i="20" s="1"/>
  <c r="N41" i="20" s="1"/>
  <c r="M40" i="20"/>
  <c r="J40" i="20"/>
  <c r="K40" i="20" s="1"/>
  <c r="N40" i="20" l="1"/>
  <c r="N43" i="20"/>
  <c r="N85" i="21"/>
  <c r="C6" i="25" s="1"/>
  <c r="N42" i="20"/>
  <c r="D88" i="11"/>
  <c r="O11" i="21"/>
  <c r="F82" i="11"/>
  <c r="O43" i="20" l="1"/>
  <c r="D83" i="11" s="1"/>
  <c r="G83" i="11" s="1"/>
  <c r="G88" i="11"/>
  <c r="C88" i="11"/>
  <c r="C89" i="11" s="1"/>
  <c r="C90" i="11" s="1"/>
  <c r="C91" i="11" s="1"/>
  <c r="C92" i="11" s="1"/>
  <c r="C93" i="11" s="1"/>
  <c r="C94" i="11" s="1"/>
  <c r="C95" i="11" s="1"/>
  <c r="C96" i="11" s="1"/>
  <c r="C97" i="11" s="1"/>
  <c r="C98" i="11" s="1"/>
  <c r="C99" i="11" s="1"/>
  <c r="C100" i="11" s="1"/>
  <c r="C101" i="11" s="1"/>
  <c r="C102" i="11" s="1"/>
  <c r="C103" i="11" s="1"/>
  <c r="C104" i="11" s="1"/>
  <c r="C105" i="11" s="1"/>
  <c r="M39" i="20"/>
  <c r="J39" i="20"/>
  <c r="K39" i="20" s="1"/>
  <c r="N39" i="20" s="1"/>
  <c r="M38" i="20"/>
  <c r="J38" i="20"/>
  <c r="K38" i="20" s="1"/>
  <c r="N38" i="20" s="1"/>
  <c r="O39" i="20" l="1"/>
  <c r="D82" i="11" s="1"/>
  <c r="G82" i="11" s="1"/>
  <c r="F81" i="11"/>
  <c r="M37" i="20" l="1"/>
  <c r="J37" i="20"/>
  <c r="K37" i="20" s="1"/>
  <c r="N37" i="20" l="1"/>
  <c r="O37" i="20" s="1"/>
  <c r="D81" i="11" s="1"/>
  <c r="G81" i="11" s="1"/>
  <c r="F80" i="11"/>
  <c r="M36" i="20"/>
  <c r="J36" i="20"/>
  <c r="K36" i="20" s="1"/>
  <c r="N36" i="20" s="1"/>
  <c r="O36" i="20" s="1"/>
  <c r="D80" i="11" s="1"/>
  <c r="G80" i="11" l="1"/>
  <c r="F79" i="11"/>
  <c r="M35" i="20"/>
  <c r="J35" i="20"/>
  <c r="K35" i="20" s="1"/>
  <c r="N35" i="20" s="1"/>
  <c r="M34" i="20"/>
  <c r="J34" i="20"/>
  <c r="K34" i="20" s="1"/>
  <c r="M33" i="20"/>
  <c r="J33" i="20"/>
  <c r="K33" i="20" s="1"/>
  <c r="N33" i="20" s="1"/>
  <c r="M32" i="20"/>
  <c r="J32" i="20"/>
  <c r="K32" i="20" s="1"/>
  <c r="M31" i="20"/>
  <c r="J31" i="20"/>
  <c r="K31" i="20" s="1"/>
  <c r="N31" i="20" s="1"/>
  <c r="M30" i="20"/>
  <c r="J30" i="20"/>
  <c r="K30" i="20" s="1"/>
  <c r="N30" i="20" s="1"/>
  <c r="N32" i="20" l="1"/>
  <c r="N34" i="20"/>
  <c r="F78" i="11"/>
  <c r="M29" i="20"/>
  <c r="J29" i="20"/>
  <c r="K29" i="20" s="1"/>
  <c r="M28" i="20"/>
  <c r="J28" i="20"/>
  <c r="K28" i="20" s="1"/>
  <c r="N28" i="20" l="1"/>
  <c r="N29" i="20"/>
  <c r="O35" i="20"/>
  <c r="D79" i="11" s="1"/>
  <c r="G79" i="11" s="1"/>
  <c r="F77" i="11"/>
  <c r="M27" i="20"/>
  <c r="J27" i="20"/>
  <c r="K27" i="20" s="1"/>
  <c r="O29" i="20" l="1"/>
  <c r="D78" i="11" s="1"/>
  <c r="G78" i="11" s="1"/>
  <c r="N27" i="20"/>
  <c r="F76" i="11"/>
  <c r="M26" i="20"/>
  <c r="J26" i="20"/>
  <c r="K26" i="20" s="1"/>
  <c r="M25" i="20"/>
  <c r="J25" i="20"/>
  <c r="K25" i="20" s="1"/>
  <c r="N25" i="20" l="1"/>
  <c r="N26" i="20"/>
  <c r="O27" i="20"/>
  <c r="D77" i="11"/>
  <c r="G77" i="11" s="1"/>
  <c r="F75" i="11"/>
  <c r="M24" i="20"/>
  <c r="J24" i="20"/>
  <c r="K24" i="20" s="1"/>
  <c r="M23" i="20"/>
  <c r="J23" i="20"/>
  <c r="K23" i="20" s="1"/>
  <c r="M22" i="20"/>
  <c r="J22" i="20"/>
  <c r="K22" i="20" s="1"/>
  <c r="N22" i="20" l="1"/>
  <c r="O26" i="20"/>
  <c r="D76" i="11" s="1"/>
  <c r="G76" i="11" s="1"/>
  <c r="N24" i="20"/>
  <c r="N23" i="20"/>
  <c r="F74" i="11"/>
  <c r="M21" i="20"/>
  <c r="J21" i="20"/>
  <c r="K21" i="20" s="1"/>
  <c r="M20" i="20"/>
  <c r="J20" i="20"/>
  <c r="K20" i="20" s="1"/>
  <c r="N20" i="20" l="1"/>
  <c r="N21" i="20"/>
  <c r="O24" i="20"/>
  <c r="D75" i="11" s="1"/>
  <c r="G75" i="11" s="1"/>
  <c r="F73" i="11"/>
  <c r="M19" i="20"/>
  <c r="J19" i="20"/>
  <c r="K19" i="20" s="1"/>
  <c r="N19" i="20" s="1"/>
  <c r="M18" i="20"/>
  <c r="J18" i="20"/>
  <c r="K18" i="20" s="1"/>
  <c r="M17" i="20"/>
  <c r="J17" i="20"/>
  <c r="K17" i="20" s="1"/>
  <c r="N17" i="20" l="1"/>
  <c r="O21" i="20"/>
  <c r="D74" i="11" s="1"/>
  <c r="G74" i="11" s="1"/>
  <c r="N18" i="20"/>
  <c r="F72" i="11"/>
  <c r="M16" i="20"/>
  <c r="J16" i="20"/>
  <c r="K16" i="20" s="1"/>
  <c r="M15" i="20"/>
  <c r="J15" i="20"/>
  <c r="K15" i="20" s="1"/>
  <c r="M14" i="20"/>
  <c r="J14" i="20"/>
  <c r="K14" i="20" s="1"/>
  <c r="M13" i="20"/>
  <c r="J13" i="20"/>
  <c r="K13" i="20" s="1"/>
  <c r="O19" i="20" l="1"/>
  <c r="D73" i="11"/>
  <c r="G73" i="11" s="1"/>
  <c r="N16" i="20"/>
  <c r="N14" i="20"/>
  <c r="N15" i="20"/>
  <c r="N13" i="20"/>
  <c r="F71" i="11"/>
  <c r="N70" i="11"/>
  <c r="K70" i="11"/>
  <c r="N69" i="11"/>
  <c r="K69" i="11"/>
  <c r="M12" i="20"/>
  <c r="J12" i="20"/>
  <c r="K12" i="20" s="1"/>
  <c r="M11" i="20"/>
  <c r="J11" i="20"/>
  <c r="K11" i="20" s="1"/>
  <c r="M10" i="20"/>
  <c r="J10" i="20"/>
  <c r="K10" i="20" s="1"/>
  <c r="M9" i="20"/>
  <c r="J9" i="20"/>
  <c r="K9" i="20" s="1"/>
  <c r="M44" i="20" l="1"/>
  <c r="K44" i="20"/>
  <c r="O16" i="20"/>
  <c r="D72" i="11"/>
  <c r="G72" i="11" s="1"/>
  <c r="N11" i="20"/>
  <c r="N10" i="20"/>
  <c r="N12" i="20"/>
  <c r="N9" i="20"/>
  <c r="N44" i="20" l="1"/>
  <c r="C5" i="25" s="1"/>
  <c r="O12" i="20"/>
  <c r="D71" i="11"/>
  <c r="M65" i="19"/>
  <c r="J65" i="19"/>
  <c r="K65" i="19" s="1"/>
  <c r="N65" i="19" l="1"/>
  <c r="G71" i="11"/>
  <c r="C71" i="11"/>
  <c r="C72" i="11" s="1"/>
  <c r="C73" i="11" s="1"/>
  <c r="C74" i="11" s="1"/>
  <c r="C75" i="11" s="1"/>
  <c r="C76" i="11" s="1"/>
  <c r="C77" i="11" s="1"/>
  <c r="C78" i="11" s="1"/>
  <c r="C79" i="11" s="1"/>
  <c r="C80" i="11" s="1"/>
  <c r="C81" i="11" s="1"/>
  <c r="C82" i="11" s="1"/>
  <c r="C83" i="11" s="1"/>
  <c r="F64" i="11"/>
  <c r="F65" i="11"/>
  <c r="M64" i="19"/>
  <c r="J64" i="19"/>
  <c r="K64" i="19" s="1"/>
  <c r="M63" i="19"/>
  <c r="J63" i="19"/>
  <c r="K63" i="19" s="1"/>
  <c r="M62" i="19"/>
  <c r="J62" i="19"/>
  <c r="K62" i="19" s="1"/>
  <c r="N62" i="19" s="1"/>
  <c r="M61" i="19"/>
  <c r="J61" i="19"/>
  <c r="K61" i="19" s="1"/>
  <c r="M60" i="19"/>
  <c r="J60" i="19"/>
  <c r="K60" i="19" s="1"/>
  <c r="N60" i="19" s="1"/>
  <c r="N63" i="19" l="1"/>
  <c r="N64" i="19"/>
  <c r="N61" i="19"/>
  <c r="O61" i="19" s="1"/>
  <c r="D64" i="11" s="1"/>
  <c r="G64" i="11" s="1"/>
  <c r="F63" i="11"/>
  <c r="M59" i="19"/>
  <c r="J59" i="19"/>
  <c r="K59" i="19" s="1"/>
  <c r="M58" i="19"/>
  <c r="J58" i="19"/>
  <c r="K58" i="19" s="1"/>
  <c r="N58" i="19" s="1"/>
  <c r="M57" i="19"/>
  <c r="J57" i="19"/>
  <c r="K57" i="19" s="1"/>
  <c r="M56" i="19"/>
  <c r="J56" i="19"/>
  <c r="K56" i="19" s="1"/>
  <c r="N56" i="19" s="1"/>
  <c r="M55" i="19"/>
  <c r="J55" i="19"/>
  <c r="K55" i="19" s="1"/>
  <c r="N55" i="19" s="1"/>
  <c r="N57" i="19" l="1"/>
  <c r="N59" i="19"/>
  <c r="O65" i="19"/>
  <c r="D65" i="11" s="1"/>
  <c r="G65" i="11" s="1"/>
  <c r="F62" i="11"/>
  <c r="M54" i="19"/>
  <c r="J54" i="19"/>
  <c r="K54" i="19" s="1"/>
  <c r="M53" i="19"/>
  <c r="J53" i="19"/>
  <c r="K53" i="19" s="1"/>
  <c r="N53" i="19" s="1"/>
  <c r="M52" i="19"/>
  <c r="J52" i="19"/>
  <c r="K52" i="19" s="1"/>
  <c r="N52" i="19" s="1"/>
  <c r="M51" i="19"/>
  <c r="J51" i="19"/>
  <c r="K51" i="19" s="1"/>
  <c r="M50" i="19"/>
  <c r="J50" i="19"/>
  <c r="K50" i="19" s="1"/>
  <c r="M49" i="19"/>
  <c r="J49" i="19"/>
  <c r="K49" i="19" s="1"/>
  <c r="N49" i="19" s="1"/>
  <c r="M48" i="19"/>
  <c r="J48" i="19"/>
  <c r="K48" i="19" s="1"/>
  <c r="N48" i="19" s="1"/>
  <c r="N50" i="19" l="1"/>
  <c r="O59" i="19"/>
  <c r="D63" i="11" s="1"/>
  <c r="G63" i="11" s="1"/>
  <c r="N51" i="19"/>
  <c r="N54" i="19"/>
  <c r="F61" i="11"/>
  <c r="O54" i="19" l="1"/>
  <c r="D62" i="11" s="1"/>
  <c r="G62" i="11" s="1"/>
  <c r="M47" i="19"/>
  <c r="J47" i="19"/>
  <c r="K47" i="19" s="1"/>
  <c r="N47" i="19" s="1"/>
  <c r="M46" i="19"/>
  <c r="J46" i="19"/>
  <c r="K46" i="19" s="1"/>
  <c r="M45" i="19"/>
  <c r="J45" i="19"/>
  <c r="K45" i="19" s="1"/>
  <c r="N45" i="19" l="1"/>
  <c r="N46" i="19"/>
  <c r="F60" i="11"/>
  <c r="O47" i="19" l="1"/>
  <c r="D61" i="11" s="1"/>
  <c r="G61" i="11" s="1"/>
  <c r="M44" i="19"/>
  <c r="J44" i="19"/>
  <c r="K44" i="19" s="1"/>
  <c r="M43" i="19"/>
  <c r="J43" i="19"/>
  <c r="K43" i="19" s="1"/>
  <c r="M42" i="19"/>
  <c r="J42" i="19"/>
  <c r="K42" i="19" s="1"/>
  <c r="N42" i="19" s="1"/>
  <c r="M41" i="19"/>
  <c r="J41" i="19"/>
  <c r="K41" i="19" s="1"/>
  <c r="N44" i="19" l="1"/>
  <c r="N43" i="19"/>
  <c r="N41" i="19"/>
  <c r="F59" i="11"/>
  <c r="M40" i="19"/>
  <c r="J40" i="19"/>
  <c r="K40" i="19" s="1"/>
  <c r="N40" i="19" s="1"/>
  <c r="O40" i="19" s="1"/>
  <c r="D59" i="11" s="1"/>
  <c r="O44" i="19" l="1"/>
  <c r="D60" i="11" s="1"/>
  <c r="G60" i="11" s="1"/>
  <c r="G59" i="11"/>
  <c r="F58" i="11"/>
  <c r="M39" i="19"/>
  <c r="J39" i="19"/>
  <c r="K39" i="19" s="1"/>
  <c r="M38" i="19"/>
  <c r="J38" i="19"/>
  <c r="K38" i="19" s="1"/>
  <c r="N38" i="19" s="1"/>
  <c r="M37" i="19"/>
  <c r="J37" i="19"/>
  <c r="K37" i="19" s="1"/>
  <c r="M36" i="19"/>
  <c r="J36" i="19"/>
  <c r="K36" i="19" s="1"/>
  <c r="M35" i="19"/>
  <c r="J35" i="19"/>
  <c r="K35" i="19" s="1"/>
  <c r="N35" i="19" s="1"/>
  <c r="M34" i="19"/>
  <c r="J34" i="19"/>
  <c r="K34" i="19" s="1"/>
  <c r="N34" i="19" s="1"/>
  <c r="N39" i="19" l="1"/>
  <c r="N36" i="19"/>
  <c r="N37" i="19"/>
  <c r="F57" i="11"/>
  <c r="O39" i="19" l="1"/>
  <c r="D58" i="11" s="1"/>
  <c r="G58" i="11" s="1"/>
  <c r="M33" i="19"/>
  <c r="J33" i="19"/>
  <c r="K33" i="19" s="1"/>
  <c r="M32" i="19"/>
  <c r="J32" i="19"/>
  <c r="K32" i="19" s="1"/>
  <c r="M31" i="19"/>
  <c r="J31" i="19"/>
  <c r="K31" i="19" s="1"/>
  <c r="N31" i="19" s="1"/>
  <c r="N32" i="19" l="1"/>
  <c r="N33" i="19"/>
  <c r="O33" i="19"/>
  <c r="D57" i="11" s="1"/>
  <c r="G57" i="11" s="1"/>
  <c r="F56" i="11"/>
  <c r="M30" i="19"/>
  <c r="J30" i="19"/>
  <c r="K30" i="19" s="1"/>
  <c r="M29" i="19"/>
  <c r="J29" i="19"/>
  <c r="K29" i="19" s="1"/>
  <c r="N29" i="19" s="1"/>
  <c r="M28" i="19"/>
  <c r="J28" i="19"/>
  <c r="K28" i="19" s="1"/>
  <c r="M27" i="19"/>
  <c r="J27" i="19"/>
  <c r="K27" i="19" s="1"/>
  <c r="N27" i="19" l="1"/>
  <c r="N30" i="19"/>
  <c r="N28" i="19"/>
  <c r="O30" i="19" s="1"/>
  <c r="D56" i="11" s="1"/>
  <c r="G56" i="11" s="1"/>
  <c r="F55" i="11"/>
  <c r="M26" i="19"/>
  <c r="J26" i="19"/>
  <c r="K26" i="19" s="1"/>
  <c r="M25" i="19"/>
  <c r="J25" i="19"/>
  <c r="K25" i="19" s="1"/>
  <c r="M24" i="19"/>
  <c r="J24" i="19"/>
  <c r="K24" i="19" s="1"/>
  <c r="M23" i="19"/>
  <c r="J23" i="19"/>
  <c r="K23" i="19" s="1"/>
  <c r="N23" i="19" s="1"/>
  <c r="M22" i="19"/>
  <c r="J22" i="19"/>
  <c r="K22" i="19" s="1"/>
  <c r="N22" i="19" s="1"/>
  <c r="N24" i="19" l="1"/>
  <c r="N25" i="19"/>
  <c r="N26" i="19"/>
  <c r="F54" i="11"/>
  <c r="O26" i="19" l="1"/>
  <c r="D55" i="11" s="1"/>
  <c r="G55" i="11" s="1"/>
  <c r="M21" i="19" l="1"/>
  <c r="J21" i="19"/>
  <c r="K21" i="19" s="1"/>
  <c r="N21" i="19" l="1"/>
  <c r="O21" i="19" s="1"/>
  <c r="D54" i="11"/>
  <c r="G54" i="11" s="1"/>
  <c r="F53" i="11"/>
  <c r="M20" i="19"/>
  <c r="J20" i="19"/>
  <c r="K20" i="19" s="1"/>
  <c r="N20" i="19" s="1"/>
  <c r="M19" i="19"/>
  <c r="J19" i="19"/>
  <c r="K19" i="19" s="1"/>
  <c r="N19" i="19" l="1"/>
  <c r="O20" i="19" s="1"/>
  <c r="D53" i="11"/>
  <c r="G53" i="11" s="1"/>
  <c r="F52" i="11"/>
  <c r="M18" i="19"/>
  <c r="J18" i="19"/>
  <c r="K18" i="19" s="1"/>
  <c r="N18" i="19" s="1"/>
  <c r="M17" i="19"/>
  <c r="J17" i="19"/>
  <c r="K17" i="19" s="1"/>
  <c r="M16" i="19"/>
  <c r="J16" i="19"/>
  <c r="K16" i="19" s="1"/>
  <c r="M15" i="19"/>
  <c r="J15" i="19"/>
  <c r="K15" i="19" s="1"/>
  <c r="N16" i="19" l="1"/>
  <c r="N15" i="19"/>
  <c r="N17" i="19"/>
  <c r="F51" i="11"/>
  <c r="M14" i="19"/>
  <c r="J14" i="19"/>
  <c r="K14" i="19" s="1"/>
  <c r="M13" i="19"/>
  <c r="J13" i="19"/>
  <c r="K13" i="19" s="1"/>
  <c r="D52" i="11" l="1"/>
  <c r="G52" i="11" s="1"/>
  <c r="N13" i="19"/>
  <c r="O18" i="19"/>
  <c r="N14" i="19"/>
  <c r="D51" i="11" s="1"/>
  <c r="G51" i="11" s="1"/>
  <c r="F50" i="11"/>
  <c r="M12" i="19"/>
  <c r="J12" i="19"/>
  <c r="K12" i="19" s="1"/>
  <c r="M11" i="19"/>
  <c r="J11" i="19"/>
  <c r="K11" i="19" s="1"/>
  <c r="M10" i="19"/>
  <c r="J10" i="19"/>
  <c r="K10" i="19" s="1"/>
  <c r="N11" i="19" l="1"/>
  <c r="O14" i="19"/>
  <c r="N10" i="19"/>
  <c r="N12" i="19"/>
  <c r="F49" i="11"/>
  <c r="N48" i="11"/>
  <c r="K48" i="11"/>
  <c r="N47" i="11"/>
  <c r="K47" i="11"/>
  <c r="M9" i="19"/>
  <c r="M66" i="19" s="1"/>
  <c r="J9" i="19"/>
  <c r="K9" i="19" s="1"/>
  <c r="N9" i="19" s="1"/>
  <c r="N66" i="19" l="1"/>
  <c r="C4" i="25" s="1"/>
  <c r="D50" i="11"/>
  <c r="G50" i="11" s="1"/>
  <c r="O9" i="19"/>
  <c r="O12" i="19"/>
  <c r="D49" i="11"/>
  <c r="K66" i="19"/>
  <c r="F44" i="11"/>
  <c r="M52" i="16" l="1"/>
  <c r="J52" i="16"/>
  <c r="K52" i="16" s="1"/>
  <c r="M51" i="16"/>
  <c r="J51" i="16"/>
  <c r="K51" i="16" s="1"/>
  <c r="N51" i="16" s="1"/>
  <c r="N52" i="16" l="1"/>
  <c r="O52" i="16" s="1"/>
  <c r="D44" i="11" s="1"/>
  <c r="G44" i="11" s="1"/>
  <c r="B43" i="11"/>
  <c r="F43" i="11" s="1"/>
  <c r="M50" i="16"/>
  <c r="J50" i="16"/>
  <c r="K50" i="16" s="1"/>
  <c r="N50" i="16" s="1"/>
  <c r="M49" i="16"/>
  <c r="J49" i="16"/>
  <c r="K49" i="16" s="1"/>
  <c r="N49" i="16" l="1"/>
  <c r="O50" i="16" s="1"/>
  <c r="D43" i="11" s="1"/>
  <c r="G43" i="11" s="1"/>
  <c r="B42" i="11"/>
  <c r="F42" i="11" s="1"/>
  <c r="M48" i="16"/>
  <c r="J48" i="16"/>
  <c r="K48" i="16" s="1"/>
  <c r="N48" i="16" s="1"/>
  <c r="O48" i="16" s="1"/>
  <c r="D42" i="11" s="1"/>
  <c r="G42" i="11" l="1"/>
  <c r="B41" i="11"/>
  <c r="F41" i="11" s="1"/>
  <c r="M47" i="16"/>
  <c r="J47" i="16"/>
  <c r="K47" i="16" s="1"/>
  <c r="N47" i="16" s="1"/>
  <c r="O47" i="16" s="1"/>
  <c r="D41" i="11" s="1"/>
  <c r="G41" i="11" s="1"/>
  <c r="B40" i="11" l="1"/>
  <c r="F40" i="11" s="1"/>
  <c r="B39" i="11"/>
  <c r="M46" i="16" l="1"/>
  <c r="J46" i="16"/>
  <c r="K46" i="16" s="1"/>
  <c r="N46" i="16" s="1"/>
  <c r="O46" i="16" s="1"/>
  <c r="D40" i="11" s="1"/>
  <c r="G40" i="11" s="1"/>
  <c r="F39" i="11" l="1"/>
  <c r="M45" i="16" l="1"/>
  <c r="J45" i="16"/>
  <c r="K45" i="16" s="1"/>
  <c r="N45" i="16" s="1"/>
  <c r="O45" i="16" s="1"/>
  <c r="D39" i="11" s="1"/>
  <c r="G39" i="11" s="1"/>
  <c r="F38" i="11" l="1"/>
  <c r="M44" i="16" l="1"/>
  <c r="J44" i="16"/>
  <c r="K44" i="16" s="1"/>
  <c r="N44" i="16" s="1"/>
  <c r="O44" i="16" s="1"/>
  <c r="D38" i="11" s="1"/>
  <c r="G38" i="11" s="1"/>
  <c r="F37" i="11" l="1"/>
  <c r="M43" i="16" l="1"/>
  <c r="J43" i="16"/>
  <c r="K43" i="16" s="1"/>
  <c r="M42" i="16"/>
  <c r="J42" i="16"/>
  <c r="K42" i="16" s="1"/>
  <c r="N42" i="16" s="1"/>
  <c r="M41" i="16"/>
  <c r="J41" i="16"/>
  <c r="K41" i="16" s="1"/>
  <c r="N41" i="16" l="1"/>
  <c r="N43" i="16"/>
  <c r="F36" i="11"/>
  <c r="M40" i="16"/>
  <c r="J40" i="16"/>
  <c r="K40" i="16" s="1"/>
  <c r="M39" i="16"/>
  <c r="J39" i="16"/>
  <c r="K39" i="16" s="1"/>
  <c r="N39" i="16" s="1"/>
  <c r="M38" i="16"/>
  <c r="J38" i="16"/>
  <c r="K38" i="16" s="1"/>
  <c r="O43" i="16" l="1"/>
  <c r="D37" i="11" s="1"/>
  <c r="G37" i="11" s="1"/>
  <c r="N38" i="16"/>
  <c r="N40" i="16"/>
  <c r="O40" i="16" s="1"/>
  <c r="D36" i="11" s="1"/>
  <c r="G36" i="11" s="1"/>
  <c r="F35" i="11" l="1"/>
  <c r="M37" i="16"/>
  <c r="J37" i="16"/>
  <c r="K37" i="16" s="1"/>
  <c r="M36" i="16"/>
  <c r="J36" i="16"/>
  <c r="K36" i="16" s="1"/>
  <c r="N37" i="16" l="1"/>
  <c r="N36" i="16"/>
  <c r="M35" i="16" l="1"/>
  <c r="J35" i="16"/>
  <c r="K35" i="16" s="1"/>
  <c r="N35" i="16" l="1"/>
  <c r="O37" i="16" s="1"/>
  <c r="D35" i="11" s="1"/>
  <c r="G35" i="11" s="1"/>
  <c r="F34" i="11"/>
  <c r="M34" i="16" l="1"/>
  <c r="J34" i="16"/>
  <c r="K34" i="16" s="1"/>
  <c r="N34" i="16" l="1"/>
  <c r="O34" i="16" s="1"/>
  <c r="D34" i="11" s="1"/>
  <c r="G34" i="11" s="1"/>
  <c r="F33" i="11"/>
  <c r="M33" i="16"/>
  <c r="J33" i="16"/>
  <c r="K33" i="16" s="1"/>
  <c r="N33" i="16" s="1"/>
  <c r="M32" i="16"/>
  <c r="J32" i="16"/>
  <c r="K32" i="16" s="1"/>
  <c r="N32" i="16" l="1"/>
  <c r="O33" i="16" s="1"/>
  <c r="D33" i="11" s="1"/>
  <c r="G33" i="11" s="1"/>
  <c r="F32" i="11"/>
  <c r="M31" i="16"/>
  <c r="J31" i="16"/>
  <c r="K31" i="16" s="1"/>
  <c r="N31" i="16" s="1"/>
  <c r="M30" i="16"/>
  <c r="J30" i="16"/>
  <c r="K30" i="16" s="1"/>
  <c r="M29" i="16"/>
  <c r="J29" i="16"/>
  <c r="K29" i="16" s="1"/>
  <c r="N29" i="16" s="1"/>
  <c r="M28" i="16"/>
  <c r="J28" i="16"/>
  <c r="K28" i="16" s="1"/>
  <c r="N28" i="16" l="1"/>
  <c r="N30" i="16"/>
  <c r="O31" i="16" l="1"/>
  <c r="D32" i="11" s="1"/>
  <c r="G32" i="11" s="1"/>
  <c r="F31" i="11"/>
  <c r="M27" i="16"/>
  <c r="J27" i="16"/>
  <c r="K27" i="16" s="1"/>
  <c r="N27" i="16" s="1"/>
  <c r="M26" i="16" l="1"/>
  <c r="J26" i="16"/>
  <c r="K26" i="16" s="1"/>
  <c r="M25" i="16"/>
  <c r="J25" i="16"/>
  <c r="K25" i="16" s="1"/>
  <c r="N25" i="16" s="1"/>
  <c r="N26" i="16" l="1"/>
  <c r="O27" i="16"/>
  <c r="D31" i="11" s="1"/>
  <c r="G31" i="11" s="1"/>
  <c r="F30" i="11"/>
  <c r="M24" i="16" l="1"/>
  <c r="J24" i="16"/>
  <c r="K24" i="16" s="1"/>
  <c r="M23" i="16"/>
  <c r="J23" i="16"/>
  <c r="K23" i="16" s="1"/>
  <c r="M22" i="16"/>
  <c r="J22" i="16"/>
  <c r="K22" i="16" s="1"/>
  <c r="N23" i="16" l="1"/>
  <c r="N22" i="16"/>
  <c r="N24" i="16"/>
  <c r="F29" i="11"/>
  <c r="O24" i="16" l="1"/>
  <c r="D30" i="11" s="1"/>
  <c r="G30" i="11" s="1"/>
  <c r="M21" i="16"/>
  <c r="J21" i="16"/>
  <c r="K21" i="16" s="1"/>
  <c r="N21" i="16" s="1"/>
  <c r="M20" i="16"/>
  <c r="J20" i="16"/>
  <c r="K20" i="16" s="1"/>
  <c r="N20" i="16" l="1"/>
  <c r="M19" i="16" l="1"/>
  <c r="J19" i="16"/>
  <c r="K19" i="16" s="1"/>
  <c r="M18" i="16"/>
  <c r="J18" i="16"/>
  <c r="K18" i="16" s="1"/>
  <c r="M17" i="16"/>
  <c r="J17" i="16"/>
  <c r="K17" i="16" s="1"/>
  <c r="M16" i="16"/>
  <c r="J16" i="16"/>
  <c r="K16" i="16" s="1"/>
  <c r="N16" i="16" l="1"/>
  <c r="D29" i="11" s="1"/>
  <c r="G29" i="11" s="1"/>
  <c r="N18" i="16"/>
  <c r="N17" i="16"/>
  <c r="N19" i="16"/>
  <c r="F28" i="11"/>
  <c r="O21" i="16" l="1"/>
  <c r="M15" i="16"/>
  <c r="J15" i="16"/>
  <c r="K15" i="16" s="1"/>
  <c r="M14" i="16"/>
  <c r="J14" i="16"/>
  <c r="K14" i="16" s="1"/>
  <c r="M13" i="16"/>
  <c r="J13" i="16"/>
  <c r="K13" i="16" s="1"/>
  <c r="N14" i="16" l="1"/>
  <c r="N13" i="16"/>
  <c r="N15" i="16"/>
  <c r="K3" i="11"/>
  <c r="N3" i="11"/>
  <c r="D28" i="11" l="1"/>
  <c r="G28" i="11" s="1"/>
  <c r="O15" i="16"/>
  <c r="F27" i="11" l="1"/>
  <c r="N26" i="11"/>
  <c r="K26" i="11"/>
  <c r="N25" i="11"/>
  <c r="K25" i="11"/>
  <c r="M12" i="16"/>
  <c r="J12" i="16"/>
  <c r="K12" i="16" s="1"/>
  <c r="M11" i="16"/>
  <c r="J11" i="16"/>
  <c r="K11" i="16" s="1"/>
  <c r="N11" i="16" l="1"/>
  <c r="N12" i="16"/>
  <c r="M10" i="16" l="1"/>
  <c r="J10" i="16"/>
  <c r="K10" i="16" s="1"/>
  <c r="J9" i="16"/>
  <c r="K9" i="16" s="1"/>
  <c r="M9" i="16"/>
  <c r="M54" i="16" l="1"/>
  <c r="N10" i="16"/>
  <c r="N9" i="16"/>
  <c r="N54" i="16" s="1"/>
  <c r="C3" i="25" s="1"/>
  <c r="B3" i="25" s="1"/>
  <c r="B4" i="25" s="1"/>
  <c r="B5" i="25" s="1"/>
  <c r="B6" i="25" s="1"/>
  <c r="B7" i="25" s="1"/>
  <c r="B8" i="25" s="1"/>
  <c r="B9" i="25" s="1"/>
  <c r="B10" i="25" s="1"/>
  <c r="B11" i="25" s="1"/>
  <c r="B12" i="25" s="1"/>
  <c r="B13" i="25" s="1"/>
  <c r="B14" i="25" s="1"/>
  <c r="B1048572" i="25" s="1"/>
  <c r="F22" i="11"/>
  <c r="O12" i="16" l="1"/>
  <c r="D27" i="11"/>
  <c r="K54" i="16"/>
  <c r="G27" i="11" l="1"/>
  <c r="C27" i="11"/>
  <c r="C28" i="11" s="1"/>
  <c r="C29" i="11" s="1"/>
  <c r="C30" i="11" s="1"/>
  <c r="C31" i="11" s="1"/>
  <c r="C32" i="11" s="1"/>
  <c r="C33" i="11" s="1"/>
  <c r="C34" i="11" s="1"/>
  <c r="C35" i="11" s="1"/>
  <c r="C36" i="11" s="1"/>
  <c r="C37" i="11" s="1"/>
  <c r="C38" i="11" s="1"/>
  <c r="C39" i="11" s="1"/>
  <c r="C40" i="11" s="1"/>
  <c r="C41" i="11" s="1"/>
  <c r="C42" i="11" s="1"/>
  <c r="C43" i="11" s="1"/>
  <c r="C44" i="11" s="1"/>
  <c r="D22" i="11"/>
  <c r="G22" i="11" s="1"/>
  <c r="F21" i="11"/>
  <c r="D21" i="11" l="1"/>
  <c r="G21" i="11" s="1"/>
  <c r="F20" i="11" l="1"/>
  <c r="D20" i="11" l="1"/>
  <c r="G20" i="11" s="1"/>
  <c r="F19" i="11"/>
  <c r="D19" i="11" l="1"/>
  <c r="G19" i="11" s="1"/>
  <c r="N4" i="11"/>
  <c r="F18" i="11"/>
  <c r="D18" i="11" l="1"/>
  <c r="G18" i="11" s="1"/>
  <c r="F17" i="11" l="1"/>
  <c r="F16" i="11" l="1"/>
  <c r="D17" i="11" l="1"/>
  <c r="G17" i="11" s="1"/>
  <c r="F15" i="11" l="1"/>
  <c r="D16" i="11" l="1"/>
  <c r="G16" i="11" s="1"/>
  <c r="F14" i="11" l="1"/>
  <c r="D15" i="11" l="1"/>
  <c r="G15" i="11" s="1"/>
  <c r="F13" i="11" l="1"/>
  <c r="D14" i="11" l="1"/>
  <c r="G14" i="11" s="1"/>
  <c r="K4" i="11" l="1"/>
  <c r="F12" i="11"/>
  <c r="D13" i="11" l="1"/>
  <c r="G13" i="11" s="1"/>
  <c r="D12" i="11" l="1"/>
  <c r="G12" i="11" s="1"/>
  <c r="F6" i="11"/>
  <c r="F7" i="11"/>
  <c r="F8" i="11"/>
  <c r="F9" i="11"/>
  <c r="F10" i="11"/>
  <c r="F11" i="11"/>
  <c r="F5" i="11"/>
  <c r="D11" i="11" l="1"/>
  <c r="G11" i="11" s="1"/>
  <c r="D10" i="11" l="1"/>
  <c r="G10" i="11" s="1"/>
  <c r="D9" i="11"/>
  <c r="G9" i="11" s="1"/>
  <c r="D8" i="11" l="1"/>
  <c r="G8" i="11" s="1"/>
  <c r="D7" i="11" l="1"/>
  <c r="G7" i="11" s="1"/>
  <c r="D6" i="11" l="1"/>
  <c r="G6" i="11" s="1"/>
  <c r="D5" i="11" l="1"/>
  <c r="G5" i="11" l="1"/>
  <c r="C5" i="11"/>
  <c r="C6" i="11" s="1"/>
  <c r="C7" i="11" s="1"/>
  <c r="C8" i="11" s="1"/>
  <c r="C9" i="11" s="1"/>
  <c r="C10" i="11" s="1"/>
  <c r="C11" i="11" s="1"/>
  <c r="C12" i="11" s="1"/>
  <c r="C13" i="11" s="1"/>
  <c r="C14" i="11" s="1"/>
  <c r="C15" i="11" s="1"/>
  <c r="C16" i="11" s="1"/>
  <c r="C17" i="11" s="1"/>
  <c r="C18" i="11" s="1"/>
  <c r="C19" i="11" s="1"/>
  <c r="C20" i="11" s="1"/>
  <c r="C21" i="11" s="1"/>
  <c r="C22" i="11" s="1"/>
  <c r="C7" i="8" l="1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C9" i="6" s="1"/>
  <c r="C20" i="4" l="1"/>
  <c r="C16" i="4"/>
  <c r="C6" i="4"/>
  <c r="B6" i="4" s="1"/>
  <c r="G5" i="8"/>
  <c r="G4" i="8"/>
  <c r="C4" i="6"/>
  <c r="C4" i="8"/>
  <c r="B4" i="8" s="1"/>
  <c r="C6" i="8"/>
  <c r="C5" i="8"/>
  <c r="C4" i="2"/>
  <c r="C9" i="4"/>
  <c r="C8" i="4"/>
  <c r="C7" i="4"/>
  <c r="C14" i="4"/>
  <c r="C12" i="4"/>
  <c r="C18" i="4"/>
  <c r="C21" i="4"/>
  <c r="C11" i="4"/>
  <c r="C13" i="4"/>
  <c r="C19" i="4"/>
  <c r="C10" i="4"/>
  <c r="C15" i="4"/>
  <c r="C10" i="6"/>
  <c r="C11" i="6" s="1"/>
  <c r="C12" i="6" s="1"/>
  <c r="C13" i="6" s="1"/>
  <c r="C14" i="6" s="1"/>
  <c r="C15" i="6" s="1"/>
  <c r="C16" i="6" s="1"/>
  <c r="C17" i="6" s="1"/>
  <c r="C18" i="6" s="1"/>
  <c r="C19" i="6" s="1"/>
  <c r="C20" i="6" s="1"/>
  <c r="C21" i="6" s="1"/>
  <c r="C22" i="6" s="1"/>
  <c r="C17" i="4"/>
  <c r="B7" i="4" l="1"/>
  <c r="B8" i="4" s="1"/>
  <c r="B9" i="4" s="1"/>
  <c r="B10" i="4" s="1"/>
  <c r="B11" i="4" s="1"/>
  <c r="B12" i="4" s="1"/>
  <c r="B13" i="4" s="1"/>
  <c r="B14" i="4" s="1"/>
  <c r="B15" i="4" s="1"/>
  <c r="B16" i="4" s="1"/>
  <c r="B17" i="4" s="1"/>
  <c r="B18" i="4" s="1"/>
  <c r="B19" i="4" s="1"/>
  <c r="B20" i="4" s="1"/>
  <c r="B21" i="4" s="1"/>
  <c r="B5" i="8"/>
  <c r="B6" i="8" s="1"/>
  <c r="B7" i="8" s="1"/>
  <c r="B5" i="2"/>
  <c r="D4" i="2"/>
  <c r="C5" i="2" l="1"/>
  <c r="B6" i="2" s="1"/>
  <c r="C6" i="2" l="1"/>
  <c r="B7" i="2" s="1"/>
  <c r="D5" i="2"/>
  <c r="D6" i="2" l="1"/>
  <c r="C7" i="2"/>
  <c r="B8" i="2" s="1"/>
  <c r="C8" i="2" l="1"/>
  <c r="B9" i="2" s="1"/>
  <c r="D7" i="2"/>
  <c r="C9" i="2" l="1"/>
  <c r="B10" i="2" s="1"/>
  <c r="D8" i="2"/>
  <c r="D9" i="2" l="1"/>
  <c r="C10" i="2"/>
  <c r="B11" i="2" s="1"/>
  <c r="D10" i="2" l="1"/>
  <c r="C11" i="2"/>
  <c r="B12" i="2" s="1"/>
  <c r="C12" i="2" l="1"/>
  <c r="B13" i="2" s="1"/>
  <c r="D11" i="2"/>
  <c r="C13" i="2" l="1"/>
  <c r="B14" i="2" s="1"/>
  <c r="D12" i="2"/>
  <c r="D13" i="2" l="1"/>
  <c r="G49" i="11"/>
  <c r="C49" i="11"/>
  <c r="C50" i="11" s="1"/>
  <c r="C51" i="11" s="1"/>
  <c r="C52" i="11" s="1"/>
  <c r="C53" i="11" s="1"/>
  <c r="C54" i="11" s="1"/>
  <c r="C55" i="11" s="1"/>
  <c r="C56" i="11" s="1"/>
  <c r="C57" i="11" s="1"/>
  <c r="C58" i="11" s="1"/>
  <c r="C59" i="11" s="1"/>
  <c r="C60" i="11" s="1"/>
  <c r="C61" i="11" s="1"/>
  <c r="C62" i="11" s="1"/>
  <c r="C63" i="11" s="1"/>
  <c r="C64" i="11" s="1"/>
  <c r="C65" i="11" s="1"/>
</calcChain>
</file>

<file path=xl/sharedStrings.xml><?xml version="1.0" encoding="utf-8"?>
<sst xmlns="http://schemas.openxmlformats.org/spreadsheetml/2006/main" count="12561" uniqueCount="818">
  <si>
    <t>Sr. No</t>
  </si>
  <si>
    <t>Stocks</t>
  </si>
  <si>
    <t>Date</t>
  </si>
  <si>
    <t>Time</t>
  </si>
  <si>
    <t>Buy / Sell</t>
  </si>
  <si>
    <t>Entry Rate (Rs.)</t>
  </si>
  <si>
    <t>Stoploss (Rs.)</t>
  </si>
  <si>
    <t>Squareoff Price (Rs.)</t>
  </si>
  <si>
    <t>Profit / Loss</t>
  </si>
  <si>
    <t>Total Profit / Loss   (Rs.)</t>
  </si>
  <si>
    <t>Lot size</t>
  </si>
  <si>
    <t>11th June</t>
  </si>
  <si>
    <t>Buy</t>
  </si>
  <si>
    <t>Sell</t>
  </si>
  <si>
    <t>UJJIVAN</t>
  </si>
  <si>
    <t>12th June</t>
  </si>
  <si>
    <t>13th June</t>
  </si>
  <si>
    <t>14th June</t>
  </si>
  <si>
    <t>17th June</t>
  </si>
  <si>
    <t>18th June</t>
  </si>
  <si>
    <t>19th June</t>
  </si>
  <si>
    <t>20th June</t>
  </si>
  <si>
    <t>24th June</t>
  </si>
  <si>
    <t>25th June</t>
  </si>
  <si>
    <t>LT</t>
  </si>
  <si>
    <t>26th June</t>
  </si>
  <si>
    <t>27th June</t>
  </si>
  <si>
    <t>28th June</t>
  </si>
  <si>
    <t>Months</t>
  </si>
  <si>
    <t>JUNE</t>
  </si>
  <si>
    <t>STRIKE RATE</t>
  </si>
  <si>
    <t>Total</t>
  </si>
  <si>
    <t>TOTAL CALLS</t>
  </si>
  <si>
    <t>June Capital Appreciation</t>
  </si>
  <si>
    <t>POSITIVE CALLS</t>
  </si>
  <si>
    <t>Capital</t>
  </si>
  <si>
    <t>NEGATIVE CALLS</t>
  </si>
  <si>
    <t>Profit/Loss (Rs.)</t>
  </si>
  <si>
    <t>21th June</t>
  </si>
  <si>
    <t>Capital Balance</t>
  </si>
  <si>
    <t>Day Profit</t>
  </si>
  <si>
    <t xml:space="preserve">NEGATIVE CALLS </t>
  </si>
  <si>
    <t>Month</t>
  </si>
  <si>
    <t>Capital Appreciation</t>
  </si>
  <si>
    <t>Monthly Profit</t>
  </si>
  <si>
    <t>10.48 a.m.</t>
  </si>
  <si>
    <t>2.14 p.m.</t>
  </si>
  <si>
    <t>UPL</t>
  </si>
  <si>
    <t>2.40 p.m.</t>
  </si>
  <si>
    <t>APOLLOHOSP</t>
  </si>
  <si>
    <t>9.36 a.m.</t>
  </si>
  <si>
    <t>SUNTV</t>
  </si>
  <si>
    <t>KOTAKBANK</t>
  </si>
  <si>
    <t>BAJAJAUTO</t>
  </si>
  <si>
    <t>12.47 p.m.</t>
  </si>
  <si>
    <t>MFSL</t>
  </si>
  <si>
    <t>TORNTPHARMA</t>
  </si>
  <si>
    <t>MINDTREE</t>
  </si>
  <si>
    <t>9.43 a.m.</t>
  </si>
  <si>
    <t>GODREJCP</t>
  </si>
  <si>
    <t>10.40 a.m.</t>
  </si>
  <si>
    <t>12.43 p.m.</t>
  </si>
  <si>
    <t>INFY</t>
  </si>
  <si>
    <t>2.24 p.m.</t>
  </si>
  <si>
    <t>ICICIBANK</t>
  </si>
  <si>
    <t>TITAN</t>
  </si>
  <si>
    <t>9.29 a.m.</t>
  </si>
  <si>
    <t>Lot Size (2x)</t>
  </si>
  <si>
    <t>12.07 p.m.</t>
  </si>
  <si>
    <t>EQUITAS</t>
  </si>
  <si>
    <t>9.26 a.m.</t>
  </si>
  <si>
    <t>9.38 a.m.</t>
  </si>
  <si>
    <t>BANKNIFTY</t>
  </si>
  <si>
    <t>11.46 a.m.</t>
  </si>
  <si>
    <t>AXISBANK</t>
  </si>
  <si>
    <t>11.59 a.m.</t>
  </si>
  <si>
    <t>HAVELLS</t>
  </si>
  <si>
    <t>2.12 p.m.</t>
  </si>
  <si>
    <t>BAJFINANCE</t>
  </si>
  <si>
    <t>2.20 p.m.</t>
  </si>
  <si>
    <t>RBLBANK</t>
  </si>
  <si>
    <t>9.24 a.m.</t>
  </si>
  <si>
    <t>9.30 a.m.</t>
  </si>
  <si>
    <t>CIPLA</t>
  </si>
  <si>
    <t>2.25 p.m.</t>
  </si>
  <si>
    <t>JUSTDIAL</t>
  </si>
  <si>
    <t>ZEEL</t>
  </si>
  <si>
    <t>9.52 a.m.</t>
  </si>
  <si>
    <t>12.14 p.m.</t>
  </si>
  <si>
    <t>PEL</t>
  </si>
  <si>
    <t>2.21 p.m.</t>
  </si>
  <si>
    <t>2.47 p.m.</t>
  </si>
  <si>
    <t>UBL</t>
  </si>
  <si>
    <t>3.14 p.m.</t>
  </si>
  <si>
    <t>9.31 a.m.</t>
  </si>
  <si>
    <t>MUTHOOTHFIN</t>
  </si>
  <si>
    <t>9.55 a.m.</t>
  </si>
  <si>
    <t>2.33 p.m.</t>
  </si>
  <si>
    <t>MOTHERSUMI</t>
  </si>
  <si>
    <t>ADANIENT</t>
  </si>
  <si>
    <t>Total Net Profit / Loss   (Rs.)</t>
  </si>
  <si>
    <t>Brokerage* ( Rs.)</t>
  </si>
  <si>
    <t>9.46 a.m.</t>
  </si>
  <si>
    <t>BAJAJFINSV</t>
  </si>
  <si>
    <t>11.50 a.m.</t>
  </si>
  <si>
    <t>INDIGO</t>
  </si>
  <si>
    <t>9.21 a.m.</t>
  </si>
  <si>
    <t xml:space="preserve">AUROPHARMA </t>
  </si>
  <si>
    <t>2.23 p.m.</t>
  </si>
  <si>
    <t>M&amp;MFIN</t>
  </si>
  <si>
    <t>9.19 a.m.</t>
  </si>
  <si>
    <t>12.19 p.m.</t>
  </si>
  <si>
    <t>2.22 p.m.</t>
  </si>
  <si>
    <t>TATAMOTORS</t>
  </si>
  <si>
    <t>9.48 a.m.</t>
  </si>
  <si>
    <t>10.21 a.m.</t>
  </si>
  <si>
    <t>PIDILITE</t>
  </si>
  <si>
    <t>MANAPURRAM</t>
  </si>
  <si>
    <t>9.57 a.m.</t>
  </si>
  <si>
    <t>MARUTI</t>
  </si>
  <si>
    <t>10.18 a.m.</t>
  </si>
  <si>
    <t>ICICIPRU</t>
  </si>
  <si>
    <t>1.49 p.m.</t>
  </si>
  <si>
    <t>10.06 a.m.</t>
  </si>
  <si>
    <t>10.10 a.m.</t>
  </si>
  <si>
    <t>SRTRANSFIN</t>
  </si>
  <si>
    <t>SBIN</t>
  </si>
  <si>
    <t>1.46 p.m.</t>
  </si>
  <si>
    <t>Daily PNL</t>
  </si>
  <si>
    <t>9.18 a.m.</t>
  </si>
  <si>
    <t>9.32 a.m.</t>
  </si>
  <si>
    <t>9.56 a.m.</t>
  </si>
  <si>
    <t>2.07 p.m.</t>
  </si>
  <si>
    <t>ADANIPORTS</t>
  </si>
  <si>
    <t>Total Days</t>
  </si>
  <si>
    <t>POSITIVE DAYS</t>
  </si>
  <si>
    <t>NEGATIVE DAYS</t>
  </si>
  <si>
    <t>9.27 a.m.</t>
  </si>
  <si>
    <t>JUBLFOOD</t>
  </si>
  <si>
    <t>2.30 p.m.</t>
  </si>
  <si>
    <t>1.57 p.m.</t>
  </si>
  <si>
    <t>MCDOWELLS</t>
  </si>
  <si>
    <t>9.40 a.m.</t>
  </si>
  <si>
    <t>9.59 a.m.</t>
  </si>
  <si>
    <t>CESC</t>
  </si>
  <si>
    <t>9.39 a.m.</t>
  </si>
  <si>
    <t>AMBUJACEM</t>
  </si>
  <si>
    <t>10.37 a.m.</t>
  </si>
  <si>
    <t>L&amp;TFH</t>
  </si>
  <si>
    <t>1.54 p.m.</t>
  </si>
  <si>
    <t>CANBK</t>
  </si>
  <si>
    <t>SWAS Intraday Calls  Sheet for JAN - 20</t>
  </si>
  <si>
    <t>VOLTAS</t>
  </si>
  <si>
    <t>BANKBARODA</t>
  </si>
  <si>
    <t>HINDALCO</t>
  </si>
  <si>
    <t>VEDL</t>
  </si>
  <si>
    <t>INDUSINDBK</t>
  </si>
  <si>
    <t>BHARATFORG</t>
  </si>
  <si>
    <t>TATAGLOBAL</t>
  </si>
  <si>
    <t>DIVISLAB</t>
  </si>
  <si>
    <t>AMARAJABAT</t>
  </si>
  <si>
    <t>MCDOWELL-N</t>
  </si>
  <si>
    <t>ULTRACEMCO</t>
  </si>
  <si>
    <t>HINDPETRO</t>
  </si>
  <si>
    <t>HINDUNILVR</t>
  </si>
  <si>
    <t>DLF</t>
  </si>
  <si>
    <t>JINDALSTEL</t>
  </si>
  <si>
    <t>APOLLOTYRE</t>
  </si>
  <si>
    <t>TATACHEM</t>
  </si>
  <si>
    <t>TATASTEEL</t>
  </si>
  <si>
    <t>TECHM</t>
  </si>
  <si>
    <t>NIITTECH</t>
  </si>
  <si>
    <t>GLENMARK</t>
  </si>
  <si>
    <t>BHARTIARTL</t>
  </si>
  <si>
    <t>SIEMENS</t>
  </si>
  <si>
    <t>MGL</t>
  </si>
  <si>
    <t>CENTURYTEX</t>
  </si>
  <si>
    <t>BEL</t>
  </si>
  <si>
    <t>EXIDEIND</t>
  </si>
  <si>
    <t>LUPIN</t>
  </si>
  <si>
    <t>PNB</t>
  </si>
  <si>
    <t>BATAINDIA</t>
  </si>
  <si>
    <t>LICHSGFIN</t>
  </si>
  <si>
    <t>CADILAHC</t>
  </si>
  <si>
    <t>10.17 a.m.</t>
  </si>
  <si>
    <t>AUROPHARMA</t>
  </si>
  <si>
    <t>11.25 a.m.</t>
  </si>
  <si>
    <t>1.24 p.m.</t>
  </si>
  <si>
    <t>9.47 a.m.</t>
  </si>
  <si>
    <t>10.07 a.m.</t>
  </si>
  <si>
    <t>1.53 p.m.</t>
  </si>
  <si>
    <t>2.31 p.m.</t>
  </si>
  <si>
    <t>9.45 a.m.</t>
  </si>
  <si>
    <t>BIOCON</t>
  </si>
  <si>
    <t>1.35 p.m.</t>
  </si>
  <si>
    <t>9.28 a.m.</t>
  </si>
  <si>
    <t>12.35 p.m.</t>
  </si>
  <si>
    <t>1.31 p.m.</t>
  </si>
  <si>
    <t>2.36 p.m.</t>
  </si>
  <si>
    <t>9.33 a.m.</t>
  </si>
  <si>
    <t>12.17 p.m.</t>
  </si>
  <si>
    <t>COLPAL</t>
  </si>
  <si>
    <t>JSWSTEEL</t>
  </si>
  <si>
    <t>12.20 p.m.</t>
  </si>
  <si>
    <t>TVSMOTORS</t>
  </si>
  <si>
    <t>PVR</t>
  </si>
  <si>
    <t>10.32 a.m.</t>
  </si>
  <si>
    <t>10.35 a.m.</t>
  </si>
  <si>
    <t>2.16 p.m.</t>
  </si>
  <si>
    <t>11.01 a.m.</t>
  </si>
  <si>
    <t>12.24 p.m.</t>
  </si>
  <si>
    <t>10.12 a.m.</t>
  </si>
  <si>
    <t>1.04 p.m.</t>
  </si>
  <si>
    <t>9.23 a.m.</t>
  </si>
  <si>
    <t>OIL</t>
  </si>
  <si>
    <t>11.47 a.m.</t>
  </si>
  <si>
    <t>IBULHSGFIN</t>
  </si>
  <si>
    <t>11.49 p.m.</t>
  </si>
  <si>
    <t>SWAS Intraday Calls  Sheet for FEB - 20</t>
  </si>
  <si>
    <t>AMARAJBAT</t>
  </si>
  <si>
    <t>BRITANNIA</t>
  </si>
  <si>
    <t>9.42 a.m.</t>
  </si>
  <si>
    <t>12.05 p.m.</t>
  </si>
  <si>
    <t>MUTHOOTFIN</t>
  </si>
  <si>
    <t>M&amp;M</t>
  </si>
  <si>
    <t>9.23 p.m.</t>
  </si>
  <si>
    <t>IGL</t>
  </si>
  <si>
    <t>10.05 a.m.</t>
  </si>
  <si>
    <t>2.11 p.m.</t>
  </si>
  <si>
    <t>9.44 a.m.</t>
  </si>
  <si>
    <t>10.01 a.m.</t>
  </si>
  <si>
    <t>BALKRISHNA</t>
  </si>
  <si>
    <t>11.33 a.m.</t>
  </si>
  <si>
    <t>HDFC</t>
  </si>
  <si>
    <t>HCLTECH</t>
  </si>
  <si>
    <t>ASIANPAINT</t>
  </si>
  <si>
    <t>11.53 a.m.</t>
  </si>
  <si>
    <t>9.22 a.m.</t>
  </si>
  <si>
    <t>9.35 a.m.</t>
  </si>
  <si>
    <t>SUNPHARMA</t>
  </si>
  <si>
    <t>9.25 a.m.</t>
  </si>
  <si>
    <t>SRF</t>
  </si>
  <si>
    <t>10.19 a.m.</t>
  </si>
  <si>
    <t>BPCL</t>
  </si>
  <si>
    <t>13.18 p.m.</t>
  </si>
  <si>
    <t>HEROMOTO</t>
  </si>
  <si>
    <t>9.34 a.m.</t>
  </si>
  <si>
    <t>11.26 a.m.</t>
  </si>
  <si>
    <t>10.11 a.m.</t>
  </si>
  <si>
    <t>12.26 p.m.</t>
  </si>
  <si>
    <t>10.00 a.m.</t>
  </si>
  <si>
    <t>11.00 a.m.</t>
  </si>
  <si>
    <t>12.37 p.m.</t>
  </si>
  <si>
    <t>ASHOKLEY</t>
  </si>
  <si>
    <t>10.55 a.m.</t>
  </si>
  <si>
    <t>2.02 p.m.</t>
  </si>
  <si>
    <t>2.41 p.m.</t>
  </si>
  <si>
    <t>2.13 p.m.</t>
  </si>
  <si>
    <t>10.04 a.m.</t>
  </si>
  <si>
    <t>10.54 a.m.</t>
  </si>
  <si>
    <t>2.38 p.m.</t>
  </si>
  <si>
    <t>10.43 a.m.</t>
  </si>
  <si>
    <t>2.26 p.m.</t>
  </si>
  <si>
    <t>3.11 p.m.</t>
  </si>
  <si>
    <t>SWAS Intraday Calls  Sheet for Mar - 20</t>
  </si>
  <si>
    <t>9.41 a.m.</t>
  </si>
  <si>
    <t>BAJAJFINSRV</t>
  </si>
  <si>
    <t>12.25 p.m.</t>
  </si>
  <si>
    <t>1.30 p.m.</t>
  </si>
  <si>
    <t>DABUR</t>
  </si>
  <si>
    <t>10.33 a.m.</t>
  </si>
  <si>
    <t>1.08 p.m.</t>
  </si>
  <si>
    <t>10.26 a.m.</t>
  </si>
  <si>
    <t>BAJAJ-AUTO</t>
  </si>
  <si>
    <t>01.46 a.m.</t>
  </si>
  <si>
    <t>2.53 p.m.</t>
  </si>
  <si>
    <t>9.20 a.m.</t>
  </si>
  <si>
    <t>9.49 a.m.</t>
  </si>
  <si>
    <t>10.09 a.m.</t>
  </si>
  <si>
    <t>SRTRANFIN</t>
  </si>
  <si>
    <t>12.10 p.m.</t>
  </si>
  <si>
    <t>DRREDDY</t>
  </si>
  <si>
    <t>11.52 a.m.</t>
  </si>
  <si>
    <t>SWAS Intraday Calls  Sheet for Apr - 20</t>
  </si>
  <si>
    <t>10.45 a.m.</t>
  </si>
  <si>
    <t>2.28 p.m.</t>
  </si>
  <si>
    <t>2.00 p.m.</t>
  </si>
  <si>
    <t>AXIS BANK</t>
  </si>
  <si>
    <t>2.15 p.m.</t>
  </si>
  <si>
    <t>RELIANCE</t>
  </si>
  <si>
    <t>10.51 a.m.</t>
  </si>
  <si>
    <t>9.53 a.m.</t>
  </si>
  <si>
    <t>RAMCOCEM</t>
  </si>
  <si>
    <t>2.51 p.m.</t>
  </si>
  <si>
    <t>10.23 a.m.</t>
  </si>
  <si>
    <t>TATA CONSUMER</t>
  </si>
  <si>
    <t>11.49 a.m.</t>
  </si>
  <si>
    <t>3.07 p.m.</t>
  </si>
  <si>
    <t>1.48 p.m.</t>
  </si>
  <si>
    <t xml:space="preserve">* Note - </t>
  </si>
  <si>
    <t>The profit / loss figures displayed are based on 2 lots per trade</t>
  </si>
  <si>
    <t>Total Brokerage is considered @ 0.3 paise - (0.15 paise brokerage + 0.15 paise other charges)</t>
  </si>
  <si>
    <t>ESCORT</t>
  </si>
  <si>
    <t>10.44 a.m.</t>
  </si>
  <si>
    <t>1.47 p.m.</t>
  </si>
  <si>
    <t>10.16 a.m.</t>
  </si>
  <si>
    <t>11.31 a.m.</t>
  </si>
  <si>
    <t>2.58 p.m.</t>
  </si>
  <si>
    <t>10.49 a.m.</t>
  </si>
  <si>
    <t>11.02 a.m.</t>
  </si>
  <si>
    <t>11.03 a.m.</t>
  </si>
  <si>
    <t>10.24 a.m.</t>
  </si>
  <si>
    <t>10.46 a.m.</t>
  </si>
  <si>
    <t>PETRONET</t>
  </si>
  <si>
    <t>2.10 p.m.</t>
  </si>
  <si>
    <t>2.17 p.m.</t>
  </si>
  <si>
    <t>MUTHOOTH FIN</t>
  </si>
  <si>
    <t>ESCORTS</t>
  </si>
  <si>
    <t>9.58 a.m.</t>
  </si>
  <si>
    <t>10.27 a.m.</t>
  </si>
  <si>
    <t>1.56 p.m.</t>
  </si>
  <si>
    <t>TORNTPOWER</t>
  </si>
  <si>
    <t>9.54 a.m.</t>
  </si>
  <si>
    <t>10.47 a.m.</t>
  </si>
  <si>
    <t>BHARTFORG</t>
  </si>
  <si>
    <t>s</t>
  </si>
  <si>
    <t>SWAS Intraday Calls  Sheet for May - 20</t>
  </si>
  <si>
    <t>12.19 a.m.</t>
  </si>
  <si>
    <t>2.56 p.m.</t>
  </si>
  <si>
    <t>10.02 a.m.</t>
  </si>
  <si>
    <t>11.15 a.m.</t>
  </si>
  <si>
    <t>10.38 a.m.</t>
  </si>
  <si>
    <t>2.27 p.m.</t>
  </si>
  <si>
    <t xml:space="preserve">UJJIVAN </t>
  </si>
  <si>
    <t>12.01 p.m.</t>
  </si>
  <si>
    <t>BERGERPAINT</t>
  </si>
  <si>
    <t>11.14 a.m.</t>
  </si>
  <si>
    <t>AMARJABATT</t>
  </si>
  <si>
    <t>2.19 a.m.</t>
  </si>
  <si>
    <t>BANDHANBK</t>
  </si>
  <si>
    <t>10.52 a.m.</t>
  </si>
  <si>
    <t>HDFC LTD</t>
  </si>
  <si>
    <t>2.55 p.m.</t>
  </si>
  <si>
    <t>2.01 p.m.</t>
  </si>
  <si>
    <t>1.34 p.m.</t>
  </si>
  <si>
    <t>11.27 a.m.</t>
  </si>
  <si>
    <t>PIDILITTE</t>
  </si>
  <si>
    <t>SWAS Intraday Calls  Sheet for June- 20</t>
  </si>
  <si>
    <t>MUTHOOTH</t>
  </si>
  <si>
    <t>10.22 a.m.</t>
  </si>
  <si>
    <t>11.34 a.m.</t>
  </si>
  <si>
    <t>GAIL</t>
  </si>
  <si>
    <t>2.18 p.m.</t>
  </si>
  <si>
    <t>10.39 a.m.</t>
  </si>
  <si>
    <t xml:space="preserve">SUNPHARMA </t>
  </si>
  <si>
    <t>1.40 p.m.</t>
  </si>
  <si>
    <t>CUMMINSIND</t>
  </si>
  <si>
    <t>12.49 p.m.</t>
  </si>
  <si>
    <t>10.14 a.m.</t>
  </si>
  <si>
    <t>1.37 p.m.</t>
  </si>
  <si>
    <t>11.21 a.m.</t>
  </si>
  <si>
    <t>10.15 a.m.</t>
  </si>
  <si>
    <t>NAUKRI</t>
  </si>
  <si>
    <t>2.45 p.m.</t>
  </si>
  <si>
    <t>3.05 p.m.</t>
  </si>
  <si>
    <t>STRTRANFIN</t>
  </si>
  <si>
    <t>11.13 a.m.</t>
  </si>
  <si>
    <t>2.49 p.m.</t>
  </si>
  <si>
    <t>GODREJPROP</t>
  </si>
  <si>
    <t>CHOLAFIN</t>
  </si>
  <si>
    <t>9.51 a.m.</t>
  </si>
  <si>
    <t>11.28 a.m.</t>
  </si>
  <si>
    <t>2.35 p.m.</t>
  </si>
  <si>
    <t>1.11 p.m.</t>
  </si>
  <si>
    <t>12.13 p.m.</t>
  </si>
  <si>
    <t>INDUSBANK</t>
  </si>
  <si>
    <t>HDFCLIFE</t>
  </si>
  <si>
    <t xml:space="preserve">AXISBANK </t>
  </si>
  <si>
    <t>10.30 a.m.</t>
  </si>
  <si>
    <t>12.04 p.m.</t>
  </si>
  <si>
    <t>2.03 p.m.</t>
  </si>
  <si>
    <t>2.52 p.m.</t>
  </si>
  <si>
    <t>YTD Strike rate</t>
  </si>
  <si>
    <t>-</t>
  </si>
  <si>
    <t>ONGC</t>
  </si>
  <si>
    <t>2.44 p.m.</t>
  </si>
  <si>
    <t>HDFCBANK</t>
  </si>
  <si>
    <t>SWAS Intraday Calls  Sheet for July- 20</t>
  </si>
  <si>
    <t>9.37 a.m.</t>
  </si>
  <si>
    <t>10.13 a.m.</t>
  </si>
  <si>
    <t>11.42 a.m.</t>
  </si>
  <si>
    <t>GRASIM</t>
  </si>
  <si>
    <t>SBILIFE</t>
  </si>
  <si>
    <t>1.21 p.m.</t>
  </si>
  <si>
    <t xml:space="preserve">JUSTDIAL </t>
  </si>
  <si>
    <t>10.53 a.m.</t>
  </si>
  <si>
    <t>2.34 p.m.</t>
  </si>
  <si>
    <t>1.20 p.m.</t>
  </si>
  <si>
    <t>2.48 p.m.</t>
  </si>
  <si>
    <t>10.07-20</t>
  </si>
  <si>
    <t>12.27 p.m.</t>
  </si>
  <si>
    <t>10.03 a.m.</t>
  </si>
  <si>
    <t>1049 a.m.</t>
  </si>
  <si>
    <t>11.44 a.m.</t>
  </si>
  <si>
    <t>TCS</t>
  </si>
  <si>
    <t>12.39 p.m.</t>
  </si>
  <si>
    <t>1.58 p.m.</t>
  </si>
  <si>
    <t>CONCOR</t>
  </si>
  <si>
    <t>10.28 a.m.</t>
  </si>
  <si>
    <t>AMARAJABATT</t>
  </si>
  <si>
    <t>APOLLOTYRES</t>
  </si>
  <si>
    <t>10.08 a.m.</t>
  </si>
  <si>
    <t>1.32 p.m.</t>
  </si>
  <si>
    <t xml:space="preserve">MCDOWELLS </t>
  </si>
  <si>
    <t>12.51 p.m.</t>
  </si>
  <si>
    <t>2.06 p.m.</t>
  </si>
  <si>
    <t>11.43 a.m.</t>
  </si>
  <si>
    <t>12.34 p.m.</t>
  </si>
  <si>
    <t>10.29 a.m.</t>
  </si>
  <si>
    <t xml:space="preserve">TATASTEEL </t>
  </si>
  <si>
    <t>10.50 a.m.</t>
  </si>
  <si>
    <t>12.44 p.m.</t>
  </si>
  <si>
    <t>TATACONSUMER</t>
  </si>
  <si>
    <t>12.18 p.m.</t>
  </si>
  <si>
    <t>12.46 p.m.</t>
  </si>
  <si>
    <t xml:space="preserve">MUTHOOTH FIN </t>
  </si>
  <si>
    <t>12.29 p.m.</t>
  </si>
  <si>
    <t>10.36 a.m.</t>
  </si>
  <si>
    <t>12.16 p.m.</t>
  </si>
  <si>
    <t>1.05 p.m.</t>
  </si>
  <si>
    <t>AMBUJA CEM</t>
  </si>
  <si>
    <t>10.59 a.m.</t>
  </si>
  <si>
    <t>12.48 p.m.</t>
  </si>
  <si>
    <t>2.04 p.m.</t>
  </si>
  <si>
    <t>10.56 a.m.</t>
  </si>
  <si>
    <t xml:space="preserve">COALINDIA </t>
  </si>
  <si>
    <t>12.55 p.m.</t>
  </si>
  <si>
    <t>POWERGRID</t>
  </si>
  <si>
    <t>1.00 p.m.</t>
  </si>
  <si>
    <t xml:space="preserve">HDFCBANK </t>
  </si>
  <si>
    <t>12.40 p.m.</t>
  </si>
  <si>
    <t>11.06 a.m.</t>
  </si>
  <si>
    <t>SWAS Intraday Calls  Sheet for Sept- 20</t>
  </si>
  <si>
    <t>1.25 p.m.</t>
  </si>
  <si>
    <t>10.42 a.m.</t>
  </si>
  <si>
    <t xml:space="preserve">BATAINDIA </t>
  </si>
  <si>
    <t>1.17 p.m.</t>
  </si>
  <si>
    <t>ACC</t>
  </si>
  <si>
    <t>WIPRO</t>
  </si>
  <si>
    <t>10.20 a.m.</t>
  </si>
  <si>
    <t>11.23 a.m.</t>
  </si>
  <si>
    <t xml:space="preserve">DRREDDY </t>
  </si>
  <si>
    <t>12.23 p.m.</t>
  </si>
  <si>
    <t>2.37 p.m.</t>
  </si>
  <si>
    <t>10.57 a.m.</t>
  </si>
  <si>
    <t>EICHERMOTO</t>
  </si>
  <si>
    <t>11.45 a.m.</t>
  </si>
  <si>
    <t>11.17 a.m.</t>
  </si>
  <si>
    <t>1.41 p.m.</t>
  </si>
  <si>
    <t>12.59 p.m.</t>
  </si>
  <si>
    <t>9.50 a.m.</t>
  </si>
  <si>
    <t>2.59 p.m.</t>
  </si>
  <si>
    <t>SWAS Intraday Calls  Sheet for Oct - 20</t>
  </si>
  <si>
    <t>ASIAN PAINTS</t>
  </si>
  <si>
    <t xml:space="preserve">TITAN </t>
  </si>
  <si>
    <t xml:space="preserve">HEROMOTO </t>
  </si>
  <si>
    <t>3.00 p.m.</t>
  </si>
  <si>
    <t>EICHERMOTOR</t>
  </si>
  <si>
    <t xml:space="preserve">INDUSBANK </t>
  </si>
  <si>
    <t xml:space="preserve">TORNTPHARMA </t>
  </si>
  <si>
    <t>12.09 p.m.</t>
  </si>
  <si>
    <t>SWAS Intraday Calls  Sheet for Nov - 20</t>
  </si>
  <si>
    <t>COFORGE</t>
  </si>
  <si>
    <t xml:space="preserve">KOTAKBANK </t>
  </si>
  <si>
    <t>1.43 p.m.</t>
  </si>
  <si>
    <t>SRTRASNFIN</t>
  </si>
  <si>
    <t>1.16 p.m.</t>
  </si>
  <si>
    <t>FEDERALBANK</t>
  </si>
  <si>
    <t xml:space="preserve">MANAPURRAM </t>
  </si>
  <si>
    <t>12.15 p.m.</t>
  </si>
  <si>
    <t>1.01 p.m.</t>
  </si>
  <si>
    <t>SWAS Intraday Calls  Sheet for Dec - 20</t>
  </si>
  <si>
    <t>BANDHAN BANK</t>
  </si>
  <si>
    <t>12.58 p.m.</t>
  </si>
  <si>
    <t>HERO MOTO</t>
  </si>
  <si>
    <t>12.56 p.m.</t>
  </si>
  <si>
    <t>1.59 p.m.</t>
  </si>
  <si>
    <t>10.31 a.m.</t>
  </si>
  <si>
    <t>12.54 p.m.</t>
  </si>
  <si>
    <t xml:space="preserve">BALKRISHNA </t>
  </si>
  <si>
    <t>11.10 a.m.</t>
  </si>
  <si>
    <t>PIDILITIND</t>
  </si>
  <si>
    <t>1.15 p.m.</t>
  </si>
  <si>
    <t>1.18 p.m.</t>
  </si>
  <si>
    <t>1.38 p.m.</t>
  </si>
  <si>
    <t>10.41 a.m.</t>
  </si>
  <si>
    <t>12.11 p.m.</t>
  </si>
  <si>
    <t>z</t>
  </si>
  <si>
    <t>11.40 a.m.</t>
  </si>
  <si>
    <t>1.23 p.m.</t>
  </si>
  <si>
    <t>a</t>
  </si>
  <si>
    <t>10.25 a.m.</t>
  </si>
  <si>
    <t>1.50 p.m.</t>
  </si>
  <si>
    <t>1.27 p.m.</t>
  </si>
  <si>
    <t>12.31 p.m.</t>
  </si>
  <si>
    <t>3.02 p.m.</t>
  </si>
  <si>
    <t>The profit / loss figures displayed are based on Qnty traded</t>
  </si>
  <si>
    <t>Qnty</t>
  </si>
  <si>
    <t>INDUSTOWER</t>
  </si>
  <si>
    <t>11.04 a.m.</t>
  </si>
  <si>
    <t>1.03 p.m.</t>
  </si>
  <si>
    <t>11.16 a.m.</t>
  </si>
  <si>
    <t>12.33 p.m.</t>
  </si>
  <si>
    <t>3.26 p.m.</t>
  </si>
  <si>
    <t>BANDHANBNK</t>
  </si>
  <si>
    <t xml:space="preserve">BHARTIARTL </t>
  </si>
  <si>
    <t>11.19 a.m.</t>
  </si>
  <si>
    <t>3.01 p.m.</t>
  </si>
  <si>
    <t>3.27 p.m.</t>
  </si>
  <si>
    <t>11.30 a.m.</t>
  </si>
  <si>
    <t>3.13 p.m.</t>
  </si>
  <si>
    <t>12.03 p.m.</t>
  </si>
  <si>
    <t>12.28 p.m.</t>
  </si>
  <si>
    <t>HDFCLTD</t>
  </si>
  <si>
    <t>1.12 p.m.</t>
  </si>
  <si>
    <t>11.57 a.m.</t>
  </si>
  <si>
    <t>11.11 a.m.</t>
  </si>
  <si>
    <t>12.21 p.m.</t>
  </si>
  <si>
    <t>SRTANSFIN</t>
  </si>
  <si>
    <t>10.58 a.m.</t>
  </si>
  <si>
    <t xml:space="preserve">SIEMENS </t>
  </si>
  <si>
    <t>POWER GRID</t>
  </si>
  <si>
    <t>2.09 p.m.</t>
  </si>
  <si>
    <t>11.41 a.m.</t>
  </si>
  <si>
    <t xml:space="preserve">SUNTV </t>
  </si>
  <si>
    <t>EXIDE IND</t>
  </si>
  <si>
    <t xml:space="preserve">JSWSTEEL </t>
  </si>
  <si>
    <t>12.52 p.m.</t>
  </si>
  <si>
    <t>12.32 p.m.</t>
  </si>
  <si>
    <t xml:space="preserve">TATACHEM </t>
  </si>
  <si>
    <t>11.51 a.m.</t>
  </si>
  <si>
    <t>MARICO</t>
  </si>
  <si>
    <t>1.02 p.m.</t>
  </si>
  <si>
    <t xml:space="preserve">COAL INDIA </t>
  </si>
  <si>
    <t>1.09 p.m.</t>
  </si>
  <si>
    <t>NATIONALUM</t>
  </si>
  <si>
    <t>1.06 p.m.</t>
  </si>
  <si>
    <t xml:space="preserve">IBULHSGFIN </t>
  </si>
  <si>
    <t>1.10 p.m.</t>
  </si>
  <si>
    <t>1.33 p.m.</t>
  </si>
  <si>
    <t>IOC</t>
  </si>
  <si>
    <t>HDFCAMC</t>
  </si>
  <si>
    <t>BAJAJFIN</t>
  </si>
  <si>
    <t xml:space="preserve">BANDHANBNK </t>
  </si>
  <si>
    <t>9.38 p.m.</t>
  </si>
  <si>
    <t xml:space="preserve">ICICIBANK </t>
  </si>
  <si>
    <t>ITC</t>
  </si>
  <si>
    <t>TATAPOWER</t>
  </si>
  <si>
    <t>2.08 p.m.</t>
  </si>
  <si>
    <t>LTI</t>
  </si>
  <si>
    <t>1.28 p.m.</t>
  </si>
  <si>
    <t>DEEPAKNIRATE</t>
  </si>
  <si>
    <t>11.55 p.m.</t>
  </si>
  <si>
    <t>AARTIIND</t>
  </si>
  <si>
    <t>NMDC</t>
  </si>
  <si>
    <t>10.34 a.m.</t>
  </si>
  <si>
    <t>2.39 p.m.</t>
  </si>
  <si>
    <t>NAVINFLUOR</t>
  </si>
  <si>
    <t>11.12 a.m.</t>
  </si>
  <si>
    <t>12.08 p.m.</t>
  </si>
  <si>
    <t>1.19 p.m.</t>
  </si>
  <si>
    <t>SAIL</t>
  </si>
  <si>
    <t xml:space="preserve">ADANENT </t>
  </si>
  <si>
    <t>11.32 a.m.</t>
  </si>
  <si>
    <t>2.05 p.m.</t>
  </si>
  <si>
    <t>GRANULES</t>
  </si>
  <si>
    <t>NAVIN FLUOR</t>
  </si>
  <si>
    <t>11.48 a.m.</t>
  </si>
  <si>
    <t>1.44 p.m.</t>
  </si>
  <si>
    <t xml:space="preserve">MUTHOOTFIN </t>
  </si>
  <si>
    <t>NTPC</t>
  </si>
  <si>
    <t>IRCTC</t>
  </si>
  <si>
    <t>ICICIGI</t>
  </si>
  <si>
    <t>11.20 p.m.</t>
  </si>
  <si>
    <t xml:space="preserve">ASIAN PAINT </t>
  </si>
  <si>
    <t>11.54 a.m.</t>
  </si>
  <si>
    <t>IDFCFRSTBNK</t>
  </si>
  <si>
    <t>11.14 p.m.</t>
  </si>
  <si>
    <t>BHEL</t>
  </si>
  <si>
    <t>DEEPAK NITRATE</t>
  </si>
  <si>
    <t>AARTI IND</t>
  </si>
  <si>
    <t>COALINDIA</t>
  </si>
  <si>
    <t>GUJGAS</t>
  </si>
  <si>
    <t>DRRREDDY</t>
  </si>
  <si>
    <t>1.22 p.m.</t>
  </si>
  <si>
    <t xml:space="preserve">ASIANPAINT </t>
  </si>
  <si>
    <t>11.47 p.m.</t>
  </si>
  <si>
    <t>MUTHOOT FIN</t>
  </si>
  <si>
    <t>2.32 p.m.</t>
  </si>
  <si>
    <t>CUB</t>
  </si>
  <si>
    <t>10.52 p.m.</t>
  </si>
  <si>
    <t>13.15 p.m.</t>
  </si>
  <si>
    <t>PFC</t>
  </si>
  <si>
    <t>PIIND</t>
  </si>
  <si>
    <t>12.36 p.m.</t>
  </si>
  <si>
    <t>12.00 p.m.</t>
  </si>
  <si>
    <t>2.46 p.m.</t>
  </si>
  <si>
    <t>GUJGASLTD</t>
  </si>
  <si>
    <t>11.00 a.m</t>
  </si>
  <si>
    <t>NAM-INDIA</t>
  </si>
  <si>
    <t>TATACONSUM</t>
  </si>
  <si>
    <t>FEDERAL BANK</t>
  </si>
  <si>
    <t>11.39 p.m.</t>
  </si>
  <si>
    <t>11.52 p.m.</t>
  </si>
  <si>
    <t>ICICI BANK</t>
  </si>
  <si>
    <t>12.42 p.m.</t>
  </si>
  <si>
    <t>12.50 p.m.</t>
  </si>
  <si>
    <t>BANDHANBANK</t>
  </si>
  <si>
    <t xml:space="preserve">POWERGRID </t>
  </si>
  <si>
    <t>12.30 p.m.</t>
  </si>
  <si>
    <t>LTTS</t>
  </si>
  <si>
    <t>2.19 p.m.</t>
  </si>
  <si>
    <t>GODRJCP</t>
  </si>
  <si>
    <t>12.53 p.m.</t>
  </si>
  <si>
    <t>12.41 p.m.</t>
  </si>
  <si>
    <t>LALPATHLAB</t>
  </si>
  <si>
    <t>12.29 a.m.</t>
  </si>
  <si>
    <t>11.39 a.m.</t>
  </si>
  <si>
    <t>12.06 p.m.</t>
  </si>
  <si>
    <t>ASHOKELY</t>
  </si>
  <si>
    <t>11.37 a.m.</t>
  </si>
  <si>
    <t>MCX</t>
  </si>
  <si>
    <t>TATSTEEL</t>
  </si>
  <si>
    <t>DIXON</t>
  </si>
  <si>
    <t>9.41a.m.</t>
  </si>
  <si>
    <t>HEROMOTOCO</t>
  </si>
  <si>
    <t>2.57 p.m.</t>
  </si>
  <si>
    <t>9.17 a.m.</t>
  </si>
  <si>
    <t>AUBANK</t>
  </si>
  <si>
    <t>MANAPPURAM</t>
  </si>
  <si>
    <t>TVSMOTOR</t>
  </si>
  <si>
    <t>TATAMOTOR</t>
  </si>
  <si>
    <t>ABFRL</t>
  </si>
  <si>
    <t>11.09 a.m.</t>
  </si>
  <si>
    <t>DELTACORP</t>
  </si>
  <si>
    <t>11.29 a.m.</t>
  </si>
  <si>
    <t>GSPL</t>
  </si>
  <si>
    <t>11.05 a.m.</t>
  </si>
  <si>
    <t>DEEPAKNTR</t>
  </si>
  <si>
    <t>OBEROIRLTY</t>
  </si>
  <si>
    <t>CANFINHOME</t>
  </si>
  <si>
    <t>BERGEPAINT</t>
  </si>
  <si>
    <t>SYNGENE</t>
  </si>
  <si>
    <t>BSOFT</t>
  </si>
  <si>
    <t>11.55 a.m.</t>
  </si>
  <si>
    <t>FSL</t>
  </si>
  <si>
    <t>DEEPKANTR</t>
  </si>
  <si>
    <t>1.55 p.m.</t>
  </si>
  <si>
    <t>EICHERMOT</t>
  </si>
  <si>
    <t>Entry Rate</t>
  </si>
  <si>
    <t>Stoploss</t>
  </si>
  <si>
    <t xml:space="preserve">Squareoff Price </t>
  </si>
  <si>
    <t>Total Profit / Loss</t>
  </si>
  <si>
    <t xml:space="preserve">1.11 p.m. </t>
  </si>
  <si>
    <t>Daily P&amp;L</t>
  </si>
  <si>
    <t xml:space="preserve">                                       TRADER'S DELIGHT   Jan - 2022</t>
  </si>
  <si>
    <t>GNFC</t>
  </si>
  <si>
    <t>IEX</t>
  </si>
  <si>
    <t xml:space="preserve">                                       TRADER'S DELIGHT   Feb - 2022</t>
  </si>
  <si>
    <t>INDHOTEL</t>
  </si>
  <si>
    <t>POSITIVE Months</t>
  </si>
  <si>
    <t>NEGATIVE Months</t>
  </si>
  <si>
    <t>BALRAMCHIN</t>
  </si>
  <si>
    <t>INDUSINDBNK</t>
  </si>
  <si>
    <t>1.42 p.m.</t>
  </si>
  <si>
    <t>2.50 p.m.</t>
  </si>
  <si>
    <t>JINDALTEL</t>
  </si>
  <si>
    <t>DALBHARAT</t>
  </si>
  <si>
    <t xml:space="preserve">                                       TRADER'S DELIGHT   Mar - 2022</t>
  </si>
  <si>
    <t>11.22 a.m.</t>
  </si>
  <si>
    <t>1.26 p.m.</t>
  </si>
  <si>
    <t>BALRAMCHINI</t>
  </si>
  <si>
    <t>TATACINSUM</t>
  </si>
  <si>
    <t>RBL BANK</t>
  </si>
  <si>
    <t>11.35 a.m.</t>
  </si>
  <si>
    <t>12.22 p.m.</t>
  </si>
  <si>
    <t>CROMPTON</t>
  </si>
  <si>
    <t>MINDREE</t>
  </si>
  <si>
    <t>GODREJPRO</t>
  </si>
  <si>
    <t>11.24 a.m.</t>
  </si>
  <si>
    <t xml:space="preserve">                                       TRADER'S DELIGHT   Apr - 2022</t>
  </si>
  <si>
    <t>INDIACEM</t>
  </si>
  <si>
    <t>CHAMBLFERT</t>
  </si>
  <si>
    <t>RECLTD</t>
  </si>
  <si>
    <t>PERSISTENT</t>
  </si>
  <si>
    <t>COROMANDEL</t>
  </si>
  <si>
    <t>WIRPO</t>
  </si>
  <si>
    <t>11.07 a.m.</t>
  </si>
  <si>
    <t>9.16 a.m.</t>
  </si>
  <si>
    <t>ABCAPITAL</t>
  </si>
  <si>
    <t xml:space="preserve">                                       TRADER'S DELIGHT   May - 2022</t>
  </si>
  <si>
    <t>11.20 a.m.</t>
  </si>
  <si>
    <t>HAL</t>
  </si>
  <si>
    <t xml:space="preserve">                                       TRADER'S DELIGHT   June - 2022</t>
  </si>
  <si>
    <t>12.57 p.m.</t>
  </si>
  <si>
    <t>METROPOLIS</t>
  </si>
  <si>
    <t>1.14 p.m.</t>
  </si>
  <si>
    <t>ICICIPRULI</t>
  </si>
  <si>
    <t xml:space="preserve">                                       TRADER'S DELIGHT   July - 2022</t>
  </si>
  <si>
    <t>SBICARD</t>
  </si>
  <si>
    <t>BHARATFORGE</t>
  </si>
  <si>
    <t>POLYCAB</t>
  </si>
  <si>
    <t xml:space="preserve">                                       TRADER'S DELIGHT   Aug - 2022</t>
  </si>
  <si>
    <t>BALKRISIND</t>
  </si>
  <si>
    <t>FEDERALBNK</t>
  </si>
  <si>
    <t>BANK NIFTY</t>
  </si>
  <si>
    <t>TATACOMM</t>
  </si>
  <si>
    <t>11.08 a.m.</t>
  </si>
  <si>
    <t>HINDCOPPER</t>
  </si>
  <si>
    <t xml:space="preserve">                                       TRADER'S DELIGHT   Sep - 2022</t>
  </si>
  <si>
    <t>IDFCFIRSTB</t>
  </si>
  <si>
    <t>ASIANPAINTS</t>
  </si>
  <si>
    <t>11.56 a.m.</t>
  </si>
  <si>
    <t>1.07 p.m.</t>
  </si>
  <si>
    <t>ZYDUSLIFE</t>
  </si>
  <si>
    <t xml:space="preserve">                                       TRADER'S DELIGHT   Oct - 2022</t>
  </si>
  <si>
    <t>12.38 p.m.</t>
  </si>
  <si>
    <t>11.36 a.m.</t>
  </si>
  <si>
    <t>11.58 a.m.</t>
  </si>
  <si>
    <t xml:space="preserve">                                       TRADER'S DELIGHT   Nov - 2022</t>
  </si>
  <si>
    <t>1.15 a.m.</t>
  </si>
  <si>
    <t>JKCEMENT</t>
  </si>
  <si>
    <t>1.45 p.m.</t>
  </si>
  <si>
    <t>12.53 a.m.</t>
  </si>
  <si>
    <t>2.35 a.m.</t>
  </si>
  <si>
    <t>2.29 p.m.</t>
  </si>
  <si>
    <t xml:space="preserve">                                       TRADER'S DELIGHT   Dec - 2022</t>
  </si>
  <si>
    <t>MPHASIS</t>
  </si>
  <si>
    <t xml:space="preserve">                                       TRADER'S DELIGHT   Jan - 2023</t>
  </si>
  <si>
    <t>RAIN</t>
  </si>
  <si>
    <t>IDFC</t>
  </si>
  <si>
    <t>HROMOTOCO</t>
  </si>
  <si>
    <t xml:space="preserve">                                       TRADER'S DELIGHT   Feb - 2023</t>
  </si>
  <si>
    <t>JINALSTEL</t>
  </si>
  <si>
    <t>MOTHERSON</t>
  </si>
  <si>
    <t>ABB</t>
  </si>
  <si>
    <t>LTIM</t>
  </si>
  <si>
    <t xml:space="preserve">                                       TRADER'S DELIGHT   Mar - 2023</t>
  </si>
  <si>
    <t xml:space="preserve">                                       TRADER'S DELIGHT   Apr - 2023</t>
  </si>
  <si>
    <t>11.18 a.m.</t>
  </si>
  <si>
    <t>REC</t>
  </si>
  <si>
    <t xml:space="preserve">                                       TRADER'S DELIGHT   May - 2023</t>
  </si>
  <si>
    <t>WHIRLPOOL</t>
  </si>
  <si>
    <t>**Warning - Investment in securities market are subject to market risks. Read all the related documents carefully before investing.</t>
  </si>
  <si>
    <t>3.09 p.m.</t>
  </si>
  <si>
    <t>BTST</t>
  </si>
  <si>
    <t>3.15 p.m.</t>
  </si>
  <si>
    <t>3.21 p.m.</t>
  </si>
  <si>
    <t>STBT</t>
  </si>
  <si>
    <t>3.23 p.m.</t>
  </si>
  <si>
    <t>LAURUSLABS</t>
  </si>
  <si>
    <t>2.42 p.m.</t>
  </si>
  <si>
    <t>3.08 p.m.</t>
  </si>
  <si>
    <t>3.06 p.m.</t>
  </si>
  <si>
    <t>3.03 p.m.</t>
  </si>
  <si>
    <t>3.18 p.m.</t>
  </si>
  <si>
    <t>3.16 p.m.</t>
  </si>
  <si>
    <t>TATACHWM</t>
  </si>
  <si>
    <t>3.10 p.m.</t>
  </si>
  <si>
    <t>2.54 p.m.</t>
  </si>
  <si>
    <t>3.22 p.m.</t>
  </si>
  <si>
    <t>3.19 p.m.</t>
  </si>
  <si>
    <t>3.17 p.m.</t>
  </si>
  <si>
    <t>3.12 p.m.</t>
  </si>
  <si>
    <t>SHRIRAMFIN</t>
  </si>
  <si>
    <t xml:space="preserve">Statutory Information - </t>
  </si>
  <si>
    <t>Name of the RA - Sandeep Wagle</t>
  </si>
  <si>
    <t>Contact No - 9140647023</t>
  </si>
  <si>
    <t>SEBI Reg No - INH000005050</t>
  </si>
  <si>
    <t>1.52 p.m.</t>
  </si>
  <si>
    <t xml:space="preserve">                                       TRADER'S DELIGHT   June - 2023</t>
  </si>
  <si>
    <t>3.04 p.m.</t>
  </si>
  <si>
    <t xml:space="preserve">                                       TRADER'S DELIGHT   July - 2023</t>
  </si>
  <si>
    <t xml:space="preserve">                                   TRADER'S DELIGHT   August - 2023</t>
  </si>
  <si>
    <t>IPCALAB</t>
  </si>
  <si>
    <t>PRC</t>
  </si>
  <si>
    <t>3.24 p.m.</t>
  </si>
  <si>
    <t xml:space="preserve">                             TRADER'S DELIGHT   September - 2023</t>
  </si>
  <si>
    <t>1.39 p.m.</t>
  </si>
  <si>
    <t>3.28 p.m.</t>
  </si>
  <si>
    <t xml:space="preserve">                             TRADER'S DELIGHT   Octoberber - 2023</t>
  </si>
  <si>
    <t>TRENT</t>
  </si>
  <si>
    <t>DRREDYY</t>
  </si>
  <si>
    <t>9.15 a.m.</t>
  </si>
  <si>
    <t>1.48 p.m</t>
  </si>
  <si>
    <t>3.20 p.m.</t>
  </si>
  <si>
    <t xml:space="preserve">                             TRADER'S DELIGHT   November - 2023</t>
  </si>
  <si>
    <t>NDUSINDBK</t>
  </si>
  <si>
    <t>Office Address - A - 3601, Sambhaji Nagar, Mulund West, Mumbai 400 080</t>
  </si>
  <si>
    <t xml:space="preserve">Trading in Futures &amp; Options involves a high risk, we do not guarantee any fixed returns or profits on any of our products &amp; services we provide. </t>
  </si>
  <si>
    <t>We provide a limited period free trial for all our F &amp; O products. Clients are advised to do due diligence about the suitability of the products.</t>
  </si>
  <si>
    <t>Also, prior track record is not a guarantee of future returns. The figures displayed above are based on the stock prices when the call was given. The actual rates / figures may vary from individual to individual. **</t>
  </si>
  <si>
    <t>**Disclaimer - Registration granted by SEBI and certification from NISM in no way guarantee performance of the intermediary or provide any assurance of returns to investors. **</t>
  </si>
  <si>
    <t xml:space="preserve">                             TRADER'S DELIGHT  December - 2023</t>
  </si>
  <si>
    <t>GOREJPROP</t>
  </si>
  <si>
    <t>2.43 p.m.</t>
  </si>
  <si>
    <t xml:space="preserve">                             TRADER'S DELIGHT  January - 2024</t>
  </si>
  <si>
    <t>1.36 p.m.</t>
  </si>
  <si>
    <t>ICICIBACNK</t>
  </si>
  <si>
    <t>GMRINFRA</t>
  </si>
  <si>
    <t xml:space="preserve">                             TRADER'S DELIGHT  February - 2024</t>
  </si>
  <si>
    <t>12.02 p.m.</t>
  </si>
  <si>
    <t xml:space="preserve">                             TRADER'S DELIGHT  March - 2024</t>
  </si>
  <si>
    <t>NALTIONALUM</t>
  </si>
  <si>
    <t xml:space="preserve">                             TRADER'S DELIGHT  April - 2024</t>
  </si>
  <si>
    <t>11.38 a.m.</t>
  </si>
  <si>
    <t>Office Address - A - 3601, Oberoi Eternia, Sambhaji Nagar, LBS Rd. Mulund West, MUMBAI 400080</t>
  </si>
  <si>
    <t>BHARTIAIRTL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</si>
</sst>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 * #,##0.00_ ;_ * \-#,##0.00_ ;_ * &quot;-&quot;??_ ;_ @_ "/>
    <numFmt numFmtId="164" formatCode="0.0"/>
    <numFmt numFmtId="165" formatCode="0;[Red]0"/>
    <numFmt numFmtId="166" formatCode="0_ "/>
    <numFmt numFmtId="167" formatCode="[$-14009]hh:mm;@"/>
    <numFmt numFmtId="168" formatCode="[$-14009]dd/mm/yy;@"/>
    <numFmt numFmtId="169" formatCode="0_);[Red]\(0\)"/>
  </numFmts>
  <fonts count="41">
    <font>
      <sz val="11"/>
      <color rgb="FF000000"/>
      <name val="Calibri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2"/>
      <color rgb="FF000000"/>
      <name val="Calibri"/>
      <family val="2"/>
    </font>
    <font>
      <sz val="14"/>
      <color rgb="FF000000"/>
      <name val="Calibri"/>
      <family val="2"/>
    </font>
    <font>
      <sz val="12"/>
      <color rgb="FF000000"/>
      <name val="Arial Black"/>
      <family val="2"/>
    </font>
    <font>
      <b/>
      <u/>
      <sz val="12"/>
      <color rgb="FF000000"/>
      <name val="Arial Black"/>
      <family val="2"/>
    </font>
    <font>
      <b/>
      <sz val="15"/>
      <color rgb="FFFFFFFF"/>
      <name val="Arial Black"/>
      <family val="2"/>
    </font>
    <font>
      <b/>
      <sz val="12"/>
      <color rgb="FFFFFFFF"/>
      <name val="Arial Black"/>
      <family val="2"/>
    </font>
    <font>
      <b/>
      <sz val="11"/>
      <color rgb="FF000000"/>
      <name val="Arial Black"/>
      <family val="2"/>
    </font>
    <font>
      <b/>
      <sz val="11"/>
      <color rgb="FFFFFFFF"/>
      <name val="Arial Black"/>
      <family val="2"/>
    </font>
    <font>
      <b/>
      <sz val="14"/>
      <color rgb="FFFFFFFF"/>
      <name val="Arial Black"/>
      <family val="2"/>
    </font>
    <font>
      <b/>
      <sz val="11"/>
      <color rgb="FF008000"/>
      <name val="Arial Black"/>
      <family val="2"/>
    </font>
    <font>
      <sz val="11"/>
      <color rgb="FFFFFFFF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10"/>
      <color theme="4" tint="-0.249977111117893"/>
      <name val="Arial Black"/>
      <family val="2"/>
    </font>
    <font>
      <sz val="11"/>
      <color rgb="FF000000"/>
      <name val="Calibri"/>
      <family val="2"/>
    </font>
    <font>
      <b/>
      <i/>
      <sz val="10"/>
      <color theme="4" tint="-0.249977111117893"/>
      <name val="Arial Black"/>
      <family val="2"/>
    </font>
    <font>
      <b/>
      <i/>
      <sz val="14"/>
      <color rgb="FFFFFFFF"/>
      <name val="Arial Black"/>
      <family val="2"/>
    </font>
    <font>
      <sz val="11"/>
      <color theme="0"/>
      <name val="Calibri"/>
      <family val="2"/>
    </font>
    <font>
      <sz val="12"/>
      <color theme="0"/>
      <name val="Calibri"/>
      <family val="2"/>
    </font>
    <font>
      <sz val="14"/>
      <color theme="0"/>
      <name val="Calibri"/>
      <family val="2"/>
    </font>
    <font>
      <b/>
      <sz val="10"/>
      <color theme="0"/>
      <name val="Arial Black"/>
      <family val="2"/>
    </font>
    <font>
      <b/>
      <sz val="14"/>
      <color rgb="FF000000"/>
      <name val="Calibri"/>
      <family val="2"/>
    </font>
    <font>
      <b/>
      <sz val="14"/>
      <color theme="1"/>
      <name val="Arial Black"/>
      <family val="2"/>
    </font>
    <font>
      <b/>
      <sz val="20"/>
      <color rgb="FF000000"/>
      <name val="Arial Black"/>
      <family val="2"/>
    </font>
    <font>
      <b/>
      <sz val="24"/>
      <color theme="0"/>
      <name val="Calibri"/>
      <family val="2"/>
      <scheme val="minor"/>
    </font>
    <font>
      <b/>
      <sz val="13"/>
      <color rgb="FF000000"/>
      <name val="Calibri"/>
      <family val="2"/>
    </font>
    <font>
      <b/>
      <sz val="12"/>
      <color rgb="FF000000"/>
      <name val="Calibri"/>
      <family val="2"/>
    </font>
    <font>
      <b/>
      <sz val="11"/>
      <color rgb="FF000000"/>
      <name val="Calibri"/>
      <family val="2"/>
    </font>
    <font>
      <b/>
      <i/>
      <sz val="11"/>
      <color rgb="FF000000"/>
      <name val="Calibri"/>
      <family val="2"/>
    </font>
    <font>
      <i/>
      <sz val="11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b/>
      <u/>
      <sz val="11"/>
      <color rgb="FF000000"/>
      <name val="Calibri"/>
      <family val="2"/>
    </font>
    <font>
      <u/>
      <sz val="11"/>
      <color rgb="FF000000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2E75B6"/>
        <bgColor rgb="FF2E6EBC"/>
      </patternFill>
    </fill>
    <fill>
      <patternFill patternType="solid">
        <fgColor rgb="FF000000"/>
        <bgColor rgb="FF262626"/>
      </patternFill>
    </fill>
    <fill>
      <patternFill patternType="solid">
        <fgColor rgb="FFD9D9D9"/>
        <bgColor rgb="FFC0C0C0"/>
      </patternFill>
    </fill>
    <fill>
      <patternFill patternType="solid">
        <fgColor rgb="FF2E6EBC"/>
        <bgColor rgb="FF2E75B6"/>
      </patternFill>
    </fill>
    <fill>
      <patternFill patternType="solid">
        <fgColor rgb="FFFFFF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D966"/>
        <bgColor rgb="FFFFE699"/>
      </patternFill>
    </fill>
    <fill>
      <patternFill patternType="solid">
        <fgColor rgb="FFFFF2CC"/>
        <bgColor rgb="FFF2F2F2"/>
      </patternFill>
    </fill>
    <fill>
      <patternFill patternType="solid">
        <fgColor theme="7" tint="0.79992065187536243"/>
        <bgColor indexed="64"/>
      </patternFill>
    </fill>
    <fill>
      <patternFill patternType="solid">
        <fgColor theme="7" tint="0.39991454817346722"/>
        <bgColor indexed="64"/>
      </patternFill>
    </fill>
    <fill>
      <patternFill patternType="solid">
        <fgColor rgb="FFFFE699"/>
        <bgColor rgb="FFFFF2CC"/>
      </patternFill>
    </fill>
    <fill>
      <patternFill patternType="solid">
        <fgColor theme="7"/>
        <bgColor indexed="64"/>
      </patternFill>
    </fill>
    <fill>
      <patternFill patternType="solid">
        <fgColor rgb="FFFFC000"/>
        <bgColor rgb="FFFF9900"/>
      </patternFill>
    </fill>
    <fill>
      <patternFill patternType="solid">
        <fgColor theme="0"/>
        <bgColor rgb="FFF2F2F2"/>
      </patternFill>
    </fill>
    <fill>
      <patternFill patternType="solid">
        <fgColor rgb="FF0070C0"/>
        <bgColor indexed="64"/>
      </patternFill>
    </fill>
  </fills>
  <borders count="2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rgb="FFFFFFFF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rgb="FFFFFFFF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thin">
        <color rgb="FFFFFFFF"/>
      </left>
      <right style="medium">
        <color indexed="64"/>
      </right>
      <top style="thin">
        <color auto="1"/>
      </top>
      <bottom style="thin">
        <color rgb="FFFFFFFF"/>
      </bottom>
      <diagonal/>
    </border>
  </borders>
  <cellStyleXfs count="18">
    <xf numFmtId="0" fontId="0" fillId="0" borderId="0"/>
    <xf numFmtId="0" fontId="14" fillId="11" borderId="0" applyBorder="0" applyProtection="0"/>
    <xf numFmtId="0" fontId="3" fillId="12" borderId="0" applyBorder="0" applyProtection="0"/>
    <xf numFmtId="0" fontId="15" fillId="0" borderId="0"/>
    <xf numFmtId="0" fontId="3" fillId="15" borderId="0" applyBorder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8" fillId="16" borderId="0" applyNumberFormat="0" applyBorder="0" applyAlignment="0" applyProtection="0"/>
    <xf numFmtId="0" fontId="18" fillId="14" borderId="0" applyNumberFormat="0" applyBorder="0" applyAlignment="0" applyProtection="0"/>
    <xf numFmtId="0" fontId="14" fillId="17" borderId="0" applyBorder="0" applyProtection="0"/>
    <xf numFmtId="43" fontId="15" fillId="0" borderId="0" applyFont="0" applyFill="0" applyBorder="0" applyAlignment="0" applyProtection="0">
      <alignment vertical="center"/>
    </xf>
    <xf numFmtId="9" fontId="21" fillId="0" borderId="0" applyFont="0" applyFill="0" applyBorder="0" applyAlignment="0" applyProtection="0"/>
    <xf numFmtId="0" fontId="2" fillId="0" borderId="0"/>
    <xf numFmtId="0" fontId="1" fillId="0" borderId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>
      <alignment vertical="center"/>
    </xf>
    <xf numFmtId="0" fontId="1" fillId="0" borderId="0"/>
  </cellStyleXfs>
  <cellXfs count="132">
    <xf numFmtId="0" fontId="0" fillId="0" borderId="0" xfId="0"/>
    <xf numFmtId="0" fontId="3" fillId="0" borderId="0" xfId="0" applyFont="1"/>
    <xf numFmtId="168" fontId="0" fillId="0" borderId="0" xfId="0" applyNumberFormat="1"/>
    <xf numFmtId="166" fontId="0" fillId="0" borderId="0" xfId="0" applyNumberFormat="1"/>
    <xf numFmtId="0" fontId="4" fillId="0" borderId="0" xfId="0" applyFont="1" applyAlignment="1">
      <alignment wrapText="1"/>
    </xf>
    <xf numFmtId="0" fontId="5" fillId="0" borderId="0" xfId="0" applyFont="1"/>
    <xf numFmtId="164" fontId="0" fillId="0" borderId="0" xfId="0" applyNumberFormat="1"/>
    <xf numFmtId="0" fontId="6" fillId="2" borderId="1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165" fontId="9" fillId="4" borderId="5" xfId="1" applyNumberFormat="1" applyFont="1" applyFill="1" applyBorder="1" applyAlignment="1" applyProtection="1">
      <alignment horizontal="center" vertical="center" wrapText="1"/>
    </xf>
    <xf numFmtId="165" fontId="9" fillId="4" borderId="6" xfId="1" applyNumberFormat="1" applyFont="1" applyFill="1" applyBorder="1" applyAlignment="1" applyProtection="1">
      <alignment horizontal="center" vertical="center" wrapText="1"/>
    </xf>
    <xf numFmtId="0" fontId="9" fillId="4" borderId="6" xfId="1" applyFont="1" applyFill="1" applyBorder="1" applyAlignment="1" applyProtection="1">
      <alignment horizontal="center" vertical="center" wrapText="1"/>
    </xf>
    <xf numFmtId="165" fontId="9" fillId="4" borderId="3" xfId="1" applyNumberFormat="1" applyFont="1" applyFill="1" applyBorder="1" applyAlignment="1" applyProtection="1">
      <alignment horizontal="center" vertical="center" wrapText="1"/>
    </xf>
    <xf numFmtId="165" fontId="9" fillId="4" borderId="0" xfId="1" applyNumberFormat="1" applyFont="1" applyFill="1" applyBorder="1" applyAlignment="1" applyProtection="1">
      <alignment horizontal="center" vertical="center" wrapText="1"/>
    </xf>
    <xf numFmtId="0" fontId="9" fillId="4" borderId="0" xfId="1" applyFont="1" applyFill="1" applyBorder="1" applyAlignment="1" applyProtection="1">
      <alignment horizontal="center" vertical="center" wrapText="1"/>
    </xf>
    <xf numFmtId="0" fontId="10" fillId="5" borderId="7" xfId="0" applyFont="1" applyFill="1" applyBorder="1" applyAlignment="1">
      <alignment horizontal="center" vertical="center"/>
    </xf>
    <xf numFmtId="0" fontId="11" fillId="6" borderId="8" xfId="4" applyFont="1" applyFill="1" applyBorder="1" applyAlignment="1" applyProtection="1">
      <alignment horizontal="center" vertical="center"/>
    </xf>
    <xf numFmtId="168" fontId="10" fillId="2" borderId="8" xfId="0" applyNumberFormat="1" applyFont="1" applyFill="1" applyBorder="1" applyAlignment="1">
      <alignment horizontal="center" vertical="center"/>
    </xf>
    <xf numFmtId="167" fontId="10" fillId="2" borderId="8" xfId="0" applyNumberFormat="1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164" fontId="6" fillId="2" borderId="2" xfId="0" applyNumberFormat="1" applyFont="1" applyFill="1" applyBorder="1" applyAlignment="1">
      <alignment horizontal="center" vertical="center"/>
    </xf>
    <xf numFmtId="169" fontId="6" fillId="2" borderId="2" xfId="0" applyNumberFormat="1" applyFont="1" applyFill="1" applyBorder="1" applyAlignment="1">
      <alignment horizontal="center" vertical="center"/>
    </xf>
    <xf numFmtId="164" fontId="6" fillId="2" borderId="0" xfId="0" applyNumberFormat="1" applyFont="1" applyFill="1" applyAlignment="1">
      <alignment horizontal="center" vertical="center"/>
    </xf>
    <xf numFmtId="169" fontId="6" fillId="2" borderId="0" xfId="0" applyNumberFormat="1" applyFont="1" applyFill="1" applyAlignment="1">
      <alignment horizontal="center" vertical="center"/>
    </xf>
    <xf numFmtId="164" fontId="7" fillId="2" borderId="0" xfId="0" applyNumberFormat="1" applyFont="1" applyFill="1" applyAlignment="1">
      <alignment horizontal="center" vertical="center"/>
    </xf>
    <xf numFmtId="164" fontId="9" fillId="4" borderId="6" xfId="1" applyNumberFormat="1" applyFont="1" applyFill="1" applyBorder="1" applyAlignment="1" applyProtection="1">
      <alignment horizontal="center" vertical="center" wrapText="1"/>
    </xf>
    <xf numFmtId="169" fontId="9" fillId="4" borderId="6" xfId="1" applyNumberFormat="1" applyFont="1" applyFill="1" applyBorder="1" applyAlignment="1" applyProtection="1">
      <alignment horizontal="center" vertical="center" wrapText="1"/>
    </xf>
    <xf numFmtId="164" fontId="9" fillId="4" borderId="0" xfId="1" applyNumberFormat="1" applyFont="1" applyFill="1" applyBorder="1" applyAlignment="1" applyProtection="1">
      <alignment horizontal="center" vertical="center" wrapText="1"/>
    </xf>
    <xf numFmtId="169" fontId="9" fillId="4" borderId="0" xfId="1" applyNumberFormat="1" applyFont="1" applyFill="1" applyBorder="1" applyAlignment="1" applyProtection="1">
      <alignment horizontal="center" vertical="center" wrapText="1"/>
    </xf>
    <xf numFmtId="164" fontId="10" fillId="2" borderId="8" xfId="0" applyNumberFormat="1" applyFont="1" applyFill="1" applyBorder="1" applyAlignment="1">
      <alignment horizontal="center" vertical="center"/>
    </xf>
    <xf numFmtId="169" fontId="13" fillId="2" borderId="8" xfId="0" applyNumberFormat="1" applyFont="1" applyFill="1" applyBorder="1" applyAlignment="1">
      <alignment horizontal="center" vertical="center"/>
    </xf>
    <xf numFmtId="0" fontId="14" fillId="2" borderId="0" xfId="0" applyFont="1" applyFill="1"/>
    <xf numFmtId="0" fontId="0" fillId="2" borderId="0" xfId="0" applyFill="1"/>
    <xf numFmtId="164" fontId="14" fillId="2" borderId="0" xfId="0" applyNumberFormat="1" applyFont="1" applyFill="1"/>
    <xf numFmtId="164" fontId="0" fillId="2" borderId="0" xfId="0" applyNumberFormat="1" applyFill="1"/>
    <xf numFmtId="14" fontId="0" fillId="0" borderId="0" xfId="0" applyNumberFormat="1"/>
    <xf numFmtId="0" fontId="15" fillId="0" borderId="0" xfId="3"/>
    <xf numFmtId="0" fontId="16" fillId="7" borderId="13" xfId="3" applyFont="1" applyFill="1" applyBorder="1"/>
    <xf numFmtId="0" fontId="15" fillId="0" borderId="13" xfId="3" applyBorder="1" applyAlignment="1">
      <alignment horizontal="center"/>
    </xf>
    <xf numFmtId="166" fontId="15" fillId="0" borderId="13" xfId="3" applyNumberFormat="1" applyBorder="1" applyAlignment="1">
      <alignment horizontal="center"/>
    </xf>
    <xf numFmtId="0" fontId="15" fillId="0" borderId="13" xfId="3" applyBorder="1"/>
    <xf numFmtId="43" fontId="15" fillId="0" borderId="13" xfId="10" applyBorder="1" applyAlignment="1"/>
    <xf numFmtId="14" fontId="17" fillId="9" borderId="13" xfId="3" applyNumberFormat="1" applyFont="1" applyFill="1" applyBorder="1" applyAlignment="1">
      <alignment horizontal="center" vertical="center"/>
    </xf>
    <xf numFmtId="166" fontId="15" fillId="0" borderId="13" xfId="3" applyNumberFormat="1" applyBorder="1"/>
    <xf numFmtId="1" fontId="10" fillId="2" borderId="8" xfId="0" applyNumberFormat="1" applyFont="1" applyFill="1" applyBorder="1" applyAlignment="1">
      <alignment horizontal="center" vertical="center"/>
    </xf>
    <xf numFmtId="0" fontId="20" fillId="2" borderId="0" xfId="0" applyFont="1" applyFill="1" applyAlignment="1">
      <alignment vertical="center" wrapText="1"/>
    </xf>
    <xf numFmtId="169" fontId="6" fillId="2" borderId="20" xfId="0" applyNumberFormat="1" applyFont="1" applyFill="1" applyBorder="1" applyAlignment="1">
      <alignment horizontal="center" vertical="center"/>
    </xf>
    <xf numFmtId="169" fontId="6" fillId="2" borderId="21" xfId="0" applyNumberFormat="1" applyFont="1" applyFill="1" applyBorder="1" applyAlignment="1">
      <alignment horizontal="center" vertical="center"/>
    </xf>
    <xf numFmtId="0" fontId="7" fillId="2" borderId="21" xfId="0" applyFont="1" applyFill="1" applyBorder="1" applyAlignment="1">
      <alignment horizontal="center" vertical="center"/>
    </xf>
    <xf numFmtId="169" fontId="9" fillId="4" borderId="23" xfId="1" applyNumberFormat="1" applyFont="1" applyFill="1" applyBorder="1" applyAlignment="1" applyProtection="1">
      <alignment horizontal="center" vertical="center" wrapText="1"/>
    </xf>
    <xf numFmtId="169" fontId="9" fillId="4" borderId="21" xfId="1" applyNumberFormat="1" applyFont="1" applyFill="1" applyBorder="1" applyAlignment="1" applyProtection="1">
      <alignment horizontal="center" vertical="center" wrapText="1"/>
    </xf>
    <xf numFmtId="169" fontId="13" fillId="2" borderId="11" xfId="0" applyNumberFormat="1" applyFont="1" applyFill="1" applyBorder="1" applyAlignment="1">
      <alignment horizontal="center" vertical="center"/>
    </xf>
    <xf numFmtId="0" fontId="12" fillId="4" borderId="9" xfId="2" applyFont="1" applyFill="1" applyBorder="1" applyAlignment="1" applyProtection="1">
      <alignment horizontal="center" vertical="center"/>
    </xf>
    <xf numFmtId="0" fontId="12" fillId="4" borderId="10" xfId="2" applyFont="1" applyFill="1" applyBorder="1" applyAlignment="1" applyProtection="1">
      <alignment horizontal="center" vertical="center"/>
    </xf>
    <xf numFmtId="164" fontId="12" fillId="4" borderId="10" xfId="2" applyNumberFormat="1" applyFont="1" applyFill="1" applyBorder="1" applyAlignment="1" applyProtection="1">
      <alignment horizontal="center" vertical="center"/>
    </xf>
    <xf numFmtId="169" fontId="12" fillId="4" borderId="10" xfId="2" applyNumberFormat="1" applyFont="1" applyFill="1" applyBorder="1" applyAlignment="1" applyProtection="1">
      <alignment horizontal="center" vertical="center"/>
    </xf>
    <xf numFmtId="1" fontId="12" fillId="4" borderId="10" xfId="2" applyNumberFormat="1" applyFont="1" applyFill="1" applyBorder="1" applyAlignment="1" applyProtection="1">
      <alignment horizontal="center" vertical="center"/>
    </xf>
    <xf numFmtId="169" fontId="12" fillId="4" borderId="12" xfId="2" applyNumberFormat="1" applyFont="1" applyFill="1" applyBorder="1" applyAlignment="1" applyProtection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14" fontId="2" fillId="0" borderId="0" xfId="12" applyNumberFormat="1" applyAlignment="1">
      <alignment horizontal="center" vertical="center"/>
    </xf>
    <xf numFmtId="0" fontId="20" fillId="2" borderId="0" xfId="0" applyFont="1" applyFill="1" applyAlignment="1">
      <alignment horizontal="left" vertical="center" wrapText="1"/>
    </xf>
    <xf numFmtId="0" fontId="20" fillId="2" borderId="0" xfId="0" applyFont="1" applyFill="1" applyAlignment="1">
      <alignment horizontal="left" vertical="center"/>
    </xf>
    <xf numFmtId="0" fontId="0" fillId="9" borderId="0" xfId="0" applyFill="1"/>
    <xf numFmtId="0" fontId="22" fillId="2" borderId="0" xfId="0" applyFont="1" applyFill="1" applyAlignment="1">
      <alignment horizontal="left" vertical="center" wrapText="1"/>
    </xf>
    <xf numFmtId="169" fontId="23" fillId="4" borderId="12" xfId="2" applyNumberFormat="1" applyFont="1" applyFill="1" applyBorder="1" applyAlignment="1" applyProtection="1">
      <alignment horizontal="center" vertical="center"/>
    </xf>
    <xf numFmtId="0" fontId="24" fillId="9" borderId="0" xfId="0" applyFont="1" applyFill="1"/>
    <xf numFmtId="0" fontId="25" fillId="9" borderId="0" xfId="0" applyFont="1" applyFill="1" applyAlignment="1">
      <alignment wrapText="1"/>
    </xf>
    <xf numFmtId="0" fontId="26" fillId="9" borderId="0" xfId="0" applyFont="1" applyFill="1"/>
    <xf numFmtId="0" fontId="27" fillId="18" borderId="0" xfId="0" applyFont="1" applyFill="1" applyAlignment="1">
      <alignment vertical="center" wrapText="1"/>
    </xf>
    <xf numFmtId="0" fontId="10" fillId="2" borderId="19" xfId="0" applyFont="1" applyFill="1" applyBorder="1" applyAlignment="1">
      <alignment horizontal="center" vertical="center"/>
    </xf>
    <xf numFmtId="0" fontId="4" fillId="9" borderId="0" xfId="0" applyFont="1" applyFill="1" applyAlignment="1">
      <alignment wrapText="1"/>
    </xf>
    <xf numFmtId="0" fontId="3" fillId="9" borderId="0" xfId="0" applyFont="1" applyFill="1"/>
    <xf numFmtId="0" fontId="5" fillId="9" borderId="0" xfId="0" applyFont="1" applyFill="1"/>
    <xf numFmtId="0" fontId="20" fillId="18" borderId="0" xfId="0" applyFont="1" applyFill="1" applyAlignment="1">
      <alignment vertical="center" wrapText="1"/>
    </xf>
    <xf numFmtId="0" fontId="10" fillId="2" borderId="19" xfId="0" applyFont="1" applyFill="1" applyBorder="1" applyAlignment="1">
      <alignment vertical="center"/>
    </xf>
    <xf numFmtId="0" fontId="10" fillId="2" borderId="0" xfId="0" applyFont="1" applyFill="1" applyAlignment="1">
      <alignment horizontal="center" vertical="center"/>
    </xf>
    <xf numFmtId="169" fontId="13" fillId="2" borderId="21" xfId="0" applyNumberFormat="1" applyFont="1" applyFill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1" fontId="3" fillId="0" borderId="13" xfId="0" applyNumberFormat="1" applyFont="1" applyBorder="1" applyAlignment="1">
      <alignment horizontal="center" vertical="center"/>
    </xf>
    <xf numFmtId="1" fontId="19" fillId="0" borderId="13" xfId="0" applyNumberFormat="1" applyFont="1" applyBorder="1" applyAlignment="1">
      <alignment horizontal="center" vertical="center"/>
    </xf>
    <xf numFmtId="0" fontId="3" fillId="7" borderId="13" xfId="0" applyFont="1" applyFill="1" applyBorder="1" applyAlignment="1">
      <alignment horizontal="center" vertical="center"/>
    </xf>
    <xf numFmtId="9" fontId="0" fillId="7" borderId="13" xfId="11" applyFont="1" applyFill="1" applyBorder="1" applyAlignment="1">
      <alignment horizontal="center" vertical="center"/>
    </xf>
    <xf numFmtId="17" fontId="19" fillId="0" borderId="13" xfId="0" applyNumberFormat="1" applyFont="1" applyBorder="1" applyAlignment="1">
      <alignment horizontal="center" vertical="center"/>
    </xf>
    <xf numFmtId="1" fontId="0" fillId="0" borderId="13" xfId="0" applyNumberFormat="1" applyBorder="1" applyAlignment="1">
      <alignment horizontal="center" vertical="center"/>
    </xf>
    <xf numFmtId="1" fontId="0" fillId="0" borderId="16" xfId="0" applyNumberForma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19" fillId="7" borderId="13" xfId="0" applyFont="1" applyFill="1" applyBorder="1" applyAlignment="1">
      <alignment horizontal="center" vertical="center"/>
    </xf>
    <xf numFmtId="0" fontId="0" fillId="7" borderId="13" xfId="0" applyFill="1" applyBorder="1" applyAlignment="1">
      <alignment horizontal="center" vertical="center"/>
    </xf>
    <xf numFmtId="168" fontId="0" fillId="7" borderId="13" xfId="0" applyNumberFormat="1" applyFill="1" applyBorder="1" applyAlignment="1">
      <alignment horizontal="center" vertical="center"/>
    </xf>
    <xf numFmtId="166" fontId="0" fillId="7" borderId="13" xfId="0" applyNumberFormat="1" applyFill="1" applyBorder="1" applyAlignment="1">
      <alignment horizontal="center" vertical="center"/>
    </xf>
    <xf numFmtId="168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7" fontId="0" fillId="7" borderId="4" xfId="0" applyNumberFormat="1" applyFill="1" applyBorder="1" applyAlignment="1">
      <alignment horizontal="center" vertical="center"/>
    </xf>
    <xf numFmtId="17" fontId="0" fillId="7" borderId="14" xfId="0" applyNumberFormat="1" applyFill="1" applyBorder="1" applyAlignment="1">
      <alignment horizontal="center" vertical="center"/>
    </xf>
    <xf numFmtId="17" fontId="0" fillId="7" borderId="15" xfId="0" applyNumberFormat="1" applyFill="1" applyBorder="1" applyAlignment="1">
      <alignment horizontal="center" vertical="center"/>
    </xf>
    <xf numFmtId="1" fontId="29" fillId="4" borderId="10" xfId="2" applyNumberFormat="1" applyFont="1" applyFill="1" applyBorder="1" applyAlignment="1" applyProtection="1">
      <alignment horizontal="center" vertical="center"/>
    </xf>
    <xf numFmtId="0" fontId="32" fillId="0" borderId="0" xfId="0" applyFont="1" applyAlignment="1">
      <alignment horizontal="center" vertical="center"/>
    </xf>
    <xf numFmtId="0" fontId="10" fillId="5" borderId="3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14" fontId="0" fillId="7" borderId="13" xfId="0" applyNumberFormat="1" applyFill="1" applyBorder="1" applyAlignment="1">
      <alignment horizontal="center" vertical="center"/>
    </xf>
    <xf numFmtId="0" fontId="23" fillId="4" borderId="9" xfId="2" applyFont="1" applyFill="1" applyBorder="1" applyAlignment="1" applyProtection="1">
      <alignment horizontal="center" vertical="center"/>
    </xf>
    <xf numFmtId="0" fontId="23" fillId="4" borderId="10" xfId="2" applyFont="1" applyFill="1" applyBorder="1" applyAlignment="1" applyProtection="1">
      <alignment horizontal="center" vertical="center"/>
    </xf>
    <xf numFmtId="0" fontId="35" fillId="0" borderId="0" xfId="0" applyFont="1" applyAlignment="1">
      <alignment horizontal="center" vertical="center"/>
    </xf>
    <xf numFmtId="0" fontId="36" fillId="0" borderId="0" xfId="0" applyFont="1"/>
    <xf numFmtId="0" fontId="37" fillId="0" borderId="0" xfId="0" applyFont="1" applyAlignment="1">
      <alignment horizontal="left" vertical="center"/>
    </xf>
    <xf numFmtId="0" fontId="37" fillId="0" borderId="0" xfId="0" applyFont="1"/>
    <xf numFmtId="0" fontId="38" fillId="0" borderId="0" xfId="0" applyFont="1"/>
    <xf numFmtId="0" fontId="39" fillId="0" borderId="0" xfId="0" applyFont="1" applyAlignment="1">
      <alignment horizontal="center" vertical="center"/>
    </xf>
    <xf numFmtId="0" fontId="40" fillId="0" borderId="0" xfId="0" applyFont="1"/>
    <xf numFmtId="168" fontId="10" fillId="2" borderId="0" xfId="0" applyNumberFormat="1" applyFont="1" applyFill="1" applyAlignment="1">
      <alignment horizontal="center" vertical="center"/>
    </xf>
    <xf numFmtId="0" fontId="15" fillId="8" borderId="9" xfId="3" applyFill="1" applyBorder="1" applyAlignment="1">
      <alignment horizontal="center"/>
    </xf>
    <xf numFmtId="0" fontId="15" fillId="8" borderId="10" xfId="3" applyFill="1" applyBorder="1" applyAlignment="1">
      <alignment horizontal="center"/>
    </xf>
    <xf numFmtId="0" fontId="15" fillId="8" borderId="12" xfId="3" applyFill="1" applyBorder="1" applyAlignment="1">
      <alignment horizontal="center"/>
    </xf>
    <xf numFmtId="0" fontId="8" fillId="3" borderId="17" xfId="9" applyFont="1" applyFill="1" applyBorder="1" applyAlignment="1" applyProtection="1">
      <alignment horizontal="center" vertical="center"/>
    </xf>
    <xf numFmtId="0" fontId="8" fillId="3" borderId="18" xfId="9" applyFont="1" applyFill="1" applyBorder="1" applyAlignment="1" applyProtection="1">
      <alignment horizontal="center" vertical="center"/>
    </xf>
    <xf numFmtId="0" fontId="8" fillId="3" borderId="22" xfId="9" applyFont="1" applyFill="1" applyBorder="1" applyAlignment="1" applyProtection="1">
      <alignment horizontal="center" vertical="center"/>
    </xf>
    <xf numFmtId="0" fontId="20" fillId="2" borderId="0" xfId="0" applyFont="1" applyFill="1" applyAlignment="1">
      <alignment horizontal="left" vertical="center" wrapText="1"/>
    </xf>
    <xf numFmtId="0" fontId="31" fillId="19" borderId="18" xfId="0" applyFont="1" applyFill="1" applyBorder="1" applyAlignment="1">
      <alignment horizontal="left" vertical="center"/>
    </xf>
    <xf numFmtId="0" fontId="30" fillId="19" borderId="18" xfId="0" applyFont="1" applyFill="1" applyBorder="1" applyAlignment="1">
      <alignment horizontal="left" vertical="center"/>
    </xf>
    <xf numFmtId="17" fontId="0" fillId="7" borderId="4" xfId="0" applyNumberFormat="1" applyFill="1" applyBorder="1" applyAlignment="1">
      <alignment horizontal="center" vertical="center"/>
    </xf>
    <xf numFmtId="17" fontId="0" fillId="7" borderId="14" xfId="0" applyNumberFormat="1" applyFill="1" applyBorder="1" applyAlignment="1">
      <alignment horizontal="center" vertical="center"/>
    </xf>
    <xf numFmtId="17" fontId="0" fillId="7" borderId="15" xfId="0" applyNumberFormat="1" applyFill="1" applyBorder="1" applyAlignment="1">
      <alignment horizontal="center" vertical="center"/>
    </xf>
  </cellXfs>
  <cellStyles count="18">
    <cellStyle name="20% - Accent4 2" xfId="6" xr:uid="{00000000-0005-0000-0000-000000000000}"/>
    <cellStyle name="20% - Accent4 2 2" xfId="15" xr:uid="{00000000-0005-0000-0000-000001000000}"/>
    <cellStyle name="40% - Accent4 2" xfId="5" xr:uid="{00000000-0005-0000-0000-000002000000}"/>
    <cellStyle name="40% - Accent4 2 2" xfId="14" xr:uid="{00000000-0005-0000-0000-000003000000}"/>
    <cellStyle name="60% - Accent4 2" xfId="8" xr:uid="{00000000-0005-0000-0000-000004000000}"/>
    <cellStyle name="Accent4 2" xfId="7" xr:uid="{00000000-0005-0000-0000-000005000000}"/>
    <cellStyle name="Comma 2" xfId="10" xr:uid="{00000000-0005-0000-0000-000006000000}"/>
    <cellStyle name="Comma 2 2" xfId="16" xr:uid="{00000000-0005-0000-0000-000007000000}"/>
    <cellStyle name="Excel Built-in 20% - Accent4" xfId="2" xr:uid="{00000000-0005-0000-0000-000008000000}"/>
    <cellStyle name="Excel Built-in 40% - Accent4" xfId="4" xr:uid="{00000000-0005-0000-0000-000009000000}"/>
    <cellStyle name="Excel Built-in 60% - Accent4" xfId="1" xr:uid="{00000000-0005-0000-0000-00000A000000}"/>
    <cellStyle name="Excel Built-in Accent4" xfId="9" xr:uid="{00000000-0005-0000-0000-00000B000000}"/>
    <cellStyle name="Normal" xfId="0" builtinId="0"/>
    <cellStyle name="Normal 2" xfId="3" xr:uid="{00000000-0005-0000-0000-00000D000000}"/>
    <cellStyle name="Normal 2 2" xfId="13" xr:uid="{00000000-0005-0000-0000-00000E000000}"/>
    <cellStyle name="Normal 3" xfId="12" xr:uid="{00000000-0005-0000-0000-00000F000000}"/>
    <cellStyle name="Normal 3 2" xfId="17" xr:uid="{00000000-0005-0000-0000-000010000000}"/>
    <cellStyle name="Percent" xfId="1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B9BD5"/>
      <rgbColor rgb="00993366"/>
      <rgbColor rgb="00FFF2CC"/>
      <rgbColor rgb="00F2F2F2"/>
      <rgbColor rgb="00660066"/>
      <rgbColor rgb="00FF8080"/>
      <rgbColor rgb="002E75B6"/>
      <rgbColor rgb="00D9D9D9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E699"/>
      <rgbColor rgb="0099CCFF"/>
      <rgbColor rgb="00FF99CC"/>
      <rgbColor rgb="00CC99FF"/>
      <rgbColor rgb="00FFD966"/>
      <rgbColor rgb="002E6EBC"/>
      <rgbColor rgb="0033CCCC"/>
      <rgbColor rgb="0099CC00"/>
      <rgbColor rgb="00FFC000"/>
      <rgbColor rgb="00FF9900"/>
      <rgbColor rgb="00FF6600"/>
      <rgbColor rgb="00595959"/>
      <rgbColor rgb="00969696"/>
      <rgbColor rgb="00003366"/>
      <rgbColor rgb="0000B050"/>
      <rgbColor rgb="00003300"/>
      <rgbColor rgb="00333300"/>
      <rgbColor rgb="00993300"/>
      <rgbColor rgb="00993366"/>
      <rgbColor rgb="00333399"/>
      <rgbColor rgb="0026262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98CE-4434-B0CE-294F942890F8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98CE-4434-B0CE-294F942890F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Calculations'!$K$25:$K$26</c:f>
              <c:numCache>
                <c:formatCode>0%</c:formatCode>
                <c:ptCount val="2"/>
                <c:pt idx="0">
                  <c:v>0.36363636363636365</c:v>
                </c:pt>
                <c:pt idx="1">
                  <c:v>0.63636363636363635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8CE-4434-B0CE-294F942890F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ADD0-463F-AC7E-6BD0A7EBF895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ADD0-463F-AC7E-6BD0A7EBF8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Calculations'!$K$86:$K$87</c:f>
              <c:numCache>
                <c:formatCode>0%</c:formatCode>
                <c:ptCount val="2"/>
                <c:pt idx="0">
                  <c:v>0.59210526315789469</c:v>
                </c:pt>
                <c:pt idx="1">
                  <c:v>0.40789473684210525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DD0-463F-AC7E-6BD0A7EBF89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4ACA-41B5-AA8B-A1B11D54CAD6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4ACA-41B5-AA8B-A1B11D54CA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Calculations'!$N$797:$N$798</c:f>
              <c:numCache>
                <c:formatCode>0%</c:formatCode>
                <c:ptCount val="2"/>
                <c:pt idx="0">
                  <c:v>0.5</c:v>
                </c:pt>
                <c:pt idx="1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ACA-41B5-AA8B-A1B11D54CAD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94C6-42D5-A6FE-06AE3BA82EB7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94C6-42D5-A6FE-06AE3BA82EB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Calculations'!$K$823:$K$824</c:f>
              <c:numCache>
                <c:formatCode>0%</c:formatCode>
                <c:ptCount val="2"/>
                <c:pt idx="0">
                  <c:v>0.45238095238095238</c:v>
                </c:pt>
                <c:pt idx="1">
                  <c:v>0.54761904761904767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4C6-42D5-A6FE-06AE3BA82EB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724280548237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916B-496A-85E1-5BE8B95F385E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5-916B-496A-85E1-5BE8B95F385E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7-916B-496A-85E1-5BE8B95F385E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9-916B-496A-85E1-5BE8B95F385E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B-916B-496A-85E1-5BE8B95F385E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D-916B-496A-85E1-5BE8B95F385E}"/>
              </c:ext>
            </c:extLst>
          </c:dPt>
          <c:dPt>
            <c:idx val="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F-916B-496A-85E1-5BE8B95F385E}"/>
              </c:ext>
            </c:extLst>
          </c:dPt>
          <c:dPt>
            <c:idx val="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3-916B-496A-85E1-5BE8B95F385E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7-916B-496A-85E1-5BE8B95F385E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9-916B-496A-85E1-5BE8B95F385E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1-916B-496A-85E1-5BE8B95F385E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3-916B-496A-85E1-5BE8B95F385E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5-916B-496A-85E1-5BE8B95F385E}"/>
              </c:ext>
            </c:extLst>
          </c:dPt>
          <c:dPt>
            <c:idx val="1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7-916B-496A-85E1-5BE8B95F385E}"/>
              </c:ext>
            </c:extLst>
          </c:dPt>
          <c:dPt>
            <c:idx val="2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9-916B-496A-85E1-5BE8B95F385E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6B-496A-85E1-5BE8B95F385E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6B-496A-85E1-5BE8B95F385E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6B-496A-85E1-5BE8B95F385E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16B-496A-85E1-5BE8B95F385E}"/>
                </c:ext>
              </c:extLst>
            </c:dLbl>
            <c:dLbl>
              <c:idx val="9"/>
              <c:layout>
                <c:manualLayout>
                  <c:x val="4.2408813954035876E-3"/>
                  <c:y val="-4.1571221272577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16B-496A-85E1-5BE8B95F385E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16B-496A-85E1-5BE8B95F385E}"/>
                </c:ext>
              </c:extLst>
            </c:dLbl>
            <c:dLbl>
              <c:idx val="14"/>
              <c:layout>
                <c:manualLayout>
                  <c:x val="-5.7879682855535731E-3"/>
                  <c:y val="-2.797159931435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16B-496A-85E1-5BE8B95F385E}"/>
                </c:ext>
              </c:extLst>
            </c:dLbl>
            <c:dLbl>
              <c:idx val="15"/>
              <c:layout>
                <c:manualLayout>
                  <c:x val="-2.1204406977017934E-3"/>
                  <c:y val="-9.4361842745617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16B-496A-85E1-5BE8B95F385E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16B-496A-85E1-5BE8B95F385E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16B-496A-85E1-5BE8B95F385E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16B-496A-85E1-5BE8B95F385E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16B-496A-85E1-5BE8B95F38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'Monthly Calculations'!$F$825:$F$846</c:f>
              <c:numCache>
                <c:formatCode>[$-14009]dd/mm/yy;@</c:formatCode>
                <c:ptCount val="22"/>
                <c:pt idx="0">
                  <c:v>44805</c:v>
                </c:pt>
                <c:pt idx="1">
                  <c:v>44806</c:v>
                </c:pt>
                <c:pt idx="2">
                  <c:v>44809</c:v>
                </c:pt>
                <c:pt idx="3">
                  <c:v>44810</c:v>
                </c:pt>
                <c:pt idx="4">
                  <c:v>44811</c:v>
                </c:pt>
                <c:pt idx="5">
                  <c:v>44812</c:v>
                </c:pt>
                <c:pt idx="6">
                  <c:v>44813</c:v>
                </c:pt>
                <c:pt idx="7">
                  <c:v>44816</c:v>
                </c:pt>
                <c:pt idx="8">
                  <c:v>44817</c:v>
                </c:pt>
                <c:pt idx="9">
                  <c:v>44818</c:v>
                </c:pt>
                <c:pt idx="10">
                  <c:v>44819</c:v>
                </c:pt>
                <c:pt idx="11">
                  <c:v>44820</c:v>
                </c:pt>
                <c:pt idx="12">
                  <c:v>44823</c:v>
                </c:pt>
                <c:pt idx="13">
                  <c:v>44824</c:v>
                </c:pt>
                <c:pt idx="14">
                  <c:v>44825</c:v>
                </c:pt>
                <c:pt idx="15">
                  <c:v>44826</c:v>
                </c:pt>
                <c:pt idx="16">
                  <c:v>44827</c:v>
                </c:pt>
                <c:pt idx="17">
                  <c:v>44830</c:v>
                </c:pt>
                <c:pt idx="18">
                  <c:v>44831</c:v>
                </c:pt>
                <c:pt idx="19">
                  <c:v>44832</c:v>
                </c:pt>
                <c:pt idx="20">
                  <c:v>44833</c:v>
                </c:pt>
                <c:pt idx="21">
                  <c:v>44834</c:v>
                </c:pt>
              </c:numCache>
            </c:numRef>
          </c:cat>
          <c:val>
            <c:numRef>
              <c:f>'Monthly Calculations'!$G$825:$G$846</c:f>
              <c:numCache>
                <c:formatCode>0_ </c:formatCode>
                <c:ptCount val="22"/>
                <c:pt idx="0">
                  <c:v>31619.99999999996</c:v>
                </c:pt>
                <c:pt idx="1">
                  <c:v>-21232.499999999909</c:v>
                </c:pt>
                <c:pt idx="2">
                  <c:v>2410.0000000000364</c:v>
                </c:pt>
                <c:pt idx="3">
                  <c:v>39889.999999999971</c:v>
                </c:pt>
                <c:pt idx="4">
                  <c:v>5915.0000000002619</c:v>
                </c:pt>
                <c:pt idx="5">
                  <c:v>11349.99999999992</c:v>
                </c:pt>
                <c:pt idx="6">
                  <c:v>8724.9999999999545</c:v>
                </c:pt>
                <c:pt idx="7">
                  <c:v>15907.499999999984</c:v>
                </c:pt>
                <c:pt idx="8">
                  <c:v>-39064.000000000015</c:v>
                </c:pt>
                <c:pt idx="9">
                  <c:v>34032.500000000065</c:v>
                </c:pt>
                <c:pt idx="10">
                  <c:v>-12009.999999999718</c:v>
                </c:pt>
                <c:pt idx="11">
                  <c:v>81189.999999999694</c:v>
                </c:pt>
                <c:pt idx="12">
                  <c:v>31000.000000000044</c:v>
                </c:pt>
                <c:pt idx="13">
                  <c:v>-4730.0000000000637</c:v>
                </c:pt>
                <c:pt idx="14">
                  <c:v>-37944.999999999949</c:v>
                </c:pt>
                <c:pt idx="15">
                  <c:v>-434.99999999997453</c:v>
                </c:pt>
                <c:pt idx="16">
                  <c:v>1550.0000000000682</c:v>
                </c:pt>
                <c:pt idx="17">
                  <c:v>3475.0000000001201</c:v>
                </c:pt>
                <c:pt idx="18">
                  <c:v>6742.4999999998017</c:v>
                </c:pt>
                <c:pt idx="19">
                  <c:v>19880.000000000007</c:v>
                </c:pt>
                <c:pt idx="20">
                  <c:v>42274.999999999862</c:v>
                </c:pt>
                <c:pt idx="21">
                  <c:v>-28174.9999999998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916B-496A-85E1-5BE8B95F3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90528896"/>
        <c:axId val="190534784"/>
      </c:barChart>
      <c:catAx>
        <c:axId val="190528896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534784"/>
        <c:crosses val="autoZero"/>
        <c:auto val="0"/>
        <c:lblAlgn val="ctr"/>
        <c:lblOffset val="100"/>
        <c:noMultiLvlLbl val="0"/>
      </c:catAx>
      <c:valAx>
        <c:axId val="19053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528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29F8-4BA6-8D9D-B0848AFD9866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29F8-4BA6-8D9D-B0848AFD986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Calculations'!$N$823:$N$824</c:f>
              <c:numCache>
                <c:formatCode>0%</c:formatCode>
                <c:ptCount val="2"/>
                <c:pt idx="0">
                  <c:v>0.68181818181818177</c:v>
                </c:pt>
                <c:pt idx="1">
                  <c:v>0.31818181818181818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9F8-4BA6-8D9D-B0848AFD986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16AF-4F2B-AB83-C74F3524089E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16AF-4F2B-AB83-C74F3524089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Calculations'!$K$851:$K$852</c:f>
              <c:numCache>
                <c:formatCode>0%</c:formatCode>
                <c:ptCount val="2"/>
                <c:pt idx="0">
                  <c:v>0.36764705882352944</c:v>
                </c:pt>
                <c:pt idx="1">
                  <c:v>0.63235294117647056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6AF-4F2B-AB83-C74F352408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724280548237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35C8-4503-B254-F7D8F3935252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35C8-4503-B254-F7D8F3935252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5-35C8-4503-B254-F7D8F3935252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D-35C8-4503-B254-F7D8F3935252}"/>
              </c:ext>
            </c:extLst>
          </c:dPt>
          <c:dPt>
            <c:idx val="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3-35C8-4503-B254-F7D8F3935252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5-35C8-4503-B254-F7D8F3935252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9-35C8-4503-B254-F7D8F3935252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D-35C8-4503-B254-F7D8F3935252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1-35C8-4503-B254-F7D8F3935252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3-35C8-4503-B254-F7D8F3935252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C8-4503-B254-F7D8F3935252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C8-4503-B254-F7D8F3935252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C8-4503-B254-F7D8F3935252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C8-4503-B254-F7D8F3935252}"/>
                </c:ext>
              </c:extLst>
            </c:dLbl>
            <c:dLbl>
              <c:idx val="9"/>
              <c:layout>
                <c:manualLayout>
                  <c:x val="4.2408813954035876E-3"/>
                  <c:y val="-4.1571221272577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C8-4503-B254-F7D8F3935252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5C8-4503-B254-F7D8F3935252}"/>
                </c:ext>
              </c:extLst>
            </c:dLbl>
            <c:dLbl>
              <c:idx val="14"/>
              <c:layout>
                <c:manualLayout>
                  <c:x val="-5.7879682855535731E-3"/>
                  <c:y val="-2.797159931435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5C8-4503-B254-F7D8F3935252}"/>
                </c:ext>
              </c:extLst>
            </c:dLbl>
            <c:dLbl>
              <c:idx val="15"/>
              <c:layout>
                <c:manualLayout>
                  <c:x val="-2.1204406977017934E-3"/>
                  <c:y val="-9.4361842745617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5C8-4503-B254-F7D8F3935252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5C8-4503-B254-F7D8F3935252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5C8-4503-B254-F7D8F3935252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5C8-4503-B254-F7D8F3935252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5C8-4503-B254-F7D8F39352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'Monthly Calculations'!$F$853:$F$870</c:f>
              <c:numCache>
                <c:formatCode>[$-14009]dd/mm/yy;@</c:formatCode>
                <c:ptCount val="18"/>
                <c:pt idx="0">
                  <c:v>44837</c:v>
                </c:pt>
                <c:pt idx="1">
                  <c:v>44838</c:v>
                </c:pt>
                <c:pt idx="2">
                  <c:v>44840</c:v>
                </c:pt>
                <c:pt idx="3">
                  <c:v>44841</c:v>
                </c:pt>
                <c:pt idx="4">
                  <c:v>44844</c:v>
                </c:pt>
                <c:pt idx="5">
                  <c:v>44845</c:v>
                </c:pt>
                <c:pt idx="6">
                  <c:v>44846</c:v>
                </c:pt>
                <c:pt idx="7">
                  <c:v>44847</c:v>
                </c:pt>
                <c:pt idx="8">
                  <c:v>44848</c:v>
                </c:pt>
                <c:pt idx="9">
                  <c:v>44851</c:v>
                </c:pt>
                <c:pt idx="10">
                  <c:v>44852</c:v>
                </c:pt>
                <c:pt idx="11">
                  <c:v>44853</c:v>
                </c:pt>
                <c:pt idx="12">
                  <c:v>44854</c:v>
                </c:pt>
                <c:pt idx="13">
                  <c:v>44855</c:v>
                </c:pt>
                <c:pt idx="14">
                  <c:v>44859</c:v>
                </c:pt>
                <c:pt idx="15">
                  <c:v>44861</c:v>
                </c:pt>
                <c:pt idx="16">
                  <c:v>44862</c:v>
                </c:pt>
                <c:pt idx="17">
                  <c:v>44865</c:v>
                </c:pt>
              </c:numCache>
            </c:numRef>
          </c:cat>
          <c:val>
            <c:numRef>
              <c:f>'Monthly Calculations'!$G$853:$G$870</c:f>
              <c:numCache>
                <c:formatCode>0_ </c:formatCode>
                <c:ptCount val="18"/>
                <c:pt idx="0">
                  <c:v>9284.9999999997617</c:v>
                </c:pt>
                <c:pt idx="1">
                  <c:v>30720.000000000164</c:v>
                </c:pt>
                <c:pt idx="2">
                  <c:v>34385</c:v>
                </c:pt>
                <c:pt idx="3">
                  <c:v>-21949.999999999862</c:v>
                </c:pt>
                <c:pt idx="4">
                  <c:v>-4444.9999999998518</c:v>
                </c:pt>
                <c:pt idx="5">
                  <c:v>-4440.000000000111</c:v>
                </c:pt>
                <c:pt idx="6">
                  <c:v>500.0000000000291</c:v>
                </c:pt>
                <c:pt idx="7">
                  <c:v>-12060.000000000036</c:v>
                </c:pt>
                <c:pt idx="8">
                  <c:v>-21010.000000000364</c:v>
                </c:pt>
                <c:pt idx="9">
                  <c:v>10324.999999999874</c:v>
                </c:pt>
                <c:pt idx="10">
                  <c:v>52979.999999999745</c:v>
                </c:pt>
                <c:pt idx="11">
                  <c:v>-27414.99999999992</c:v>
                </c:pt>
                <c:pt idx="12">
                  <c:v>2634.9999999999563</c:v>
                </c:pt>
                <c:pt idx="13">
                  <c:v>-29597.50000000004</c:v>
                </c:pt>
                <c:pt idx="14">
                  <c:v>38637.499999999964</c:v>
                </c:pt>
                <c:pt idx="15">
                  <c:v>-8817.5000000002328</c:v>
                </c:pt>
                <c:pt idx="16">
                  <c:v>7210.0000000000873</c:v>
                </c:pt>
                <c:pt idx="17">
                  <c:v>17115.000000000044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35C8-4503-B254-F7D8F3935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90653184"/>
        <c:axId val="190654720"/>
      </c:barChart>
      <c:catAx>
        <c:axId val="190653184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654720"/>
        <c:crosses val="autoZero"/>
        <c:auto val="0"/>
        <c:lblAlgn val="ctr"/>
        <c:lblOffset val="100"/>
        <c:noMultiLvlLbl val="0"/>
      </c:catAx>
      <c:valAx>
        <c:axId val="19065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653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76D2-42CA-85A0-5FCF6DD73363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76D2-42CA-85A0-5FCF6DD7336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Calculations'!$N$851:$N$852</c:f>
              <c:numCache>
                <c:formatCode>0%</c:formatCode>
                <c:ptCount val="2"/>
                <c:pt idx="0">
                  <c:v>0.55555555555555558</c:v>
                </c:pt>
                <c:pt idx="1">
                  <c:v>0.44444444444444442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6D2-42CA-85A0-5FCF6DD7336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2C50-443E-9A1D-4BE3F9598B54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2C50-443E-9A1D-4BE3F9598B5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Calculations'!$K$875:$K$876</c:f>
              <c:numCache>
                <c:formatCode>0%</c:formatCode>
                <c:ptCount val="2"/>
                <c:pt idx="0">
                  <c:v>0.48</c:v>
                </c:pt>
                <c:pt idx="1">
                  <c:v>0.52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C50-443E-9A1D-4BE3F9598B5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724280548237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0B0B-4F9D-8E3F-F49CCB9933A9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7-0B0B-4F9D-8E3F-F49CCB9933A9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9-0B0B-4F9D-8E3F-F49CCB9933A9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B-0B0B-4F9D-8E3F-F49CCB9933A9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D-0B0B-4F9D-8E3F-F49CCB9933A9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7-0B0B-4F9D-8E3F-F49CCB9933A9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9-0B0B-4F9D-8E3F-F49CCB9933A9}"/>
              </c:ext>
            </c:extLst>
          </c:dPt>
          <c:dPt>
            <c:idx val="1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B-0B0B-4F9D-8E3F-F49CCB9933A9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F-0B0B-4F9D-8E3F-F49CCB9933A9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1-0B0B-4F9D-8E3F-F49CCB9933A9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3-0B0B-4F9D-8E3F-F49CCB9933A9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5-0B0B-4F9D-8E3F-F49CCB9933A9}"/>
              </c:ext>
            </c:extLst>
          </c:dPt>
          <c:dPt>
            <c:idx val="1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7-0B0B-4F9D-8E3F-F49CCB9933A9}"/>
              </c:ext>
            </c:extLst>
          </c:dPt>
          <c:dPt>
            <c:idx val="2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9-0B0B-4F9D-8E3F-F49CCB9933A9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0B-4F9D-8E3F-F49CCB9933A9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0B-4F9D-8E3F-F49CCB9933A9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0B-4F9D-8E3F-F49CCB9933A9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0B-4F9D-8E3F-F49CCB9933A9}"/>
                </c:ext>
              </c:extLst>
            </c:dLbl>
            <c:dLbl>
              <c:idx val="9"/>
              <c:layout>
                <c:manualLayout>
                  <c:x val="4.2408813954035876E-3"/>
                  <c:y val="-4.1571221272577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0B-4F9D-8E3F-F49CCB9933A9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0B-4F9D-8E3F-F49CCB9933A9}"/>
                </c:ext>
              </c:extLst>
            </c:dLbl>
            <c:dLbl>
              <c:idx val="14"/>
              <c:layout>
                <c:manualLayout>
                  <c:x val="-5.7879682855535731E-3"/>
                  <c:y val="-2.797159931435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B0B-4F9D-8E3F-F49CCB9933A9}"/>
                </c:ext>
              </c:extLst>
            </c:dLbl>
            <c:dLbl>
              <c:idx val="15"/>
              <c:layout>
                <c:manualLayout>
                  <c:x val="-2.1204406977017934E-3"/>
                  <c:y val="-9.4361842745617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B0B-4F9D-8E3F-F49CCB9933A9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B0B-4F9D-8E3F-F49CCB9933A9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B0B-4F9D-8E3F-F49CCB9933A9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B0B-4F9D-8E3F-F49CCB9933A9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B0B-4F9D-8E3F-F49CCB9933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'Monthly Calculations'!$F$877:$F$897</c:f>
              <c:numCache>
                <c:formatCode>[$-14009]dd/mm/yy;@</c:formatCode>
                <c:ptCount val="21"/>
                <c:pt idx="0">
                  <c:v>44866</c:v>
                </c:pt>
                <c:pt idx="1">
                  <c:v>44867</c:v>
                </c:pt>
                <c:pt idx="2">
                  <c:v>44868</c:v>
                </c:pt>
                <c:pt idx="3">
                  <c:v>44869</c:v>
                </c:pt>
                <c:pt idx="4">
                  <c:v>44872</c:v>
                </c:pt>
                <c:pt idx="5">
                  <c:v>44874</c:v>
                </c:pt>
                <c:pt idx="6">
                  <c:v>44875</c:v>
                </c:pt>
                <c:pt idx="7">
                  <c:v>44876</c:v>
                </c:pt>
                <c:pt idx="8">
                  <c:v>44879</c:v>
                </c:pt>
                <c:pt idx="9">
                  <c:v>44880</c:v>
                </c:pt>
                <c:pt idx="10">
                  <c:v>44881</c:v>
                </c:pt>
                <c:pt idx="11">
                  <c:v>44882</c:v>
                </c:pt>
                <c:pt idx="12">
                  <c:v>44883</c:v>
                </c:pt>
                <c:pt idx="13">
                  <c:v>44886</c:v>
                </c:pt>
                <c:pt idx="14">
                  <c:v>44887</c:v>
                </c:pt>
                <c:pt idx="15">
                  <c:v>44888</c:v>
                </c:pt>
                <c:pt idx="16">
                  <c:v>44889</c:v>
                </c:pt>
                <c:pt idx="17">
                  <c:v>44890</c:v>
                </c:pt>
                <c:pt idx="18">
                  <c:v>44893</c:v>
                </c:pt>
                <c:pt idx="19">
                  <c:v>44894</c:v>
                </c:pt>
                <c:pt idx="20">
                  <c:v>44895</c:v>
                </c:pt>
              </c:numCache>
            </c:numRef>
          </c:cat>
          <c:val>
            <c:numRef>
              <c:f>'Monthly Calculations'!$G$877:$G$897</c:f>
              <c:numCache>
                <c:formatCode>0_ </c:formatCode>
                <c:ptCount val="21"/>
                <c:pt idx="0">
                  <c:v>-13695.000000000042</c:v>
                </c:pt>
                <c:pt idx="1">
                  <c:v>17760.000000000044</c:v>
                </c:pt>
                <c:pt idx="2">
                  <c:v>-12627.500000000018</c:v>
                </c:pt>
                <c:pt idx="3">
                  <c:v>35015.000000000124</c:v>
                </c:pt>
                <c:pt idx="4">
                  <c:v>10506.249999999909</c:v>
                </c:pt>
                <c:pt idx="5">
                  <c:v>14200.000000000069</c:v>
                </c:pt>
                <c:pt idx="6">
                  <c:v>17049.999999999956</c:v>
                </c:pt>
                <c:pt idx="7">
                  <c:v>-1717.5000000000682</c:v>
                </c:pt>
                <c:pt idx="8">
                  <c:v>-11884.999999999985</c:v>
                </c:pt>
                <c:pt idx="9">
                  <c:v>-26909.999999999945</c:v>
                </c:pt>
                <c:pt idx="10">
                  <c:v>-8929.9999999999727</c:v>
                </c:pt>
                <c:pt idx="11">
                  <c:v>22249.999999999985</c:v>
                </c:pt>
                <c:pt idx="12">
                  <c:v>34302.499999999985</c:v>
                </c:pt>
                <c:pt idx="13">
                  <c:v>37004.999999999825</c:v>
                </c:pt>
                <c:pt idx="14">
                  <c:v>-23072.500000000007</c:v>
                </c:pt>
                <c:pt idx="15">
                  <c:v>12125.000000000056</c:v>
                </c:pt>
                <c:pt idx="16">
                  <c:v>29029.999999999927</c:v>
                </c:pt>
                <c:pt idx="17">
                  <c:v>31234</c:v>
                </c:pt>
                <c:pt idx="18">
                  <c:v>51320.000000000073</c:v>
                </c:pt>
                <c:pt idx="19">
                  <c:v>57742.500000000087</c:v>
                </c:pt>
                <c:pt idx="20">
                  <c:v>35600.000000000044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B0B-4F9D-8E3F-F49CCB993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91159680"/>
        <c:axId val="190973056"/>
      </c:barChart>
      <c:catAx>
        <c:axId val="191159680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73056"/>
        <c:crosses val="autoZero"/>
        <c:auto val="0"/>
        <c:lblAlgn val="ctr"/>
        <c:lblOffset val="100"/>
        <c:noMultiLvlLbl val="0"/>
      </c:catAx>
      <c:valAx>
        <c:axId val="190973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159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8022-42D1-B932-1FF6EAA5E59B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8022-42D1-B932-1FF6EAA5E59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Calculations'!$N$875:$N$876</c:f>
              <c:numCache>
                <c:formatCode>0%</c:formatCode>
                <c:ptCount val="2"/>
                <c:pt idx="0">
                  <c:v>0.66666666666666663</c:v>
                </c:pt>
                <c:pt idx="1">
                  <c:v>0.33333333333333331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022-42D1-B932-1FF6EAA5E59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976379903012306E-2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044F-4BE9-A282-E22557E5AC17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044F-4BE9-A282-E22557E5AC17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5-044F-4BE9-A282-E22557E5AC17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7-044F-4BE9-A282-E22557E5AC17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9-044F-4BE9-A282-E22557E5AC17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B-044F-4BE9-A282-E22557E5AC17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D-044F-4BE9-A282-E22557E5AC17}"/>
              </c:ext>
            </c:extLst>
          </c:dPt>
          <c:dPt>
            <c:idx val="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3-044F-4BE9-A282-E22557E5AC17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7-044F-4BE9-A282-E22557E5AC17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9-044F-4BE9-A282-E22557E5AC17}"/>
              </c:ext>
            </c:extLst>
          </c:dPt>
          <c:dPt>
            <c:idx val="1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B-044F-4BE9-A282-E22557E5AC17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D-044F-4BE9-A282-E22557E5AC17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0-FE08-4A8D-8B2D-37B0284C2A8C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F-044F-4BE9-A282-E22557E5AC1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'Monthly Calculations'!$F$88:$F$105</c:f>
              <c:numCache>
                <c:formatCode>[$-14009]dd/mm/yy;@</c:formatCode>
                <c:ptCount val="18"/>
                <c:pt idx="0">
                  <c:v>43922</c:v>
                </c:pt>
                <c:pt idx="1">
                  <c:v>43924</c:v>
                </c:pt>
                <c:pt idx="2">
                  <c:v>43928</c:v>
                </c:pt>
                <c:pt idx="3">
                  <c:v>43929</c:v>
                </c:pt>
                <c:pt idx="4">
                  <c:v>43930</c:v>
                </c:pt>
                <c:pt idx="5">
                  <c:v>43934</c:v>
                </c:pt>
                <c:pt idx="6">
                  <c:v>43936</c:v>
                </c:pt>
                <c:pt idx="7">
                  <c:v>43937</c:v>
                </c:pt>
                <c:pt idx="8">
                  <c:v>43938</c:v>
                </c:pt>
                <c:pt idx="9">
                  <c:v>43941</c:v>
                </c:pt>
                <c:pt idx="10">
                  <c:v>43942</c:v>
                </c:pt>
                <c:pt idx="11">
                  <c:v>43943</c:v>
                </c:pt>
                <c:pt idx="12">
                  <c:v>43944</c:v>
                </c:pt>
                <c:pt idx="13">
                  <c:v>43945</c:v>
                </c:pt>
                <c:pt idx="14">
                  <c:v>43948</c:v>
                </c:pt>
                <c:pt idx="15">
                  <c:v>43949</c:v>
                </c:pt>
                <c:pt idx="16">
                  <c:v>43950</c:v>
                </c:pt>
                <c:pt idx="17">
                  <c:v>43951</c:v>
                </c:pt>
              </c:numCache>
            </c:numRef>
          </c:cat>
          <c:val>
            <c:numRef>
              <c:f>'Monthly Calculations'!$G$88:$G$105</c:f>
              <c:numCache>
                <c:formatCode>0_ </c:formatCode>
                <c:ptCount val="18"/>
                <c:pt idx="0">
                  <c:v>7954.8899999999985</c:v>
                </c:pt>
                <c:pt idx="1">
                  <c:v>27128.479999999989</c:v>
                </c:pt>
                <c:pt idx="2">
                  <c:v>33431.083999999893</c:v>
                </c:pt>
                <c:pt idx="3">
                  <c:v>49023.875039999846</c:v>
                </c:pt>
                <c:pt idx="4">
                  <c:v>51703.678000000065</c:v>
                </c:pt>
                <c:pt idx="5">
                  <c:v>18986.076999999903</c:v>
                </c:pt>
                <c:pt idx="6">
                  <c:v>36300.30239999987</c:v>
                </c:pt>
                <c:pt idx="7">
                  <c:v>-1744.7499999998508</c:v>
                </c:pt>
                <c:pt idx="8">
                  <c:v>-10916.945000000058</c:v>
                </c:pt>
                <c:pt idx="9">
                  <c:v>35425.547999999944</c:v>
                </c:pt>
                <c:pt idx="10">
                  <c:v>-6047.3399999997546</c:v>
                </c:pt>
                <c:pt idx="11">
                  <c:v>20658.264000000047</c:v>
                </c:pt>
                <c:pt idx="12">
                  <c:v>29209.699999999997</c:v>
                </c:pt>
                <c:pt idx="13">
                  <c:v>11935.659999999973</c:v>
                </c:pt>
                <c:pt idx="14">
                  <c:v>3097.8883999999653</c:v>
                </c:pt>
                <c:pt idx="15">
                  <c:v>-10557.51000000002</c:v>
                </c:pt>
                <c:pt idx="16">
                  <c:v>2964.046000000093</c:v>
                </c:pt>
                <c:pt idx="17">
                  <c:v>57044.990000000063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044F-4BE9-A282-E22557E5A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89875968"/>
        <c:axId val="89877504"/>
      </c:barChart>
      <c:catAx>
        <c:axId val="89875968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877504"/>
        <c:crosses val="autoZero"/>
        <c:auto val="0"/>
        <c:lblAlgn val="ctr"/>
        <c:lblOffset val="100"/>
        <c:noMultiLvlLbl val="0"/>
      </c:catAx>
      <c:valAx>
        <c:axId val="89877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875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B3D5-4018-8D2C-B64A9F79B116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B3D5-4018-8D2C-B64A9F79B11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Calculations'!$K$902:$K$903</c:f>
              <c:numCache>
                <c:formatCode>0%</c:formatCode>
                <c:ptCount val="2"/>
                <c:pt idx="0">
                  <c:v>0.31707317073170732</c:v>
                </c:pt>
                <c:pt idx="1">
                  <c:v>0.68292682926829273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3D5-4018-8D2C-B64A9F79B11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724280548237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D96D-4D7B-B78F-21BD13AD481A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5-D96D-4D7B-B78F-21BD13AD481A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B-D96D-4D7B-B78F-21BD13AD481A}"/>
              </c:ext>
            </c:extLst>
          </c:dPt>
          <c:dPt>
            <c:idx val="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1-D96D-4D7B-B78F-21BD13AD481A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6D-4D7B-B78F-21BD13AD481A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6D-4D7B-B78F-21BD13AD481A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6D-4D7B-B78F-21BD13AD481A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6D-4D7B-B78F-21BD13AD481A}"/>
                </c:ext>
              </c:extLst>
            </c:dLbl>
            <c:dLbl>
              <c:idx val="9"/>
              <c:layout>
                <c:manualLayout>
                  <c:x val="4.2408813954035876E-3"/>
                  <c:y val="-4.1571221272577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6D-4D7B-B78F-21BD13AD481A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96D-4D7B-B78F-21BD13AD481A}"/>
                </c:ext>
              </c:extLst>
            </c:dLbl>
            <c:dLbl>
              <c:idx val="14"/>
              <c:layout>
                <c:manualLayout>
                  <c:x val="-5.7879682855535731E-3"/>
                  <c:y val="-2.797159931435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96D-4D7B-B78F-21BD13AD481A}"/>
                </c:ext>
              </c:extLst>
            </c:dLbl>
            <c:dLbl>
              <c:idx val="15"/>
              <c:layout>
                <c:manualLayout>
                  <c:x val="-2.1204406977017934E-3"/>
                  <c:y val="-9.4361842745617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96D-4D7B-B78F-21BD13AD481A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96D-4D7B-B78F-21BD13AD481A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96D-4D7B-B78F-21BD13AD481A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96D-4D7B-B78F-21BD13AD481A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96D-4D7B-B78F-21BD13AD48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'Monthly Calculations'!$F$904:$F$915</c:f>
              <c:numCache>
                <c:formatCode>[$-14009]dd/mm/yy;@</c:formatCode>
                <c:ptCount val="12"/>
                <c:pt idx="0">
                  <c:v>44896</c:v>
                </c:pt>
                <c:pt idx="1">
                  <c:v>44897</c:v>
                </c:pt>
                <c:pt idx="2">
                  <c:v>44900</c:v>
                </c:pt>
                <c:pt idx="3">
                  <c:v>44901</c:v>
                </c:pt>
                <c:pt idx="4">
                  <c:v>44902</c:v>
                </c:pt>
                <c:pt idx="5">
                  <c:v>44903</c:v>
                </c:pt>
                <c:pt idx="6">
                  <c:v>44904</c:v>
                </c:pt>
                <c:pt idx="7">
                  <c:v>44907</c:v>
                </c:pt>
                <c:pt idx="8">
                  <c:v>44908</c:v>
                </c:pt>
                <c:pt idx="9">
                  <c:v>44909</c:v>
                </c:pt>
                <c:pt idx="10">
                  <c:v>44910</c:v>
                </c:pt>
                <c:pt idx="11">
                  <c:v>44911</c:v>
                </c:pt>
              </c:numCache>
            </c:numRef>
          </c:cat>
          <c:val>
            <c:numRef>
              <c:f>'Monthly Calculations'!$G$904:$G$915</c:f>
              <c:numCache>
                <c:formatCode>0_ </c:formatCode>
                <c:ptCount val="12"/>
                <c:pt idx="0">
                  <c:v>16070.000000000044</c:v>
                </c:pt>
                <c:pt idx="1">
                  <c:v>-5200.0000000000909</c:v>
                </c:pt>
                <c:pt idx="2">
                  <c:v>21060.000000000004</c:v>
                </c:pt>
                <c:pt idx="3">
                  <c:v>-27502.799999999908</c:v>
                </c:pt>
                <c:pt idx="4">
                  <c:v>-23369.999999999938</c:v>
                </c:pt>
                <c:pt idx="5">
                  <c:v>5070.0000000000728</c:v>
                </c:pt>
                <c:pt idx="6">
                  <c:v>-18510.000000000138</c:v>
                </c:pt>
                <c:pt idx="7">
                  <c:v>-8306.2500000002074</c:v>
                </c:pt>
                <c:pt idx="8">
                  <c:v>9990.0000000000109</c:v>
                </c:pt>
                <c:pt idx="9">
                  <c:v>-2939.9999999999636</c:v>
                </c:pt>
                <c:pt idx="10">
                  <c:v>-29845.199999999826</c:v>
                </c:pt>
                <c:pt idx="11">
                  <c:v>-48999.999999999869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96D-4D7B-B78F-21BD13AD4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91419136"/>
        <c:axId val="191420672"/>
      </c:barChart>
      <c:catAx>
        <c:axId val="191419136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420672"/>
        <c:crosses val="autoZero"/>
        <c:auto val="0"/>
        <c:lblAlgn val="ctr"/>
        <c:lblOffset val="100"/>
        <c:noMultiLvlLbl val="0"/>
      </c:catAx>
      <c:valAx>
        <c:axId val="191420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419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668B-46CB-BBF4-0E594DB44FC5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668B-46CB-BBF4-0E594DB44FC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Calculations'!$N$902:$N$903</c:f>
              <c:numCache>
                <c:formatCode>0%</c:formatCode>
                <c:ptCount val="2"/>
                <c:pt idx="0">
                  <c:v>0.33333333333333331</c:v>
                </c:pt>
                <c:pt idx="1">
                  <c:v>0.66666666666666663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68B-46CB-BBF4-0E594DB44FC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YTD - PNL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976379903012306E-2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9-E422-4DB1-B96E-1E941C0A84CE}"/>
              </c:ext>
            </c:extLst>
          </c:dPt>
          <c:dPt>
            <c:idx val="1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D-B91E-4E57-BA22-E0466927BA7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'Yearly Calculations'!$A$37:$A$48</c:f>
              <c:numCache>
                <c:formatCode>mmm\-yy</c:formatCode>
                <c:ptCount val="12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</c:numCache>
            </c:numRef>
          </c:cat>
          <c:val>
            <c:numRef>
              <c:f>'Yearly Calculations'!$C$37:$C$48</c:f>
              <c:numCache>
                <c:formatCode>0</c:formatCode>
                <c:ptCount val="12"/>
                <c:pt idx="0">
                  <c:v>319172.20000000019</c:v>
                </c:pt>
                <c:pt idx="1">
                  <c:v>101861.9</c:v>
                </c:pt>
                <c:pt idx="2">
                  <c:v>12215.899999999627</c:v>
                </c:pt>
                <c:pt idx="3">
                  <c:v>-102938.70000000003</c:v>
                </c:pt>
                <c:pt idx="4">
                  <c:v>226874.60000000038</c:v>
                </c:pt>
                <c:pt idx="5">
                  <c:v>21492.999999999884</c:v>
                </c:pt>
                <c:pt idx="6">
                  <c:v>127105.00000000015</c:v>
                </c:pt>
                <c:pt idx="7">
                  <c:v>16216.249999999809</c:v>
                </c:pt>
                <c:pt idx="8">
                  <c:v>192371.00000000032</c:v>
                </c:pt>
                <c:pt idx="9">
                  <c:v>74057.499999999214</c:v>
                </c:pt>
                <c:pt idx="10">
                  <c:v>306302.75000000006</c:v>
                </c:pt>
                <c:pt idx="11">
                  <c:v>-112484.24999999981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91E-4E57-BA22-E0466927B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88225408"/>
        <c:axId val="188226944"/>
      </c:barChart>
      <c:catAx>
        <c:axId val="188225408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8226944"/>
        <c:crosses val="autoZero"/>
        <c:auto val="0"/>
        <c:lblAlgn val="ctr"/>
        <c:lblOffset val="100"/>
        <c:noMultiLvlLbl val="0"/>
      </c:catAx>
      <c:valAx>
        <c:axId val="188226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8225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YTD</a:t>
            </a:r>
            <a:r>
              <a:rPr lang="en-US" baseline="0"/>
              <a:t> - </a:t>
            </a:r>
            <a:r>
              <a:rPr lang="en-US"/>
              <a:t>Capital Appreciation 2022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'Yearly Calculations'!$B$35</c:f>
              <c:strCache>
                <c:ptCount val="1"/>
                <c:pt idx="0">
                  <c:v>Capital Appreciation</c:v>
                </c:pt>
              </c:strCache>
            </c:strRef>
          </c:tx>
          <c:spPr>
            <a:ln w="34925" cap="sq">
              <a:solidFill>
                <a:srgbClr val="00B050"/>
              </a:solidFill>
              <a:bevel/>
              <a:tailEnd type="none"/>
            </a:ln>
            <a:effectLst>
              <a:outerShdw blurRad="50800" dist="38100" dir="10800000" algn="r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dPt>
            <c:idx val="4"/>
            <c:marker>
              <c:symbol val="none"/>
            </c:marker>
            <c:bubble3D val="0"/>
            <c:spPr>
              <a:ln w="34925" cap="sq">
                <a:solidFill>
                  <a:srgbClr val="FF0000"/>
                </a:solidFill>
                <a:bevel/>
                <a:tailEnd type="none"/>
              </a:ln>
              <a:effectLst>
                <a:outerShdw blurRad="50800" dist="38100" dir="10800000" algn="r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0E8-44B4-972A-B759C86A8CD7}"/>
              </c:ext>
            </c:extLst>
          </c:dPt>
          <c:dPt>
            <c:idx val="12"/>
            <c:marker>
              <c:symbol val="none"/>
            </c:marker>
            <c:bubble3D val="0"/>
            <c:spPr>
              <a:ln w="34925" cap="sq">
                <a:solidFill>
                  <a:srgbClr val="FF0000"/>
                </a:solidFill>
                <a:bevel/>
                <a:tailEnd type="none"/>
              </a:ln>
              <a:effectLst>
                <a:outerShdw blurRad="50800" dist="38100" dir="10800000" algn="r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8F1-47D0-BD8B-335BEE1C455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'Yearly Calculations'!$A$36:$A$48</c:f>
              <c:strCache>
                <c:ptCount val="13"/>
                <c:pt idx="0">
                  <c:v>-</c:v>
                </c:pt>
                <c:pt idx="1">
                  <c:v>Jan-22</c:v>
                </c:pt>
                <c:pt idx="2">
                  <c:v>Feb-22</c:v>
                </c:pt>
                <c:pt idx="3">
                  <c:v>Mar-22</c:v>
                </c:pt>
                <c:pt idx="4">
                  <c:v>Apr-22</c:v>
                </c:pt>
                <c:pt idx="5">
                  <c:v>May-22</c:v>
                </c:pt>
                <c:pt idx="6">
                  <c:v>Jun-22</c:v>
                </c:pt>
                <c:pt idx="7">
                  <c:v>Jul-22</c:v>
                </c:pt>
                <c:pt idx="8">
                  <c:v>Aug-22</c:v>
                </c:pt>
                <c:pt idx="9">
                  <c:v>Sep-22</c:v>
                </c:pt>
                <c:pt idx="10">
                  <c:v>Oct-22</c:v>
                </c:pt>
                <c:pt idx="11">
                  <c:v>Nov-22</c:v>
                </c:pt>
                <c:pt idx="12">
                  <c:v>Dec-22</c:v>
                </c:pt>
              </c:strCache>
            </c:strRef>
          </c:cat>
          <c:val>
            <c:numRef>
              <c:f>'Yearly Calculations'!$B$36:$B$48</c:f>
              <c:numCache>
                <c:formatCode>0</c:formatCode>
                <c:ptCount val="13"/>
                <c:pt idx="0">
                  <c:v>1000000</c:v>
                </c:pt>
                <c:pt idx="1">
                  <c:v>1319172.2000000002</c:v>
                </c:pt>
                <c:pt idx="2">
                  <c:v>1421034.1</c:v>
                </c:pt>
                <c:pt idx="3">
                  <c:v>1433249.9999999998</c:v>
                </c:pt>
                <c:pt idx="4">
                  <c:v>1330311.2999999998</c:v>
                </c:pt>
                <c:pt idx="5">
                  <c:v>1557185.9000000001</c:v>
                </c:pt>
                <c:pt idx="6">
                  <c:v>1578678.9</c:v>
                </c:pt>
                <c:pt idx="7">
                  <c:v>1705783.9000000001</c:v>
                </c:pt>
                <c:pt idx="8">
                  <c:v>1722000.15</c:v>
                </c:pt>
                <c:pt idx="9">
                  <c:v>1914371.1500000001</c:v>
                </c:pt>
                <c:pt idx="10">
                  <c:v>1988428.6499999994</c:v>
                </c:pt>
                <c:pt idx="11">
                  <c:v>2294731.3999999994</c:v>
                </c:pt>
                <c:pt idx="12">
                  <c:v>2182247.1499999994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8F1-47D0-BD8B-335BEE1C4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277504"/>
        <c:axId val="188279040"/>
      </c:lineChart>
      <c:catAx>
        <c:axId val="18827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8279040"/>
        <c:crosses val="autoZero"/>
        <c:auto val="1"/>
        <c:lblAlgn val="ctr"/>
        <c:lblOffset val="100"/>
        <c:noMultiLvlLbl val="0"/>
      </c:catAx>
      <c:valAx>
        <c:axId val="18827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8277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YTD - PNL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976379903012306E-2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3596-4DE1-BB4C-E0C275EC1592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3596-4DE1-BB4C-E0C275EC1592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4-3596-4DE1-BB4C-E0C275EC1592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F-F792-45E6-8439-5943A3E60ABB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6-3596-4DE1-BB4C-E0C275EC1592}"/>
              </c:ext>
            </c:extLst>
          </c:dPt>
          <c:dPt>
            <c:idx val="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1-0F90-4B8E-8229-5415C936B746}"/>
              </c:ext>
            </c:extLst>
          </c:dPt>
          <c:dPt>
            <c:idx val="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8-3596-4DE1-BB4C-E0C275EC1592}"/>
              </c:ext>
            </c:extLst>
          </c:dPt>
          <c:dPt>
            <c:idx val="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9-3596-4DE1-BB4C-E0C275EC1592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0-F2C7-4FB1-AA69-4430BEAE80DA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2-20FA-4CC8-B26E-1DFE03E29B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'Yearly Calculations'!$A$54:$A$65</c:f>
              <c:numCache>
                <c:formatCode>mmm\-yy</c:formatCode>
                <c:ptCount val="12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'Yearly Calculations'!$C$54:$C$65</c:f>
              <c:numCache>
                <c:formatCode>0</c:formatCode>
                <c:ptCount val="12"/>
                <c:pt idx="0">
                  <c:v>-6479.6000000001713</c:v>
                </c:pt>
                <c:pt idx="1">
                  <c:v>-78919.999999999956</c:v>
                </c:pt>
                <c:pt idx="2">
                  <c:v>147184.10000000009</c:v>
                </c:pt>
                <c:pt idx="3">
                  <c:v>136577.49999999971</c:v>
                </c:pt>
                <c:pt idx="4">
                  <c:v>282455.3999999995</c:v>
                </c:pt>
                <c:pt idx="5">
                  <c:v>383118.15000000084</c:v>
                </c:pt>
                <c:pt idx="6">
                  <c:v>240312.49999999924</c:v>
                </c:pt>
                <c:pt idx="7">
                  <c:v>196665.19999999917</c:v>
                </c:pt>
                <c:pt idx="8">
                  <c:v>131666.44999999832</c:v>
                </c:pt>
                <c:pt idx="9">
                  <c:v>216334.15000000049</c:v>
                </c:pt>
                <c:pt idx="10">
                  <c:v>280243.69999999827</c:v>
                </c:pt>
                <c:pt idx="11">
                  <c:v>424752.79999999981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596-4DE1-BB4C-E0C275EC1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91764352"/>
        <c:axId val="191765888"/>
      </c:barChart>
      <c:catAx>
        <c:axId val="19176435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765888"/>
        <c:crosses val="autoZero"/>
        <c:auto val="0"/>
        <c:lblAlgn val="ctr"/>
        <c:lblOffset val="100"/>
        <c:noMultiLvlLbl val="0"/>
      </c:catAx>
      <c:valAx>
        <c:axId val="191765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764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YTD</a:t>
            </a:r>
            <a:r>
              <a:rPr lang="en-US" baseline="0"/>
              <a:t> - </a:t>
            </a:r>
            <a:r>
              <a:rPr lang="en-US"/>
              <a:t>Capital Appreciation 2023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'Yearly Calculations'!$B$52</c:f>
              <c:strCache>
                <c:ptCount val="1"/>
                <c:pt idx="0">
                  <c:v>Capital Appreciation</c:v>
                </c:pt>
              </c:strCache>
            </c:strRef>
          </c:tx>
          <c:spPr>
            <a:ln w="34925" cap="sq">
              <a:solidFill>
                <a:srgbClr val="00B050"/>
              </a:solidFill>
              <a:bevel/>
              <a:tailEnd type="none"/>
            </a:ln>
            <a:effectLst>
              <a:outerShdw blurRad="50800" dist="38100" dir="10800000" algn="r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34925" cap="sq">
                <a:solidFill>
                  <a:srgbClr val="FF0000"/>
                </a:solidFill>
                <a:bevel/>
                <a:tailEnd type="none"/>
              </a:ln>
              <a:effectLst>
                <a:outerShdw blurRad="50800" dist="38100" dir="10800000" algn="r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7A82-438D-849D-11C86DE8B27E}"/>
              </c:ext>
            </c:extLst>
          </c:dPt>
          <c:dPt>
            <c:idx val="2"/>
            <c:marker>
              <c:symbol val="none"/>
            </c:marker>
            <c:bubble3D val="0"/>
            <c:spPr>
              <a:ln w="34925" cap="sq">
                <a:solidFill>
                  <a:srgbClr val="FF0000"/>
                </a:solidFill>
                <a:bevel/>
                <a:tailEnd type="none"/>
              </a:ln>
              <a:effectLst>
                <a:outerShdw blurRad="50800" dist="38100" dir="10800000" algn="r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7A82-438D-849D-11C86DE8B27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'Yearly Calculations'!$A$53:$A$65</c:f>
              <c:strCache>
                <c:ptCount val="13"/>
                <c:pt idx="0">
                  <c:v>-</c:v>
                </c:pt>
                <c:pt idx="1">
                  <c:v>Jan-23</c:v>
                </c:pt>
                <c:pt idx="2">
                  <c:v>Feb-23</c:v>
                </c:pt>
                <c:pt idx="3">
                  <c:v>Mar-23</c:v>
                </c:pt>
                <c:pt idx="4">
                  <c:v>Apr-23</c:v>
                </c:pt>
                <c:pt idx="5">
                  <c:v>May-23</c:v>
                </c:pt>
                <c:pt idx="6">
                  <c:v>Jun-23</c:v>
                </c:pt>
                <c:pt idx="7">
                  <c:v>Jul-23</c:v>
                </c:pt>
                <c:pt idx="8">
                  <c:v>Aug-23</c:v>
                </c:pt>
                <c:pt idx="9">
                  <c:v>Sep-23</c:v>
                </c:pt>
                <c:pt idx="10">
                  <c:v>Oct-23</c:v>
                </c:pt>
                <c:pt idx="11">
                  <c:v>Nov-23</c:v>
                </c:pt>
                <c:pt idx="12">
                  <c:v>Dec-23</c:v>
                </c:pt>
              </c:strCache>
            </c:strRef>
          </c:cat>
          <c:val>
            <c:numRef>
              <c:f>'Yearly Calculations'!$B$53:$B$65</c:f>
              <c:numCache>
                <c:formatCode>0</c:formatCode>
                <c:ptCount val="13"/>
                <c:pt idx="0">
                  <c:v>800000</c:v>
                </c:pt>
                <c:pt idx="1">
                  <c:v>793520.39999999979</c:v>
                </c:pt>
                <c:pt idx="2">
                  <c:v>714600.39999999979</c:v>
                </c:pt>
                <c:pt idx="3">
                  <c:v>861784.49999999988</c:v>
                </c:pt>
                <c:pt idx="4">
                  <c:v>998361.99999999953</c:v>
                </c:pt>
                <c:pt idx="5">
                  <c:v>1280817.399999999</c:v>
                </c:pt>
                <c:pt idx="6">
                  <c:v>1663935.5499999998</c:v>
                </c:pt>
                <c:pt idx="7">
                  <c:v>1904248.0499999991</c:v>
                </c:pt>
                <c:pt idx="8">
                  <c:v>2100913.2499999981</c:v>
                </c:pt>
                <c:pt idx="9">
                  <c:v>2232579.6999999965</c:v>
                </c:pt>
                <c:pt idx="10">
                  <c:v>2448913.8499999968</c:v>
                </c:pt>
                <c:pt idx="11">
                  <c:v>2729157.5499999952</c:v>
                </c:pt>
                <c:pt idx="12">
                  <c:v>3153910.349999995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A82-438D-849D-11C86DE8B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813120"/>
        <c:axId val="191814656"/>
      </c:lineChart>
      <c:catAx>
        <c:axId val="19181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814656"/>
        <c:crosses val="autoZero"/>
        <c:auto val="1"/>
        <c:lblAlgn val="ctr"/>
        <c:lblOffset val="100"/>
        <c:noMultiLvlLbl val="0"/>
      </c:catAx>
      <c:valAx>
        <c:axId val="191814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813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5D85-43B9-A95D-D41203097129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5D85-43B9-A95D-D4120309712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Calculations'!$K$920:$K$921</c:f>
              <c:numCache>
                <c:formatCode>0%</c:formatCode>
                <c:ptCount val="2"/>
                <c:pt idx="0">
                  <c:v>0.34408602150537637</c:v>
                </c:pt>
                <c:pt idx="1">
                  <c:v>0.65591397849462363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85-43B9-A95D-D4120309712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724280548237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8A45-4745-82BB-321C8D4A03A9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8A45-4745-82BB-321C8D4A03A9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B-8A45-4745-82BB-321C8D4A03A9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D-8A45-4745-82BB-321C8D4A03A9}"/>
              </c:ext>
            </c:extLst>
          </c:dPt>
          <c:dPt>
            <c:idx val="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1-8A45-4745-82BB-321C8D4A03A9}"/>
              </c:ext>
            </c:extLst>
          </c:dPt>
          <c:dPt>
            <c:idx val="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3-8A45-4745-82BB-321C8D4A03A9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5-8A45-4745-82BB-321C8D4A03A9}"/>
              </c:ext>
            </c:extLst>
          </c:dPt>
          <c:dPt>
            <c:idx val="1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B-8A45-4745-82BB-321C8D4A03A9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1-8A45-4745-82BB-321C8D4A03A9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3-8A45-4745-82BB-321C8D4A03A9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45-4745-82BB-321C8D4A03A9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45-4745-82BB-321C8D4A03A9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45-4745-82BB-321C8D4A03A9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A45-4745-82BB-321C8D4A03A9}"/>
                </c:ext>
              </c:extLst>
            </c:dLbl>
            <c:dLbl>
              <c:idx val="9"/>
              <c:layout>
                <c:manualLayout>
                  <c:x val="4.2408813954035876E-3"/>
                  <c:y val="-4.1571221272577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A45-4745-82BB-321C8D4A03A9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A45-4745-82BB-321C8D4A03A9}"/>
                </c:ext>
              </c:extLst>
            </c:dLbl>
            <c:dLbl>
              <c:idx val="14"/>
              <c:layout>
                <c:manualLayout>
                  <c:x val="-5.7879682855535731E-3"/>
                  <c:y val="-2.797159931435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A45-4745-82BB-321C8D4A03A9}"/>
                </c:ext>
              </c:extLst>
            </c:dLbl>
            <c:dLbl>
              <c:idx val="15"/>
              <c:layout>
                <c:manualLayout>
                  <c:x val="-2.1204406977017934E-3"/>
                  <c:y val="-9.4361842745617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A45-4745-82BB-321C8D4A03A9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A45-4745-82BB-321C8D4A03A9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A45-4745-82BB-321C8D4A03A9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A45-4745-82BB-321C8D4A03A9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A45-4745-82BB-321C8D4A03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'Monthly Calculations'!$F$922:$F$939</c:f>
              <c:numCache>
                <c:formatCode>[$-14009]dd/mm/yy;@</c:formatCode>
                <c:ptCount val="18"/>
                <c:pt idx="0">
                  <c:v>44928</c:v>
                </c:pt>
                <c:pt idx="1">
                  <c:v>44929</c:v>
                </c:pt>
                <c:pt idx="2">
                  <c:v>44930</c:v>
                </c:pt>
                <c:pt idx="3">
                  <c:v>44931</c:v>
                </c:pt>
                <c:pt idx="4">
                  <c:v>44932</c:v>
                </c:pt>
                <c:pt idx="5">
                  <c:v>44935</c:v>
                </c:pt>
                <c:pt idx="6">
                  <c:v>44936</c:v>
                </c:pt>
                <c:pt idx="7">
                  <c:v>44937</c:v>
                </c:pt>
                <c:pt idx="8">
                  <c:v>44938</c:v>
                </c:pt>
                <c:pt idx="9">
                  <c:v>44939</c:v>
                </c:pt>
                <c:pt idx="10">
                  <c:v>44942</c:v>
                </c:pt>
                <c:pt idx="11">
                  <c:v>44943</c:v>
                </c:pt>
                <c:pt idx="12">
                  <c:v>44944</c:v>
                </c:pt>
                <c:pt idx="13">
                  <c:v>44945</c:v>
                </c:pt>
                <c:pt idx="14">
                  <c:v>44946</c:v>
                </c:pt>
                <c:pt idx="15">
                  <c:v>44949</c:v>
                </c:pt>
                <c:pt idx="16">
                  <c:v>44950</c:v>
                </c:pt>
                <c:pt idx="17">
                  <c:v>44951</c:v>
                </c:pt>
              </c:numCache>
            </c:numRef>
          </c:cat>
          <c:val>
            <c:numRef>
              <c:f>'Monthly Calculations'!$G$922:$G$939</c:f>
              <c:numCache>
                <c:formatCode>0_ </c:formatCode>
                <c:ptCount val="18"/>
                <c:pt idx="0">
                  <c:v>3920.0000000001291</c:v>
                </c:pt>
                <c:pt idx="1">
                  <c:v>29219.999999999549</c:v>
                </c:pt>
                <c:pt idx="2">
                  <c:v>-34072.500000000007</c:v>
                </c:pt>
                <c:pt idx="3">
                  <c:v>-38990.000000000015</c:v>
                </c:pt>
                <c:pt idx="4">
                  <c:v>-28619.999999999811</c:v>
                </c:pt>
                <c:pt idx="5">
                  <c:v>18155.000000000335</c:v>
                </c:pt>
                <c:pt idx="6">
                  <c:v>14344.999999999878</c:v>
                </c:pt>
                <c:pt idx="7">
                  <c:v>-25164.999999999931</c:v>
                </c:pt>
                <c:pt idx="8">
                  <c:v>36650.000000000138</c:v>
                </c:pt>
                <c:pt idx="9">
                  <c:v>24229.999999999818</c:v>
                </c:pt>
                <c:pt idx="10">
                  <c:v>17980.400000000067</c:v>
                </c:pt>
                <c:pt idx="11">
                  <c:v>-12310.00000000008</c:v>
                </c:pt>
                <c:pt idx="12">
                  <c:v>-32524.999999999705</c:v>
                </c:pt>
                <c:pt idx="13">
                  <c:v>19799.999999999585</c:v>
                </c:pt>
                <c:pt idx="14">
                  <c:v>-14330.000000000337</c:v>
                </c:pt>
                <c:pt idx="15">
                  <c:v>-45682.499999999971</c:v>
                </c:pt>
                <c:pt idx="16">
                  <c:v>5937.5000000001501</c:v>
                </c:pt>
                <c:pt idx="17">
                  <c:v>54977.500000000007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A45-4745-82BB-321C8D4A0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92120320"/>
        <c:axId val="192121856"/>
      </c:barChart>
      <c:catAx>
        <c:axId val="192120320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121856"/>
        <c:crosses val="autoZero"/>
        <c:auto val="0"/>
        <c:lblAlgn val="ctr"/>
        <c:lblOffset val="100"/>
        <c:noMultiLvlLbl val="0"/>
      </c:catAx>
      <c:valAx>
        <c:axId val="192121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120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E1C6-4354-B170-3C44E187AA69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E1C6-4354-B170-3C44E187AA6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Calculations'!$N$920:$N$921</c:f>
              <c:numCache>
                <c:formatCode>0%</c:formatCode>
                <c:ptCount val="2"/>
                <c:pt idx="0">
                  <c:v>0.55555555555555558</c:v>
                </c:pt>
                <c:pt idx="1">
                  <c:v>0.44444444444444442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1C6-4354-B170-3C44E187AA6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2AD8-4848-AB36-A496DFB7911E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2AD8-4848-AB36-A496DFB7911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Calculations'!$N$86:$N$87</c:f>
              <c:numCache>
                <c:formatCode>0%</c:formatCode>
                <c:ptCount val="2"/>
                <c:pt idx="0">
                  <c:v>0.77777777777777779</c:v>
                </c:pt>
                <c:pt idx="1">
                  <c:v>0.22222222222222221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AD8-4848-AB36-A496DFB7911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92D9-4D49-82CF-78D5BEBF3ED2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92D9-4D49-82CF-78D5BEBF3ED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Calculations'!$K$944:$K$945</c:f>
              <c:numCache>
                <c:formatCode>0%</c:formatCode>
                <c:ptCount val="2"/>
                <c:pt idx="0">
                  <c:v>0.36842105263157893</c:v>
                </c:pt>
                <c:pt idx="1">
                  <c:v>0.63157894736842102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2D9-4D49-82CF-78D5BEBF3ED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724280548237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5-2B73-4678-8EF3-7DA7F25EE417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7-2B73-4678-8EF3-7DA7F25EE417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9-2B73-4678-8EF3-7DA7F25EE417}"/>
              </c:ext>
            </c:extLst>
          </c:dPt>
          <c:dPt>
            <c:idx val="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F-2B73-4678-8EF3-7DA7F25EE417}"/>
              </c:ext>
            </c:extLst>
          </c:dPt>
          <c:dPt>
            <c:idx val="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1-2B73-4678-8EF3-7DA7F25EE417}"/>
              </c:ext>
            </c:extLst>
          </c:dPt>
          <c:dPt>
            <c:idx val="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3-2B73-4678-8EF3-7DA7F25EE417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9-2B73-4678-8EF3-7DA7F25EE417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F-2B73-4678-8EF3-7DA7F25EE417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3-2B73-4678-8EF3-7DA7F25EE417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73-4678-8EF3-7DA7F25EE417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73-4678-8EF3-7DA7F25EE417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73-4678-8EF3-7DA7F25EE417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73-4678-8EF3-7DA7F25EE417}"/>
                </c:ext>
              </c:extLst>
            </c:dLbl>
            <c:dLbl>
              <c:idx val="9"/>
              <c:layout>
                <c:manualLayout>
                  <c:x val="4.2408813954035876E-3"/>
                  <c:y val="-4.1571221272577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73-4678-8EF3-7DA7F25EE417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B73-4678-8EF3-7DA7F25EE417}"/>
                </c:ext>
              </c:extLst>
            </c:dLbl>
            <c:dLbl>
              <c:idx val="14"/>
              <c:layout>
                <c:manualLayout>
                  <c:x val="-5.7879682855535731E-3"/>
                  <c:y val="-2.797159931435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B73-4678-8EF3-7DA7F25EE417}"/>
                </c:ext>
              </c:extLst>
            </c:dLbl>
            <c:dLbl>
              <c:idx val="15"/>
              <c:layout>
                <c:manualLayout>
                  <c:x val="-2.1204406977017934E-3"/>
                  <c:y val="-9.4361842745617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B73-4678-8EF3-7DA7F25EE417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B73-4678-8EF3-7DA7F25EE417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B73-4678-8EF3-7DA7F25EE417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B73-4678-8EF3-7DA7F25EE417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B73-4678-8EF3-7DA7F25EE4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'Monthly Calculations'!$F$946:$F$963</c:f>
              <c:numCache>
                <c:formatCode>[$-14009]dd/mm/yy;@</c:formatCode>
                <c:ptCount val="18"/>
                <c:pt idx="0">
                  <c:v>44960</c:v>
                </c:pt>
                <c:pt idx="1">
                  <c:v>44963</c:v>
                </c:pt>
                <c:pt idx="2">
                  <c:v>44964</c:v>
                </c:pt>
                <c:pt idx="3">
                  <c:v>44965</c:v>
                </c:pt>
                <c:pt idx="4">
                  <c:v>44966</c:v>
                </c:pt>
                <c:pt idx="5">
                  <c:v>44967</c:v>
                </c:pt>
                <c:pt idx="6">
                  <c:v>44970</c:v>
                </c:pt>
                <c:pt idx="7">
                  <c:v>44971</c:v>
                </c:pt>
                <c:pt idx="8">
                  <c:v>44972</c:v>
                </c:pt>
                <c:pt idx="9">
                  <c:v>44973</c:v>
                </c:pt>
                <c:pt idx="10">
                  <c:v>44974</c:v>
                </c:pt>
                <c:pt idx="11">
                  <c:v>44977</c:v>
                </c:pt>
                <c:pt idx="12">
                  <c:v>44978</c:v>
                </c:pt>
                <c:pt idx="13">
                  <c:v>44979</c:v>
                </c:pt>
                <c:pt idx="14">
                  <c:v>44980</c:v>
                </c:pt>
                <c:pt idx="15">
                  <c:v>44981</c:v>
                </c:pt>
                <c:pt idx="16">
                  <c:v>44984</c:v>
                </c:pt>
                <c:pt idx="17">
                  <c:v>44985</c:v>
                </c:pt>
              </c:numCache>
            </c:numRef>
          </c:cat>
          <c:val>
            <c:numRef>
              <c:f>'Monthly Calculations'!$G$946:$G$963</c:f>
              <c:numCache>
                <c:formatCode>0_ </c:formatCode>
                <c:ptCount val="18"/>
                <c:pt idx="0">
                  <c:v>-15572.499999999918</c:v>
                </c:pt>
                <c:pt idx="1">
                  <c:v>-29507.50000000012</c:v>
                </c:pt>
                <c:pt idx="2">
                  <c:v>21262.50000000016</c:v>
                </c:pt>
                <c:pt idx="3">
                  <c:v>1699.9999999997499</c:v>
                </c:pt>
                <c:pt idx="4">
                  <c:v>-10.000000000116415</c:v>
                </c:pt>
                <c:pt idx="5">
                  <c:v>-25507.49999999988</c:v>
                </c:pt>
                <c:pt idx="6">
                  <c:v>-44730.000000000065</c:v>
                </c:pt>
                <c:pt idx="7">
                  <c:v>5950.0000000000291</c:v>
                </c:pt>
                <c:pt idx="8">
                  <c:v>18875.000000000135</c:v>
                </c:pt>
                <c:pt idx="9">
                  <c:v>39843.749999999774</c:v>
                </c:pt>
                <c:pt idx="10">
                  <c:v>-26910.000000000218</c:v>
                </c:pt>
                <c:pt idx="11">
                  <c:v>-19729.99999999976</c:v>
                </c:pt>
                <c:pt idx="12">
                  <c:v>23655.0000000004</c:v>
                </c:pt>
                <c:pt idx="13">
                  <c:v>-17515.000000000407</c:v>
                </c:pt>
                <c:pt idx="14">
                  <c:v>-36612.499999999985</c:v>
                </c:pt>
                <c:pt idx="15">
                  <c:v>30169.999999999975</c:v>
                </c:pt>
                <c:pt idx="16">
                  <c:v>-11091.249999999853</c:v>
                </c:pt>
                <c:pt idx="17">
                  <c:v>6810.000000000161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B73-4678-8EF3-7DA7F25EE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91958400"/>
        <c:axId val="191960192"/>
      </c:barChart>
      <c:catAx>
        <c:axId val="191958400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960192"/>
        <c:crosses val="autoZero"/>
        <c:auto val="0"/>
        <c:lblAlgn val="ctr"/>
        <c:lblOffset val="100"/>
        <c:noMultiLvlLbl val="0"/>
      </c:catAx>
      <c:valAx>
        <c:axId val="191960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958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25D7-483F-8AC2-0463C6B81BD5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25D7-483F-8AC2-0463C6B81BD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Calculations'!$N$944:$N$945</c:f>
              <c:numCache>
                <c:formatCode>0%</c:formatCode>
                <c:ptCount val="2"/>
                <c:pt idx="0">
                  <c:v>0.44444444444444442</c:v>
                </c:pt>
                <c:pt idx="1">
                  <c:v>0.55555555555555558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5D7-483F-8AC2-0463C6B81B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05FB-4E7A-BF8D-59C018ACAB87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05FB-4E7A-BF8D-59C018ACAB8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Calculations'!$K$968:$K$969</c:f>
              <c:numCache>
                <c:formatCode>0%</c:formatCode>
                <c:ptCount val="2"/>
                <c:pt idx="0">
                  <c:v>0.47761194029850745</c:v>
                </c:pt>
                <c:pt idx="1">
                  <c:v>0.52238805970149249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5FB-4E7A-BF8D-59C018ACAB8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724280548237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B-180D-4F02-A688-7E0684591CDD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F-180D-4F02-A688-7E0684591CDD}"/>
              </c:ext>
            </c:extLst>
          </c:dPt>
          <c:dPt>
            <c:idx val="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1-180D-4F02-A688-7E0684591CDD}"/>
              </c:ext>
            </c:extLst>
          </c:dPt>
          <c:dPt>
            <c:idx val="9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3-180D-4F02-A688-7E0684591CDD}"/>
              </c:ext>
            </c:extLst>
          </c:dPt>
          <c:dPt>
            <c:idx val="1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5-180D-4F02-A688-7E0684591CDD}"/>
              </c:ext>
            </c:extLst>
          </c:dPt>
          <c:dPt>
            <c:idx val="1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7-180D-4F02-A688-7E0684591CDD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0D-4F02-A688-7E0684591CDD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0D-4F02-A688-7E0684591CDD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0D-4F02-A688-7E0684591CDD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0D-4F02-A688-7E0684591CDD}"/>
                </c:ext>
              </c:extLst>
            </c:dLbl>
            <c:dLbl>
              <c:idx val="9"/>
              <c:layout>
                <c:manualLayout>
                  <c:x val="4.2408813954035876E-3"/>
                  <c:y val="-4.1571221272577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0D-4F02-A688-7E0684591CDD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80D-4F02-A688-7E0684591CDD}"/>
                </c:ext>
              </c:extLst>
            </c:dLbl>
            <c:dLbl>
              <c:idx val="14"/>
              <c:layout>
                <c:manualLayout>
                  <c:x val="-5.7879682855535731E-3"/>
                  <c:y val="-2.797159931435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80D-4F02-A688-7E0684591CDD}"/>
                </c:ext>
              </c:extLst>
            </c:dLbl>
            <c:dLbl>
              <c:idx val="15"/>
              <c:layout>
                <c:manualLayout>
                  <c:x val="-2.1204406977017934E-3"/>
                  <c:y val="-9.4361842745617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80D-4F02-A688-7E0684591CDD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80D-4F02-A688-7E0684591CDD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80D-4F02-A688-7E0684591CDD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80D-4F02-A688-7E0684591CDD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80D-4F02-A688-7E0684591C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'Monthly Calculations'!$F$970:$F$987</c:f>
              <c:numCache>
                <c:formatCode>[$-14009]dd/mm/yy;@</c:formatCode>
                <c:ptCount val="18"/>
                <c:pt idx="0">
                  <c:v>44986</c:v>
                </c:pt>
                <c:pt idx="1">
                  <c:v>44987</c:v>
                </c:pt>
                <c:pt idx="2">
                  <c:v>44988</c:v>
                </c:pt>
                <c:pt idx="3">
                  <c:v>44991</c:v>
                </c:pt>
                <c:pt idx="4">
                  <c:v>44998</c:v>
                </c:pt>
                <c:pt idx="5">
                  <c:v>44999</c:v>
                </c:pt>
                <c:pt idx="6">
                  <c:v>45000</c:v>
                </c:pt>
                <c:pt idx="7">
                  <c:v>45001</c:v>
                </c:pt>
                <c:pt idx="8">
                  <c:v>45002</c:v>
                </c:pt>
                <c:pt idx="9">
                  <c:v>45005</c:v>
                </c:pt>
                <c:pt idx="10">
                  <c:v>45006</c:v>
                </c:pt>
                <c:pt idx="11">
                  <c:v>45007</c:v>
                </c:pt>
                <c:pt idx="12">
                  <c:v>45008</c:v>
                </c:pt>
                <c:pt idx="13">
                  <c:v>45009</c:v>
                </c:pt>
                <c:pt idx="14">
                  <c:v>45012</c:v>
                </c:pt>
                <c:pt idx="15">
                  <c:v>45013</c:v>
                </c:pt>
                <c:pt idx="16">
                  <c:v>45014</c:v>
                </c:pt>
                <c:pt idx="17">
                  <c:v>45016</c:v>
                </c:pt>
              </c:numCache>
            </c:numRef>
          </c:cat>
          <c:val>
            <c:numRef>
              <c:f>'Monthly Calculations'!$G$970:$G$987</c:f>
              <c:numCache>
                <c:formatCode>0_ </c:formatCode>
                <c:ptCount val="18"/>
                <c:pt idx="0">
                  <c:v>17000.000000000044</c:v>
                </c:pt>
                <c:pt idx="1">
                  <c:v>40074.999999999985</c:v>
                </c:pt>
                <c:pt idx="2">
                  <c:v>16785.000000000175</c:v>
                </c:pt>
                <c:pt idx="3">
                  <c:v>4594.9999999998327</c:v>
                </c:pt>
                <c:pt idx="4">
                  <c:v>16731.600000000057</c:v>
                </c:pt>
                <c:pt idx="5">
                  <c:v>-15950.000000000196</c:v>
                </c:pt>
                <c:pt idx="6">
                  <c:v>66750</c:v>
                </c:pt>
                <c:pt idx="7">
                  <c:v>-18289.999999999902</c:v>
                </c:pt>
                <c:pt idx="8">
                  <c:v>-11585.000000000002</c:v>
                </c:pt>
                <c:pt idx="9">
                  <c:v>-6285.0000000000482</c:v>
                </c:pt>
                <c:pt idx="10">
                  <c:v>-28222.499999999833</c:v>
                </c:pt>
                <c:pt idx="11">
                  <c:v>-19574.999999999956</c:v>
                </c:pt>
                <c:pt idx="12">
                  <c:v>13000.000000000025</c:v>
                </c:pt>
                <c:pt idx="13">
                  <c:v>2999.9999999997926</c:v>
                </c:pt>
                <c:pt idx="14">
                  <c:v>22987.499999999898</c:v>
                </c:pt>
                <c:pt idx="15">
                  <c:v>7307.50000000009</c:v>
                </c:pt>
                <c:pt idx="16">
                  <c:v>19100.000000000044</c:v>
                </c:pt>
                <c:pt idx="17">
                  <c:v>19760.000000000127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80D-4F02-A688-7E0684591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92480768"/>
        <c:axId val="192482304"/>
      </c:barChart>
      <c:catAx>
        <c:axId val="192480768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482304"/>
        <c:crosses val="autoZero"/>
        <c:auto val="0"/>
        <c:lblAlgn val="ctr"/>
        <c:lblOffset val="100"/>
        <c:noMultiLvlLbl val="0"/>
      </c:catAx>
      <c:valAx>
        <c:axId val="192482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480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B554-4B1B-B84E-320606CD220A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B554-4B1B-B84E-320606CD220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Calculations'!$N$968:$N$969</c:f>
              <c:numCache>
                <c:formatCode>0%</c:formatCode>
                <c:ptCount val="2"/>
                <c:pt idx="0">
                  <c:v>0.66666666666666663</c:v>
                </c:pt>
                <c:pt idx="1">
                  <c:v>0.33333333333333331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554-4B1B-B84E-320606CD220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8D02-462F-ADC5-CECE197EC90C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8D02-462F-ADC5-CECE197EC9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Calculations'!$K$992:$K$993</c:f>
              <c:numCache>
                <c:formatCode>0%</c:formatCode>
                <c:ptCount val="2"/>
                <c:pt idx="0">
                  <c:v>0.51515151515151514</c:v>
                </c:pt>
                <c:pt idx="1">
                  <c:v>0.48484848484848486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D02-462F-ADC5-CECE197EC9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724280548237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7-5CE4-4AC0-9537-169863428073}"/>
              </c:ext>
            </c:extLst>
          </c:dPt>
          <c:dPt>
            <c:idx val="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1-5CE4-4AC0-9537-169863428073}"/>
              </c:ext>
            </c:extLst>
          </c:dPt>
          <c:dPt>
            <c:idx val="1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5-5CE4-4AC0-9537-169863428073}"/>
              </c:ext>
            </c:extLst>
          </c:dPt>
          <c:dPt>
            <c:idx val="1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7-5CE4-4AC0-9537-169863428073}"/>
              </c:ext>
            </c:extLst>
          </c:dPt>
          <c:dPt>
            <c:idx val="1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D-5CE4-4AC0-9537-169863428073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F-5CE4-4AC0-9537-169863428073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E4-4AC0-9537-169863428073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E4-4AC0-9537-169863428073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E4-4AC0-9537-169863428073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E4-4AC0-9537-169863428073}"/>
                </c:ext>
              </c:extLst>
            </c:dLbl>
            <c:dLbl>
              <c:idx val="9"/>
              <c:layout>
                <c:manualLayout>
                  <c:x val="4.2408813954035876E-3"/>
                  <c:y val="-4.1571221272577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CE4-4AC0-9537-169863428073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CE4-4AC0-9537-169863428073}"/>
                </c:ext>
              </c:extLst>
            </c:dLbl>
            <c:dLbl>
              <c:idx val="14"/>
              <c:layout>
                <c:manualLayout>
                  <c:x val="-5.7879682855535731E-3"/>
                  <c:y val="-2.797159931435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CE4-4AC0-9537-169863428073}"/>
                </c:ext>
              </c:extLst>
            </c:dLbl>
            <c:dLbl>
              <c:idx val="15"/>
              <c:layout>
                <c:manualLayout>
                  <c:x val="-2.1204406977017934E-3"/>
                  <c:y val="-9.4361842745617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CE4-4AC0-9537-169863428073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CE4-4AC0-9537-169863428073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CE4-4AC0-9537-169863428073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CE4-4AC0-9537-169863428073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CE4-4AC0-9537-1698634280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'Monthly Calculations'!$F$994:$F$1010</c:f>
              <c:numCache>
                <c:formatCode>[$-14009]dd/mm/yy;@</c:formatCode>
                <c:ptCount val="17"/>
                <c:pt idx="0">
                  <c:v>45019</c:v>
                </c:pt>
                <c:pt idx="1">
                  <c:v>45021</c:v>
                </c:pt>
                <c:pt idx="2">
                  <c:v>45022</c:v>
                </c:pt>
                <c:pt idx="3">
                  <c:v>45026</c:v>
                </c:pt>
                <c:pt idx="4">
                  <c:v>45027</c:v>
                </c:pt>
                <c:pt idx="5">
                  <c:v>45028</c:v>
                </c:pt>
                <c:pt idx="6">
                  <c:v>45029</c:v>
                </c:pt>
                <c:pt idx="7">
                  <c:v>45033</c:v>
                </c:pt>
                <c:pt idx="8">
                  <c:v>45034</c:v>
                </c:pt>
                <c:pt idx="9">
                  <c:v>45035</c:v>
                </c:pt>
                <c:pt idx="10">
                  <c:v>45036</c:v>
                </c:pt>
                <c:pt idx="11">
                  <c:v>45037</c:v>
                </c:pt>
                <c:pt idx="12">
                  <c:v>45040</c:v>
                </c:pt>
                <c:pt idx="13">
                  <c:v>45041</c:v>
                </c:pt>
                <c:pt idx="14">
                  <c:v>45042</c:v>
                </c:pt>
                <c:pt idx="15">
                  <c:v>45043</c:v>
                </c:pt>
                <c:pt idx="16">
                  <c:v>45044</c:v>
                </c:pt>
              </c:numCache>
            </c:numRef>
          </c:cat>
          <c:val>
            <c:numRef>
              <c:f>'Monthly Calculations'!$G$994:$G$1010</c:f>
              <c:numCache>
                <c:formatCode>0_ </c:formatCode>
                <c:ptCount val="17"/>
                <c:pt idx="0">
                  <c:v>23390.000000000055</c:v>
                </c:pt>
                <c:pt idx="1">
                  <c:v>15527.499999999938</c:v>
                </c:pt>
                <c:pt idx="2">
                  <c:v>38445.000000000051</c:v>
                </c:pt>
                <c:pt idx="3">
                  <c:v>-7240.0000000000773</c:v>
                </c:pt>
                <c:pt idx="4">
                  <c:v>38837.499999999927</c:v>
                </c:pt>
                <c:pt idx="5">
                  <c:v>3219.9999999999927</c:v>
                </c:pt>
                <c:pt idx="6">
                  <c:v>14669.999999999958</c:v>
                </c:pt>
                <c:pt idx="7">
                  <c:v>26812.500000000171</c:v>
                </c:pt>
                <c:pt idx="8">
                  <c:v>-7609.9999999999072</c:v>
                </c:pt>
                <c:pt idx="9">
                  <c:v>9390.0000000000582</c:v>
                </c:pt>
                <c:pt idx="10">
                  <c:v>-24747.500000000091</c:v>
                </c:pt>
                <c:pt idx="11">
                  <c:v>-23990.000000000327</c:v>
                </c:pt>
                <c:pt idx="12">
                  <c:v>21810.000000000149</c:v>
                </c:pt>
                <c:pt idx="13">
                  <c:v>5900.0000000000637</c:v>
                </c:pt>
                <c:pt idx="14">
                  <c:v>-12720.000000000062</c:v>
                </c:pt>
                <c:pt idx="15">
                  <c:v>-8392.5000000000837</c:v>
                </c:pt>
                <c:pt idx="16">
                  <c:v>23274.999999999862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CE4-4AC0-9537-169863428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92986496"/>
        <c:axId val="192992384"/>
      </c:barChart>
      <c:catAx>
        <c:axId val="192986496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992384"/>
        <c:crosses val="autoZero"/>
        <c:auto val="0"/>
        <c:lblAlgn val="ctr"/>
        <c:lblOffset val="100"/>
        <c:noMultiLvlLbl val="0"/>
      </c:catAx>
      <c:valAx>
        <c:axId val="192992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986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636D-429A-8C60-09BA52BEA86C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636D-429A-8C60-09BA52BEA86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Calculations'!$N$992:$N$993</c:f>
              <c:numCache>
                <c:formatCode>0%</c:formatCode>
                <c:ptCount val="2"/>
                <c:pt idx="0">
                  <c:v>0.6470588235294118</c:v>
                </c:pt>
                <c:pt idx="1">
                  <c:v>0.35294117647058826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36D-429A-8C60-09BA52BEA86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07F6-4959-AD93-35DD505314A5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07F6-4959-AD93-35DD505314A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Calculations'!$K$1015:$K$1016</c:f>
              <c:numCache>
                <c:formatCode>0%</c:formatCode>
                <c:ptCount val="2"/>
                <c:pt idx="0">
                  <c:v>0.41</c:v>
                </c:pt>
                <c:pt idx="1">
                  <c:v>0.59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F6-4959-AD93-35DD505314A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7394-4892-990D-DD27CE5DD8B8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7394-4892-990D-DD27CE5DD8B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Calculations'!$K$108:$K$109</c:f>
              <c:numCache>
                <c:formatCode>0%</c:formatCode>
                <c:ptCount val="2"/>
                <c:pt idx="0">
                  <c:v>0.45454545454545453</c:v>
                </c:pt>
                <c:pt idx="1">
                  <c:v>0.54545454545454541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394-4892-990D-DD27CE5DD8B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724280548237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05E6-4626-89CA-6145FABE54E0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7-05E6-4626-89CA-6145FABE54E0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F-05E6-4626-89CA-6145FABE54E0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1-05E6-4626-89CA-6145FABE54E0}"/>
              </c:ext>
            </c:extLst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3-05E6-4626-89CA-6145FABE54E0}"/>
              </c:ext>
            </c:extLst>
          </c:dPt>
          <c:dPt>
            <c:idx val="19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7-05E6-4626-89CA-6145FABE54E0}"/>
              </c:ext>
            </c:extLst>
          </c:dPt>
          <c:dPt>
            <c:idx val="2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B-05E6-4626-89CA-6145FABE54E0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E6-4626-89CA-6145FABE54E0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E6-4626-89CA-6145FABE54E0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E6-4626-89CA-6145FABE54E0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E6-4626-89CA-6145FABE54E0}"/>
                </c:ext>
              </c:extLst>
            </c:dLbl>
            <c:dLbl>
              <c:idx val="9"/>
              <c:layout>
                <c:manualLayout>
                  <c:x val="4.2408813954035876E-3"/>
                  <c:y val="-4.1571221272577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E6-4626-89CA-6145FABE54E0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E6-4626-89CA-6145FABE54E0}"/>
                </c:ext>
              </c:extLst>
            </c:dLbl>
            <c:dLbl>
              <c:idx val="14"/>
              <c:layout>
                <c:manualLayout>
                  <c:x val="-5.7879682855535731E-3"/>
                  <c:y val="-2.797159931435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E6-4626-89CA-6145FABE54E0}"/>
                </c:ext>
              </c:extLst>
            </c:dLbl>
            <c:dLbl>
              <c:idx val="15"/>
              <c:layout>
                <c:manualLayout>
                  <c:x val="-2.1204406977017934E-3"/>
                  <c:y val="-9.4361842745617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5E6-4626-89CA-6145FABE54E0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5E6-4626-89CA-6145FABE54E0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5E6-4626-89CA-6145FABE54E0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5E6-4626-89CA-6145FABE54E0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5E6-4626-89CA-6145FABE54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'Monthly Calculations'!$F$1017:$F$1038</c:f>
              <c:numCache>
                <c:formatCode>[$-14009]dd/mm/yy;@</c:formatCode>
                <c:ptCount val="22"/>
                <c:pt idx="0">
                  <c:v>45048</c:v>
                </c:pt>
                <c:pt idx="1">
                  <c:v>45049</c:v>
                </c:pt>
                <c:pt idx="2">
                  <c:v>45050</c:v>
                </c:pt>
                <c:pt idx="3">
                  <c:v>45051</c:v>
                </c:pt>
                <c:pt idx="4">
                  <c:v>45054</c:v>
                </c:pt>
                <c:pt idx="5">
                  <c:v>45055</c:v>
                </c:pt>
                <c:pt idx="6">
                  <c:v>45056</c:v>
                </c:pt>
                <c:pt idx="7">
                  <c:v>45057</c:v>
                </c:pt>
                <c:pt idx="8">
                  <c:v>45058</c:v>
                </c:pt>
                <c:pt idx="9">
                  <c:v>45061</c:v>
                </c:pt>
                <c:pt idx="10">
                  <c:v>45062</c:v>
                </c:pt>
                <c:pt idx="11">
                  <c:v>45063</c:v>
                </c:pt>
                <c:pt idx="12">
                  <c:v>45064</c:v>
                </c:pt>
                <c:pt idx="13">
                  <c:v>45065</c:v>
                </c:pt>
                <c:pt idx="14">
                  <c:v>45068</c:v>
                </c:pt>
                <c:pt idx="15">
                  <c:v>45069</c:v>
                </c:pt>
                <c:pt idx="16">
                  <c:v>45070</c:v>
                </c:pt>
                <c:pt idx="17">
                  <c:v>45071</c:v>
                </c:pt>
                <c:pt idx="18">
                  <c:v>45072</c:v>
                </c:pt>
                <c:pt idx="19">
                  <c:v>45075</c:v>
                </c:pt>
                <c:pt idx="20">
                  <c:v>45076</c:v>
                </c:pt>
                <c:pt idx="21">
                  <c:v>45077</c:v>
                </c:pt>
              </c:numCache>
            </c:numRef>
          </c:cat>
          <c:val>
            <c:numRef>
              <c:f>'Monthly Calculations'!$G$1017:$G$1038</c:f>
              <c:numCache>
                <c:formatCode>0_ </c:formatCode>
                <c:ptCount val="22"/>
                <c:pt idx="0">
                  <c:v>51805.000000000196</c:v>
                </c:pt>
                <c:pt idx="1">
                  <c:v>-4750.0000000000909</c:v>
                </c:pt>
                <c:pt idx="2">
                  <c:v>9309.9999999998126</c:v>
                </c:pt>
                <c:pt idx="3">
                  <c:v>-10047.50000000008</c:v>
                </c:pt>
                <c:pt idx="4">
                  <c:v>40989.999999999913</c:v>
                </c:pt>
                <c:pt idx="5">
                  <c:v>11589.999999999953</c:v>
                </c:pt>
                <c:pt idx="6">
                  <c:v>13509.999999999693</c:v>
                </c:pt>
                <c:pt idx="7">
                  <c:v>47779.999999999782</c:v>
                </c:pt>
                <c:pt idx="8">
                  <c:v>49419.999999999971</c:v>
                </c:pt>
                <c:pt idx="9">
                  <c:v>11855.000000000186</c:v>
                </c:pt>
                <c:pt idx="10">
                  <c:v>7512.1000000004396</c:v>
                </c:pt>
                <c:pt idx="11">
                  <c:v>3909.99999999998</c:v>
                </c:pt>
                <c:pt idx="12">
                  <c:v>30965.000000000106</c:v>
                </c:pt>
                <c:pt idx="13">
                  <c:v>12385.00000000008</c:v>
                </c:pt>
                <c:pt idx="14">
                  <c:v>59527.49999999968</c:v>
                </c:pt>
                <c:pt idx="15">
                  <c:v>-7737.5000000002956</c:v>
                </c:pt>
                <c:pt idx="16">
                  <c:v>-27409.199999999979</c:v>
                </c:pt>
                <c:pt idx="17">
                  <c:v>-5252.5000000001473</c:v>
                </c:pt>
                <c:pt idx="18">
                  <c:v>23880.000000000065</c:v>
                </c:pt>
                <c:pt idx="19">
                  <c:v>-26302.49999999984</c:v>
                </c:pt>
                <c:pt idx="20">
                  <c:v>18139.999999999811</c:v>
                </c:pt>
                <c:pt idx="21">
                  <c:v>-28624.999999999807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5E6-4626-89CA-6145FABE5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93255680"/>
        <c:axId val="193261568"/>
      </c:barChart>
      <c:catAx>
        <c:axId val="193255680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261568"/>
        <c:crosses val="autoZero"/>
        <c:auto val="0"/>
        <c:lblAlgn val="ctr"/>
        <c:lblOffset val="100"/>
        <c:noMultiLvlLbl val="0"/>
      </c:catAx>
      <c:valAx>
        <c:axId val="193261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255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F5F8-4C38-BBAA-DD317D65B884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F5F8-4C38-BBAA-DD317D65B88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Calculations'!$N$1015:$N$1016</c:f>
              <c:numCache>
                <c:formatCode>0%</c:formatCode>
                <c:ptCount val="2"/>
                <c:pt idx="0">
                  <c:v>0.68181818181818177</c:v>
                </c:pt>
                <c:pt idx="1">
                  <c:v>0.31818181818181818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5F8-4C38-BBAA-DD317D65B8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644736743150666"/>
          <c:y val="0.26262306381957057"/>
          <c:w val="0.53457460009475888"/>
          <c:h val="0.61169382199295297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63EE-4161-A62E-46B39D6CAEC8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63EE-4161-A62E-46B39D6CAEC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Calculations'!$K$1043:$K$1044</c:f>
              <c:numCache>
                <c:formatCode>0%</c:formatCode>
                <c:ptCount val="2"/>
                <c:pt idx="0">
                  <c:v>0.48484848484848486</c:v>
                </c:pt>
                <c:pt idx="1">
                  <c:v>0.51515151515151514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3EE-4161-A62E-46B39D6CAEC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724280548237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52CA-4F76-A9FF-6BACA1953595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5-52CA-4F76-A9FF-6BACA1953595}"/>
              </c:ext>
            </c:extLst>
          </c:dPt>
          <c:dPt>
            <c:idx val="1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5-52CA-4F76-A9FF-6BACA1953595}"/>
              </c:ext>
            </c:extLst>
          </c:dPt>
          <c:dPt>
            <c:idx val="1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B-52CA-4F76-A9FF-6BACA195359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F-52CA-4F76-A9FF-6BACA1953595}"/>
              </c:ext>
            </c:extLst>
          </c:dPt>
          <c:dPt>
            <c:idx val="19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7-52CA-4F76-A9FF-6BACA1953595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CA-4F76-A9FF-6BACA1953595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CA-4F76-A9FF-6BACA1953595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CA-4F76-A9FF-6BACA1953595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CA-4F76-A9FF-6BACA1953595}"/>
                </c:ext>
              </c:extLst>
            </c:dLbl>
            <c:dLbl>
              <c:idx val="9"/>
              <c:layout>
                <c:manualLayout>
                  <c:x val="4.2408813954035876E-3"/>
                  <c:y val="-4.1571221272577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CA-4F76-A9FF-6BACA1953595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2CA-4F76-A9FF-6BACA1953595}"/>
                </c:ext>
              </c:extLst>
            </c:dLbl>
            <c:dLbl>
              <c:idx val="14"/>
              <c:layout>
                <c:manualLayout>
                  <c:x val="-5.7879682855535731E-3"/>
                  <c:y val="-2.797159931435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2CA-4F76-A9FF-6BACA1953595}"/>
                </c:ext>
              </c:extLst>
            </c:dLbl>
            <c:dLbl>
              <c:idx val="15"/>
              <c:layout>
                <c:manualLayout>
                  <c:x val="-2.1204406977017934E-3"/>
                  <c:y val="-9.4361842745617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2CA-4F76-A9FF-6BACA1953595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2CA-4F76-A9FF-6BACA1953595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2CA-4F76-A9FF-6BACA1953595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2CA-4F76-A9FF-6BACA1953595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2CA-4F76-A9FF-6BACA19535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'Monthly Calculations'!$F$1045:$F$1065</c:f>
              <c:numCache>
                <c:formatCode>[$-14009]dd/mm/yy;@</c:formatCode>
                <c:ptCount val="21"/>
                <c:pt idx="0">
                  <c:v>45078</c:v>
                </c:pt>
                <c:pt idx="1">
                  <c:v>45079</c:v>
                </c:pt>
                <c:pt idx="2">
                  <c:v>45082</c:v>
                </c:pt>
                <c:pt idx="3">
                  <c:v>45083</c:v>
                </c:pt>
                <c:pt idx="4">
                  <c:v>45084</c:v>
                </c:pt>
                <c:pt idx="5">
                  <c:v>45085</c:v>
                </c:pt>
                <c:pt idx="6">
                  <c:v>45086</c:v>
                </c:pt>
                <c:pt idx="7">
                  <c:v>45089</c:v>
                </c:pt>
                <c:pt idx="8">
                  <c:v>45090</c:v>
                </c:pt>
                <c:pt idx="9">
                  <c:v>45091</c:v>
                </c:pt>
                <c:pt idx="10">
                  <c:v>45092</c:v>
                </c:pt>
                <c:pt idx="11">
                  <c:v>45093</c:v>
                </c:pt>
                <c:pt idx="12">
                  <c:v>45096</c:v>
                </c:pt>
                <c:pt idx="13">
                  <c:v>45097</c:v>
                </c:pt>
                <c:pt idx="14">
                  <c:v>45098</c:v>
                </c:pt>
                <c:pt idx="15">
                  <c:v>45099</c:v>
                </c:pt>
                <c:pt idx="16">
                  <c:v>45100</c:v>
                </c:pt>
                <c:pt idx="17">
                  <c:v>45103</c:v>
                </c:pt>
                <c:pt idx="18">
                  <c:v>45104</c:v>
                </c:pt>
                <c:pt idx="19">
                  <c:v>45105</c:v>
                </c:pt>
                <c:pt idx="20">
                  <c:v>45107</c:v>
                </c:pt>
              </c:numCache>
            </c:numRef>
          </c:cat>
          <c:val>
            <c:numRef>
              <c:f>'Monthly Calculations'!$G$1045:$G$1065</c:f>
              <c:numCache>
                <c:formatCode>0_ </c:formatCode>
                <c:ptCount val="21"/>
                <c:pt idx="0">
                  <c:v>8984.9999999997981</c:v>
                </c:pt>
                <c:pt idx="1">
                  <c:v>-23234.999999999785</c:v>
                </c:pt>
                <c:pt idx="2">
                  <c:v>-14574.999999999798</c:v>
                </c:pt>
                <c:pt idx="3">
                  <c:v>16629.999999999927</c:v>
                </c:pt>
                <c:pt idx="4">
                  <c:v>58020.000000000371</c:v>
                </c:pt>
                <c:pt idx="5">
                  <c:v>1080.0000000002055</c:v>
                </c:pt>
                <c:pt idx="6">
                  <c:v>19238.749999999913</c:v>
                </c:pt>
                <c:pt idx="7">
                  <c:v>24935.00000000016</c:v>
                </c:pt>
                <c:pt idx="8">
                  <c:v>10199.399999999949</c:v>
                </c:pt>
                <c:pt idx="9">
                  <c:v>67295.000000000015</c:v>
                </c:pt>
                <c:pt idx="10">
                  <c:v>-7287.5000000000773</c:v>
                </c:pt>
                <c:pt idx="11">
                  <c:v>55059.999999999985</c:v>
                </c:pt>
                <c:pt idx="12">
                  <c:v>1032.5000000000109</c:v>
                </c:pt>
                <c:pt idx="13">
                  <c:v>-967.50000000002547</c:v>
                </c:pt>
                <c:pt idx="14">
                  <c:v>70925.000000000306</c:v>
                </c:pt>
                <c:pt idx="15">
                  <c:v>-8032.5000000000837</c:v>
                </c:pt>
                <c:pt idx="16">
                  <c:v>1744.9999999999654</c:v>
                </c:pt>
                <c:pt idx="17">
                  <c:v>23319.999999999774</c:v>
                </c:pt>
                <c:pt idx="18">
                  <c:v>44222.500000000124</c:v>
                </c:pt>
                <c:pt idx="19">
                  <c:v>-5110.0000000000146</c:v>
                </c:pt>
                <c:pt idx="20">
                  <c:v>39637.5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2CA-4F76-A9FF-6BACA1953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70430848"/>
        <c:axId val="170432384"/>
      </c:barChart>
      <c:catAx>
        <c:axId val="170430848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432384"/>
        <c:crosses val="autoZero"/>
        <c:auto val="0"/>
        <c:lblAlgn val="ctr"/>
        <c:lblOffset val="100"/>
        <c:noMultiLvlLbl val="0"/>
      </c:catAx>
      <c:valAx>
        <c:axId val="170432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430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7CB2-4D5D-9559-66095DE75925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7CB2-4D5D-9559-66095DE7592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Calculations'!$N$1043:$N$1044</c:f>
              <c:numCache>
                <c:formatCode>0%</c:formatCode>
                <c:ptCount val="2"/>
                <c:pt idx="0">
                  <c:v>0.7142857142857143</c:v>
                </c:pt>
                <c:pt idx="1">
                  <c:v>0.2857142857142857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CB2-4D5D-9559-66095DE7592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644736743150666"/>
          <c:y val="0.26262306381957057"/>
          <c:w val="0.53457460009475888"/>
          <c:h val="0.61169382199295297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39DF-41D1-BBE4-F3EC38DE0D83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39DF-41D1-BBE4-F3EC38DE0D8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Calculations'!$K$1070:$K$1071</c:f>
              <c:numCache>
                <c:formatCode>0%</c:formatCode>
                <c:ptCount val="2"/>
                <c:pt idx="0">
                  <c:v>0.42592592592592593</c:v>
                </c:pt>
                <c:pt idx="1">
                  <c:v>0.57407407407407407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9DF-41D1-BBE4-F3EC38DE0D8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724280548237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FBF4-4A1B-B2E2-7D3BDC313888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5-FBF4-4A1B-B2E2-7D3BDC313888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7-FBF4-4A1B-B2E2-7D3BDC313888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9-FBF4-4A1B-B2E2-7D3BDC313888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D-FBF4-4A1B-B2E2-7D3BDC313888}"/>
              </c:ext>
            </c:extLst>
          </c:dPt>
          <c:dPt>
            <c:idx val="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3-FBF4-4A1B-B2E2-7D3BDC313888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5-FBF4-4A1B-B2E2-7D3BDC313888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7-FBF4-4A1B-B2E2-7D3BDC313888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9-FBF4-4A1B-B2E2-7D3BDC313888}"/>
              </c:ext>
            </c:extLst>
          </c:dPt>
          <c:dPt>
            <c:idx val="1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B-FBF4-4A1B-B2E2-7D3BDC313888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D-FBF4-4A1B-B2E2-7D3BDC313888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1-FBF4-4A1B-B2E2-7D3BDC313888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3-FBF4-4A1B-B2E2-7D3BDC313888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5-FBF4-4A1B-B2E2-7D3BDC313888}"/>
              </c:ext>
            </c:extLst>
          </c:dPt>
          <c:dPt>
            <c:idx val="1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7-FBF4-4A1B-B2E2-7D3BDC313888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F4-4A1B-B2E2-7D3BDC313888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F4-4A1B-B2E2-7D3BDC313888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F4-4A1B-B2E2-7D3BDC313888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BF4-4A1B-B2E2-7D3BDC313888}"/>
                </c:ext>
              </c:extLst>
            </c:dLbl>
            <c:dLbl>
              <c:idx val="9"/>
              <c:layout>
                <c:manualLayout>
                  <c:x val="4.2408813954035876E-3"/>
                  <c:y val="-4.1571221272577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BF4-4A1B-B2E2-7D3BDC313888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BF4-4A1B-B2E2-7D3BDC313888}"/>
                </c:ext>
              </c:extLst>
            </c:dLbl>
            <c:dLbl>
              <c:idx val="14"/>
              <c:layout>
                <c:manualLayout>
                  <c:x val="-5.7879682855535731E-3"/>
                  <c:y val="-2.797159931435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BF4-4A1B-B2E2-7D3BDC313888}"/>
                </c:ext>
              </c:extLst>
            </c:dLbl>
            <c:dLbl>
              <c:idx val="15"/>
              <c:layout>
                <c:manualLayout>
                  <c:x val="-2.1204406977017934E-3"/>
                  <c:y val="-9.4361842745617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BF4-4A1B-B2E2-7D3BDC313888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BF4-4A1B-B2E2-7D3BDC313888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BF4-4A1B-B2E2-7D3BDC313888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BF4-4A1B-B2E2-7D3BDC313888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BF4-4A1B-B2E2-7D3BDC3138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'Monthly Calculations'!$F$1072:$F$1092</c:f>
              <c:numCache>
                <c:formatCode>[$-14009]dd/mm/yy;@</c:formatCode>
                <c:ptCount val="21"/>
                <c:pt idx="0">
                  <c:v>45110</c:v>
                </c:pt>
                <c:pt idx="1">
                  <c:v>45111</c:v>
                </c:pt>
                <c:pt idx="2">
                  <c:v>45112</c:v>
                </c:pt>
                <c:pt idx="3">
                  <c:v>45113</c:v>
                </c:pt>
                <c:pt idx="4">
                  <c:v>45114</c:v>
                </c:pt>
                <c:pt idx="5">
                  <c:v>45117</c:v>
                </c:pt>
                <c:pt idx="6">
                  <c:v>45118</c:v>
                </c:pt>
                <c:pt idx="7">
                  <c:v>45119</c:v>
                </c:pt>
                <c:pt idx="8">
                  <c:v>45120</c:v>
                </c:pt>
                <c:pt idx="9">
                  <c:v>45121</c:v>
                </c:pt>
                <c:pt idx="10">
                  <c:v>45124</c:v>
                </c:pt>
                <c:pt idx="11">
                  <c:v>45125</c:v>
                </c:pt>
                <c:pt idx="12">
                  <c:v>45126</c:v>
                </c:pt>
                <c:pt idx="13">
                  <c:v>45127</c:v>
                </c:pt>
                <c:pt idx="14">
                  <c:v>45128</c:v>
                </c:pt>
                <c:pt idx="15">
                  <c:v>45131</c:v>
                </c:pt>
                <c:pt idx="16">
                  <c:v>45132</c:v>
                </c:pt>
                <c:pt idx="17">
                  <c:v>45133</c:v>
                </c:pt>
                <c:pt idx="18">
                  <c:v>45134</c:v>
                </c:pt>
                <c:pt idx="19">
                  <c:v>45135</c:v>
                </c:pt>
                <c:pt idx="20">
                  <c:v>45138</c:v>
                </c:pt>
              </c:numCache>
            </c:numRef>
          </c:cat>
          <c:val>
            <c:numRef>
              <c:f>'Monthly Calculations'!$G$1072:$G$1092</c:f>
              <c:numCache>
                <c:formatCode>0_ </c:formatCode>
                <c:ptCount val="21"/>
                <c:pt idx="0">
                  <c:v>-8452.5000000000528</c:v>
                </c:pt>
                <c:pt idx="1">
                  <c:v>24945.000000000062</c:v>
                </c:pt>
                <c:pt idx="2">
                  <c:v>28000.000000000062</c:v>
                </c:pt>
                <c:pt idx="3">
                  <c:v>26617.499999999804</c:v>
                </c:pt>
                <c:pt idx="4">
                  <c:v>8602.5000000000182</c:v>
                </c:pt>
                <c:pt idx="5">
                  <c:v>-3865.0000000001473</c:v>
                </c:pt>
                <c:pt idx="6">
                  <c:v>37900.000000000073</c:v>
                </c:pt>
                <c:pt idx="7">
                  <c:v>-6815.0000000000055</c:v>
                </c:pt>
                <c:pt idx="8">
                  <c:v>-11899.999999999891</c:v>
                </c:pt>
                <c:pt idx="9">
                  <c:v>38342.499999999862</c:v>
                </c:pt>
                <c:pt idx="10">
                  <c:v>28779.999999999811</c:v>
                </c:pt>
                <c:pt idx="11">
                  <c:v>-10860.000000000053</c:v>
                </c:pt>
                <c:pt idx="12">
                  <c:v>14034.99999999998</c:v>
                </c:pt>
                <c:pt idx="13">
                  <c:v>5669.9999999998672</c:v>
                </c:pt>
                <c:pt idx="14">
                  <c:v>4784.9999999998972</c:v>
                </c:pt>
                <c:pt idx="15">
                  <c:v>-11645.00000000024</c:v>
                </c:pt>
                <c:pt idx="16">
                  <c:v>38730.000000000204</c:v>
                </c:pt>
                <c:pt idx="17">
                  <c:v>9830.000000000131</c:v>
                </c:pt>
                <c:pt idx="18">
                  <c:v>14200.000000000087</c:v>
                </c:pt>
                <c:pt idx="19">
                  <c:v>29579.999999999905</c:v>
                </c:pt>
                <c:pt idx="20">
                  <c:v>-16167.500000000149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BF4-4A1B-B2E2-7D3BDC313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70711296"/>
        <c:axId val="170717184"/>
      </c:barChart>
      <c:catAx>
        <c:axId val="170711296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717184"/>
        <c:crosses val="autoZero"/>
        <c:auto val="0"/>
        <c:lblAlgn val="ctr"/>
        <c:lblOffset val="100"/>
        <c:noMultiLvlLbl val="0"/>
      </c:catAx>
      <c:valAx>
        <c:axId val="170717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711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1909-470C-B401-C191BA5F9BEC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1909-470C-B401-C191BA5F9BE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Calculations'!$N$1070:$N$1071</c:f>
              <c:numCache>
                <c:formatCode>0%</c:formatCode>
                <c:ptCount val="2"/>
                <c:pt idx="0">
                  <c:v>0.7142857142857143</c:v>
                </c:pt>
                <c:pt idx="1">
                  <c:v>0.2857142857142857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909-470C-B401-C191BA5F9BE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644736743150666"/>
          <c:y val="0.26262306381957057"/>
          <c:w val="0.53457460009475888"/>
          <c:h val="0.61169382199295297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B863-4D96-8E5D-370A18AF43C4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B863-4D96-8E5D-370A18AF43C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Calculations'!$K$1097:$K$1098</c:f>
              <c:numCache>
                <c:formatCode>0%</c:formatCode>
                <c:ptCount val="2"/>
                <c:pt idx="0">
                  <c:v>0.4</c:v>
                </c:pt>
                <c:pt idx="1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863-4D96-8E5D-370A18AF43C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724280548237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03BC-40FE-AE53-AF037A9DA0C4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5-03BC-40FE-AE53-AF037A9DA0C4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9-03BC-40FE-AE53-AF037A9DA0C4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B-03BC-40FE-AE53-AF037A9DA0C4}"/>
              </c:ext>
            </c:extLst>
          </c:dPt>
          <c:dPt>
            <c:idx val="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1-03BC-40FE-AE53-AF037A9DA0C4}"/>
              </c:ext>
            </c:extLst>
          </c:dPt>
          <c:dPt>
            <c:idx val="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3-03BC-40FE-AE53-AF037A9DA0C4}"/>
              </c:ext>
            </c:extLst>
          </c:dPt>
          <c:dPt>
            <c:idx val="1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B-03BC-40FE-AE53-AF037A9DA0C4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D-03BC-40FE-AE53-AF037A9DA0C4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F-03BC-40FE-AE53-AF037A9DA0C4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1-03BC-40FE-AE53-AF037A9DA0C4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3-03BC-40FE-AE53-AF037A9DA0C4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5-03BC-40FE-AE53-AF037A9DA0C4}"/>
              </c:ext>
            </c:extLst>
          </c:dPt>
          <c:dPt>
            <c:idx val="1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7-03BC-40FE-AE53-AF037A9DA0C4}"/>
              </c:ext>
            </c:extLst>
          </c:dPt>
          <c:dPt>
            <c:idx val="2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9-03BC-40FE-AE53-AF037A9DA0C4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BC-40FE-AE53-AF037A9DA0C4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BC-40FE-AE53-AF037A9DA0C4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BC-40FE-AE53-AF037A9DA0C4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BC-40FE-AE53-AF037A9DA0C4}"/>
                </c:ext>
              </c:extLst>
            </c:dLbl>
            <c:dLbl>
              <c:idx val="9"/>
              <c:layout>
                <c:manualLayout>
                  <c:x val="4.2408813954035876E-3"/>
                  <c:y val="-4.1571221272577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BC-40FE-AE53-AF037A9DA0C4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BC-40FE-AE53-AF037A9DA0C4}"/>
                </c:ext>
              </c:extLst>
            </c:dLbl>
            <c:dLbl>
              <c:idx val="14"/>
              <c:layout>
                <c:manualLayout>
                  <c:x val="-5.7879682855535731E-3"/>
                  <c:y val="-2.797159931435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3BC-40FE-AE53-AF037A9DA0C4}"/>
                </c:ext>
              </c:extLst>
            </c:dLbl>
            <c:dLbl>
              <c:idx val="15"/>
              <c:layout>
                <c:manualLayout>
                  <c:x val="-2.1204406977017934E-3"/>
                  <c:y val="-9.4361842745617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3BC-40FE-AE53-AF037A9DA0C4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3BC-40FE-AE53-AF037A9DA0C4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3BC-40FE-AE53-AF037A9DA0C4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3BC-40FE-AE53-AF037A9DA0C4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3BC-40FE-AE53-AF037A9DA0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'Monthly Calculations'!$F$1099:$F$1120</c:f>
              <c:numCache>
                <c:formatCode>[$-14009]dd/mm/yy;@</c:formatCode>
                <c:ptCount val="22"/>
                <c:pt idx="0">
                  <c:v>45139</c:v>
                </c:pt>
                <c:pt idx="1">
                  <c:v>45140</c:v>
                </c:pt>
                <c:pt idx="2">
                  <c:v>45141</c:v>
                </c:pt>
                <c:pt idx="3">
                  <c:v>45142</c:v>
                </c:pt>
                <c:pt idx="4">
                  <c:v>45145</c:v>
                </c:pt>
                <c:pt idx="5">
                  <c:v>45146</c:v>
                </c:pt>
                <c:pt idx="6">
                  <c:v>45147</c:v>
                </c:pt>
                <c:pt idx="7">
                  <c:v>45148</c:v>
                </c:pt>
                <c:pt idx="8">
                  <c:v>45149</c:v>
                </c:pt>
                <c:pt idx="9">
                  <c:v>45152</c:v>
                </c:pt>
                <c:pt idx="10">
                  <c:v>45154</c:v>
                </c:pt>
                <c:pt idx="11">
                  <c:v>45155</c:v>
                </c:pt>
                <c:pt idx="12">
                  <c:v>45156</c:v>
                </c:pt>
                <c:pt idx="13">
                  <c:v>45159</c:v>
                </c:pt>
                <c:pt idx="14">
                  <c:v>45160</c:v>
                </c:pt>
                <c:pt idx="15">
                  <c:v>45161</c:v>
                </c:pt>
                <c:pt idx="16">
                  <c:v>45162</c:v>
                </c:pt>
                <c:pt idx="17">
                  <c:v>45163</c:v>
                </c:pt>
                <c:pt idx="18">
                  <c:v>45166</c:v>
                </c:pt>
                <c:pt idx="19">
                  <c:v>45167</c:v>
                </c:pt>
                <c:pt idx="20">
                  <c:v>45168</c:v>
                </c:pt>
                <c:pt idx="21">
                  <c:v>45169</c:v>
                </c:pt>
              </c:numCache>
            </c:numRef>
          </c:cat>
          <c:val>
            <c:numRef>
              <c:f>'Monthly Calculations'!$G$1099:$G$1120</c:f>
              <c:numCache>
                <c:formatCode>0_ </c:formatCode>
                <c:ptCount val="22"/>
                <c:pt idx="0">
                  <c:v>20804.99999999988</c:v>
                </c:pt>
                <c:pt idx="1">
                  <c:v>-20727.500000000255</c:v>
                </c:pt>
                <c:pt idx="2">
                  <c:v>27520.19999999983</c:v>
                </c:pt>
                <c:pt idx="3">
                  <c:v>-1334.9999999999145</c:v>
                </c:pt>
                <c:pt idx="4">
                  <c:v>13804.999999999951</c:v>
                </c:pt>
                <c:pt idx="5">
                  <c:v>34595.000000000437</c:v>
                </c:pt>
                <c:pt idx="6">
                  <c:v>-11980.000000000089</c:v>
                </c:pt>
                <c:pt idx="7">
                  <c:v>-40637.500000000218</c:v>
                </c:pt>
                <c:pt idx="8">
                  <c:v>2465.0000000001046</c:v>
                </c:pt>
                <c:pt idx="9">
                  <c:v>2069.9999999999563</c:v>
                </c:pt>
                <c:pt idx="10">
                  <c:v>-3290</c:v>
                </c:pt>
                <c:pt idx="11">
                  <c:v>-31440.000000000065</c:v>
                </c:pt>
                <c:pt idx="12">
                  <c:v>-29320.000000000182</c:v>
                </c:pt>
                <c:pt idx="13">
                  <c:v>43005.000000000204</c:v>
                </c:pt>
                <c:pt idx="14">
                  <c:v>50129.999999999869</c:v>
                </c:pt>
                <c:pt idx="15">
                  <c:v>87719.999999999913</c:v>
                </c:pt>
                <c:pt idx="16">
                  <c:v>46952.50000000008</c:v>
                </c:pt>
                <c:pt idx="17">
                  <c:v>1825.0000000000171</c:v>
                </c:pt>
                <c:pt idx="18">
                  <c:v>474.99999999995453</c:v>
                </c:pt>
                <c:pt idx="19">
                  <c:v>16649.99999999972</c:v>
                </c:pt>
                <c:pt idx="20">
                  <c:v>3949.9999999998663</c:v>
                </c:pt>
                <c:pt idx="21">
                  <c:v>-16572.499999999913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3BC-40FE-AE53-AF037A9DA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94539904"/>
        <c:axId val="194541440"/>
      </c:barChart>
      <c:catAx>
        <c:axId val="194539904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541440"/>
        <c:crosses val="autoZero"/>
        <c:auto val="0"/>
        <c:lblAlgn val="ctr"/>
        <c:lblOffset val="100"/>
        <c:noMultiLvlLbl val="0"/>
      </c:catAx>
      <c:valAx>
        <c:axId val="19454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539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976379903012306E-2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7-3C8C-42BF-82C8-9EA9A560DE21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D-3C8C-42BF-82C8-9EA9A560DE21}"/>
              </c:ext>
            </c:extLst>
          </c:dPt>
          <c:dPt>
            <c:idx val="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F-3C8C-42BF-82C8-9EA9A560DE21}"/>
              </c:ext>
            </c:extLst>
          </c:dPt>
          <c:dPt>
            <c:idx val="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1-3C8C-42BF-82C8-9EA9A560DE21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7-3C8C-42BF-82C8-9EA9A560DE21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2-A809-48B8-9E8C-EF95158AF617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F-3C8C-42BF-82C8-9EA9A560DE21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1-3C8C-42BF-82C8-9EA9A560DE2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'Monthly Calculations'!$F$110:$F$128</c:f>
              <c:numCache>
                <c:formatCode>[$-14009]dd/mm/yy;@</c:formatCode>
                <c:ptCount val="19"/>
                <c:pt idx="0">
                  <c:v>43955</c:v>
                </c:pt>
                <c:pt idx="1">
                  <c:v>43956</c:v>
                </c:pt>
                <c:pt idx="2">
                  <c:v>43957</c:v>
                </c:pt>
                <c:pt idx="3">
                  <c:v>43958</c:v>
                </c:pt>
                <c:pt idx="4">
                  <c:v>43959</c:v>
                </c:pt>
                <c:pt idx="5">
                  <c:v>43962</c:v>
                </c:pt>
                <c:pt idx="6">
                  <c:v>43963</c:v>
                </c:pt>
                <c:pt idx="7">
                  <c:v>43964</c:v>
                </c:pt>
                <c:pt idx="8">
                  <c:v>43965</c:v>
                </c:pt>
                <c:pt idx="9">
                  <c:v>43966</c:v>
                </c:pt>
                <c:pt idx="10">
                  <c:v>43969</c:v>
                </c:pt>
                <c:pt idx="11">
                  <c:v>43970</c:v>
                </c:pt>
                <c:pt idx="12">
                  <c:v>43971</c:v>
                </c:pt>
                <c:pt idx="13">
                  <c:v>43972</c:v>
                </c:pt>
                <c:pt idx="14">
                  <c:v>43973</c:v>
                </c:pt>
                <c:pt idx="15">
                  <c:v>43977</c:v>
                </c:pt>
                <c:pt idx="16">
                  <c:v>43978</c:v>
                </c:pt>
                <c:pt idx="17">
                  <c:v>43979</c:v>
                </c:pt>
                <c:pt idx="18">
                  <c:v>43980</c:v>
                </c:pt>
              </c:numCache>
            </c:numRef>
          </c:cat>
          <c:val>
            <c:numRef>
              <c:f>'Monthly Calculations'!$G$110:$G$128</c:f>
              <c:numCache>
                <c:formatCode>0_ </c:formatCode>
                <c:ptCount val="19"/>
                <c:pt idx="0">
                  <c:v>-3306.8199999998997</c:v>
                </c:pt>
                <c:pt idx="1">
                  <c:v>-4176.5000000000273</c:v>
                </c:pt>
                <c:pt idx="2">
                  <c:v>-17972.579999999936</c:v>
                </c:pt>
                <c:pt idx="3">
                  <c:v>11968.783000000101</c:v>
                </c:pt>
                <c:pt idx="4">
                  <c:v>-9375.9750000000004</c:v>
                </c:pt>
                <c:pt idx="5">
                  <c:v>-8041.6349999999256</c:v>
                </c:pt>
                <c:pt idx="6">
                  <c:v>25309.780000000028</c:v>
                </c:pt>
                <c:pt idx="7">
                  <c:v>14988.999999999887</c:v>
                </c:pt>
                <c:pt idx="8">
                  <c:v>2526.5199999999991</c:v>
                </c:pt>
                <c:pt idx="9">
                  <c:v>-20393.321999999971</c:v>
                </c:pt>
                <c:pt idx="10">
                  <c:v>-6518.8950000000532</c:v>
                </c:pt>
                <c:pt idx="11">
                  <c:v>6758.0400000000345</c:v>
                </c:pt>
                <c:pt idx="12">
                  <c:v>-28335</c:v>
                </c:pt>
                <c:pt idx="13">
                  <c:v>-1071.1449999998488</c:v>
                </c:pt>
                <c:pt idx="14">
                  <c:v>-17280.8</c:v>
                </c:pt>
                <c:pt idx="15">
                  <c:v>22797.35</c:v>
                </c:pt>
                <c:pt idx="16">
                  <c:v>3417.4000000000005</c:v>
                </c:pt>
                <c:pt idx="17">
                  <c:v>740.15999999999985</c:v>
                </c:pt>
                <c:pt idx="18">
                  <c:v>-10091.728000000143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3C8C-42BF-82C8-9EA9A560D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90314624"/>
        <c:axId val="90316160"/>
      </c:barChart>
      <c:catAx>
        <c:axId val="90314624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316160"/>
        <c:crosses val="autoZero"/>
        <c:auto val="0"/>
        <c:lblAlgn val="ctr"/>
        <c:lblOffset val="100"/>
        <c:noMultiLvlLbl val="0"/>
      </c:catAx>
      <c:valAx>
        <c:axId val="90316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314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2B64-4605-937E-67548BF901DF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2B64-4605-937E-67548BF901D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Calculations'!$N$1097:$N$1098</c:f>
              <c:numCache>
                <c:formatCode>0%</c:formatCode>
                <c:ptCount val="2"/>
                <c:pt idx="0">
                  <c:v>0.63636363636363635</c:v>
                </c:pt>
                <c:pt idx="1">
                  <c:v>0.36363636363636365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B64-4605-937E-67548BF901D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644736743150666"/>
          <c:y val="0.26262306381957057"/>
          <c:w val="0.53457460009475888"/>
          <c:h val="0.61169382199295297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82FD-484A-8203-E3C74476DA16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82FD-484A-8203-E3C74476DA1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Calculations'!$K$1125:$K$1126</c:f>
              <c:numCache>
                <c:formatCode>0%</c:formatCode>
                <c:ptCount val="2"/>
                <c:pt idx="0">
                  <c:v>0.38043478260869568</c:v>
                </c:pt>
                <c:pt idx="1">
                  <c:v>0.61956521739130432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2FD-484A-8203-E3C74476DA1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724280548237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C607-40CC-8DFC-5D37818B22C1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C607-40CC-8DFC-5D37818B22C1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5-C607-40CC-8DFC-5D37818B22C1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9-C607-40CC-8DFC-5D37818B22C1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D-C607-40CC-8DFC-5D37818B22C1}"/>
              </c:ext>
            </c:extLst>
          </c:dPt>
          <c:dPt>
            <c:idx val="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1-C607-40CC-8DFC-5D37818B22C1}"/>
              </c:ext>
            </c:extLst>
          </c:dPt>
          <c:dPt>
            <c:idx val="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3-C607-40CC-8DFC-5D37818B22C1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5-C607-40CC-8DFC-5D37818B22C1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7-C607-40CC-8DFC-5D37818B22C1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9-C607-40CC-8DFC-5D37818B22C1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D-C607-40CC-8DFC-5D37818B22C1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3-C607-40CC-8DFC-5D37818B22C1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07-40CC-8DFC-5D37818B22C1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07-40CC-8DFC-5D37818B22C1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07-40CC-8DFC-5D37818B22C1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07-40CC-8DFC-5D37818B22C1}"/>
                </c:ext>
              </c:extLst>
            </c:dLbl>
            <c:dLbl>
              <c:idx val="9"/>
              <c:layout>
                <c:manualLayout>
                  <c:x val="4.2408813954035876E-3"/>
                  <c:y val="-4.1571221272577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607-40CC-8DFC-5D37818B22C1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607-40CC-8DFC-5D37818B22C1}"/>
                </c:ext>
              </c:extLst>
            </c:dLbl>
            <c:dLbl>
              <c:idx val="14"/>
              <c:layout>
                <c:manualLayout>
                  <c:x val="-5.7879682855535731E-3"/>
                  <c:y val="-2.797159931435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607-40CC-8DFC-5D37818B22C1}"/>
                </c:ext>
              </c:extLst>
            </c:dLbl>
            <c:dLbl>
              <c:idx val="15"/>
              <c:layout>
                <c:manualLayout>
                  <c:x val="-2.1204406977017934E-3"/>
                  <c:y val="-9.4361842745617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607-40CC-8DFC-5D37818B22C1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607-40CC-8DFC-5D37818B22C1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607-40CC-8DFC-5D37818B22C1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607-40CC-8DFC-5D37818B22C1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607-40CC-8DFC-5D37818B22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'Monthly Calculations'!$F$1127:$F$1144</c:f>
              <c:numCache>
                <c:formatCode>[$-14009]dd/mm/yy;@</c:formatCode>
                <c:ptCount val="18"/>
                <c:pt idx="0">
                  <c:v>45170</c:v>
                </c:pt>
                <c:pt idx="1">
                  <c:v>45173</c:v>
                </c:pt>
                <c:pt idx="2">
                  <c:v>45174</c:v>
                </c:pt>
                <c:pt idx="3">
                  <c:v>45175</c:v>
                </c:pt>
                <c:pt idx="4">
                  <c:v>45176</c:v>
                </c:pt>
                <c:pt idx="5">
                  <c:v>45177</c:v>
                </c:pt>
                <c:pt idx="6">
                  <c:v>45180</c:v>
                </c:pt>
                <c:pt idx="7">
                  <c:v>45181</c:v>
                </c:pt>
                <c:pt idx="8">
                  <c:v>45182</c:v>
                </c:pt>
                <c:pt idx="9">
                  <c:v>45183</c:v>
                </c:pt>
                <c:pt idx="10">
                  <c:v>45184</c:v>
                </c:pt>
                <c:pt idx="11">
                  <c:v>45187</c:v>
                </c:pt>
                <c:pt idx="12">
                  <c:v>45189</c:v>
                </c:pt>
                <c:pt idx="13">
                  <c:v>45190</c:v>
                </c:pt>
                <c:pt idx="14">
                  <c:v>45191</c:v>
                </c:pt>
                <c:pt idx="15">
                  <c:v>45194</c:v>
                </c:pt>
                <c:pt idx="16">
                  <c:v>45195</c:v>
                </c:pt>
                <c:pt idx="17">
                  <c:v>45198</c:v>
                </c:pt>
              </c:numCache>
            </c:numRef>
          </c:cat>
          <c:val>
            <c:numRef>
              <c:f>'Monthly Calculations'!$G$1127:$G$1144</c:f>
              <c:numCache>
                <c:formatCode>0_ </c:formatCode>
                <c:ptCount val="18"/>
                <c:pt idx="0">
                  <c:v>78569.999999999898</c:v>
                </c:pt>
                <c:pt idx="1">
                  <c:v>15889.999999999825</c:v>
                </c:pt>
                <c:pt idx="2">
                  <c:v>704.99999999979627</c:v>
                </c:pt>
                <c:pt idx="3">
                  <c:v>-27255.000000000025</c:v>
                </c:pt>
                <c:pt idx="4">
                  <c:v>32449.999999999956</c:v>
                </c:pt>
                <c:pt idx="5">
                  <c:v>-2170.000000000131</c:v>
                </c:pt>
                <c:pt idx="6">
                  <c:v>37647.499999999985</c:v>
                </c:pt>
                <c:pt idx="7">
                  <c:v>-18880.000000000338</c:v>
                </c:pt>
                <c:pt idx="8">
                  <c:v>10164.999999999993</c:v>
                </c:pt>
                <c:pt idx="9">
                  <c:v>26700.000000000218</c:v>
                </c:pt>
                <c:pt idx="10">
                  <c:v>3554.9999999995671</c:v>
                </c:pt>
                <c:pt idx="11">
                  <c:v>9563.7499999998618</c:v>
                </c:pt>
                <c:pt idx="12">
                  <c:v>17950.000000000342</c:v>
                </c:pt>
                <c:pt idx="13">
                  <c:v>-38665.000000000095</c:v>
                </c:pt>
                <c:pt idx="14">
                  <c:v>5079.99999999995</c:v>
                </c:pt>
                <c:pt idx="15">
                  <c:v>-15020.00000000018</c:v>
                </c:pt>
                <c:pt idx="16">
                  <c:v>-11050.000000000022</c:v>
                </c:pt>
                <c:pt idx="17">
                  <c:v>6430.1999999997024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607-40CC-8DFC-5D37818B2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94815488"/>
        <c:axId val="194817024"/>
      </c:barChart>
      <c:catAx>
        <c:axId val="194815488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817024"/>
        <c:crosses val="autoZero"/>
        <c:auto val="0"/>
        <c:lblAlgn val="ctr"/>
        <c:lblOffset val="100"/>
        <c:noMultiLvlLbl val="0"/>
      </c:catAx>
      <c:valAx>
        <c:axId val="194817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815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162E-4DD9-9639-BE60FEAC3F18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162E-4DD9-9639-BE60FEAC3F1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Calculations'!$N$1125:$N$1126</c:f>
              <c:numCache>
                <c:formatCode>0%</c:formatCode>
                <c:ptCount val="2"/>
                <c:pt idx="0">
                  <c:v>0.66666666666666663</c:v>
                </c:pt>
                <c:pt idx="1">
                  <c:v>0.33333333333333331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62E-4DD9-9639-BE60FEAC3F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644736743150666"/>
          <c:y val="0.26262306381957057"/>
          <c:w val="0.53457460009475888"/>
          <c:h val="0.61169382199295297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4405-4941-A61E-043000F8F13F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4405-4941-A61E-043000F8F1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Calculations'!$K$1149:$K$1150</c:f>
              <c:numCache>
                <c:formatCode>0%</c:formatCode>
                <c:ptCount val="2"/>
                <c:pt idx="0">
                  <c:v>0.449438202247191</c:v>
                </c:pt>
                <c:pt idx="1">
                  <c:v>0.550561797752809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405-4941-A61E-043000F8F13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724280548237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DE08-4709-B30A-FE0D627E28BD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DE08-4709-B30A-FE0D627E28BD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5-DE08-4709-B30A-FE0D627E28BD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7-DE08-4709-B30A-FE0D627E28BD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B-DE08-4709-B30A-FE0D627E28BD}"/>
              </c:ext>
            </c:extLst>
          </c:dPt>
          <c:dPt>
            <c:idx val="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F-DE08-4709-B30A-FE0D627E28BD}"/>
              </c:ext>
            </c:extLst>
          </c:dPt>
          <c:dPt>
            <c:idx val="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1-DE08-4709-B30A-FE0D627E28BD}"/>
              </c:ext>
            </c:extLst>
          </c:dPt>
          <c:dPt>
            <c:idx val="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3-DE08-4709-B30A-FE0D627E28BD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7-DE08-4709-B30A-FE0D627E28BD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D-DE08-4709-B30A-FE0D627E28BD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F-DE08-4709-B30A-FE0D627E28BD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3-DE08-4709-B30A-FE0D627E28BD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5-DE08-4709-B30A-FE0D627E28BD}"/>
              </c:ext>
            </c:extLst>
          </c:dPt>
          <c:dPt>
            <c:idx val="1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7-DE08-4709-B30A-FE0D627E28BD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08-4709-B30A-FE0D627E28BD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08-4709-B30A-FE0D627E28BD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08-4709-B30A-FE0D627E28BD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08-4709-B30A-FE0D627E28BD}"/>
                </c:ext>
              </c:extLst>
            </c:dLbl>
            <c:dLbl>
              <c:idx val="9"/>
              <c:layout>
                <c:manualLayout>
                  <c:x val="4.2408813954035876E-3"/>
                  <c:y val="-4.1571221272577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08-4709-B30A-FE0D627E28BD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08-4709-B30A-FE0D627E28BD}"/>
                </c:ext>
              </c:extLst>
            </c:dLbl>
            <c:dLbl>
              <c:idx val="14"/>
              <c:layout>
                <c:manualLayout>
                  <c:x val="-5.7879682855535731E-3"/>
                  <c:y val="-2.797159931435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E08-4709-B30A-FE0D627E28BD}"/>
                </c:ext>
              </c:extLst>
            </c:dLbl>
            <c:dLbl>
              <c:idx val="15"/>
              <c:layout>
                <c:manualLayout>
                  <c:x val="-2.1204406977017934E-3"/>
                  <c:y val="-9.4361842745617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E08-4709-B30A-FE0D627E28BD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E08-4709-B30A-FE0D627E28BD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E08-4709-B30A-FE0D627E28BD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E08-4709-B30A-FE0D627E28BD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E08-4709-B30A-FE0D627E28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'Monthly Calculations'!$F$1151:$F$1170</c:f>
              <c:numCache>
                <c:formatCode>[$-14009]dd/mm/yy;@</c:formatCode>
                <c:ptCount val="20"/>
                <c:pt idx="0">
                  <c:v>45202</c:v>
                </c:pt>
                <c:pt idx="1">
                  <c:v>45203</c:v>
                </c:pt>
                <c:pt idx="2">
                  <c:v>45204</c:v>
                </c:pt>
                <c:pt idx="3">
                  <c:v>45205</c:v>
                </c:pt>
                <c:pt idx="4">
                  <c:v>45208</c:v>
                </c:pt>
                <c:pt idx="5">
                  <c:v>45209</c:v>
                </c:pt>
                <c:pt idx="6">
                  <c:v>45210</c:v>
                </c:pt>
                <c:pt idx="7">
                  <c:v>45211</c:v>
                </c:pt>
                <c:pt idx="8">
                  <c:v>45212</c:v>
                </c:pt>
                <c:pt idx="9">
                  <c:v>45215</c:v>
                </c:pt>
                <c:pt idx="10">
                  <c:v>45216</c:v>
                </c:pt>
                <c:pt idx="11">
                  <c:v>45217</c:v>
                </c:pt>
                <c:pt idx="12">
                  <c:v>45218</c:v>
                </c:pt>
                <c:pt idx="13">
                  <c:v>45219</c:v>
                </c:pt>
                <c:pt idx="14">
                  <c:v>45222</c:v>
                </c:pt>
                <c:pt idx="15">
                  <c:v>45224</c:v>
                </c:pt>
                <c:pt idx="16">
                  <c:v>45225</c:v>
                </c:pt>
                <c:pt idx="17">
                  <c:v>45226</c:v>
                </c:pt>
                <c:pt idx="18">
                  <c:v>45229</c:v>
                </c:pt>
                <c:pt idx="19">
                  <c:v>45230</c:v>
                </c:pt>
              </c:numCache>
            </c:numRef>
          </c:cat>
          <c:val>
            <c:numRef>
              <c:f>'Monthly Calculations'!$G$1151:$G$1170</c:f>
              <c:numCache>
                <c:formatCode>0_ </c:formatCode>
                <c:ptCount val="20"/>
                <c:pt idx="0">
                  <c:v>7304.400000000267</c:v>
                </c:pt>
                <c:pt idx="1">
                  <c:v>13635.000000000171</c:v>
                </c:pt>
                <c:pt idx="2">
                  <c:v>21814.999999999942</c:v>
                </c:pt>
                <c:pt idx="3">
                  <c:v>38825.000000000044</c:v>
                </c:pt>
                <c:pt idx="4">
                  <c:v>-5878.7499999997708</c:v>
                </c:pt>
                <c:pt idx="5">
                  <c:v>11382.500000000135</c:v>
                </c:pt>
                <c:pt idx="6">
                  <c:v>-16057.499999999964</c:v>
                </c:pt>
                <c:pt idx="7">
                  <c:v>31172.499999999935</c:v>
                </c:pt>
                <c:pt idx="8">
                  <c:v>40719.999999999607</c:v>
                </c:pt>
                <c:pt idx="9">
                  <c:v>21457.500000000073</c:v>
                </c:pt>
                <c:pt idx="10">
                  <c:v>-30905.000000000025</c:v>
                </c:pt>
                <c:pt idx="11">
                  <c:v>21119.999999999935</c:v>
                </c:pt>
                <c:pt idx="12">
                  <c:v>-17887.499999999811</c:v>
                </c:pt>
                <c:pt idx="13">
                  <c:v>-25397.499999999956</c:v>
                </c:pt>
                <c:pt idx="14">
                  <c:v>28849.99999999988</c:v>
                </c:pt>
                <c:pt idx="15">
                  <c:v>29830.000000000065</c:v>
                </c:pt>
                <c:pt idx="16">
                  <c:v>-1650.0000000000855</c:v>
                </c:pt>
                <c:pt idx="17">
                  <c:v>10680.000000000053</c:v>
                </c:pt>
                <c:pt idx="18">
                  <c:v>23778.500000000058</c:v>
                </c:pt>
                <c:pt idx="19">
                  <c:v>13539.999999999935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E08-4709-B30A-FE0D627E2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94977152"/>
        <c:axId val="194983040"/>
      </c:barChart>
      <c:catAx>
        <c:axId val="194977152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983040"/>
        <c:crosses val="autoZero"/>
        <c:auto val="0"/>
        <c:lblAlgn val="ctr"/>
        <c:lblOffset val="100"/>
        <c:noMultiLvlLbl val="0"/>
      </c:catAx>
      <c:valAx>
        <c:axId val="194983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977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0277-4124-B576-E187695F1B93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0277-4124-B576-E187695F1B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Calculations'!$N$1149:$N$1150</c:f>
              <c:numCache>
                <c:formatCode>0%</c:formatCode>
                <c:ptCount val="2"/>
                <c:pt idx="0">
                  <c:v>0.7</c:v>
                </c:pt>
                <c:pt idx="1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277-4124-B576-E187695F1B9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400"/>
              <a:t>Call Wise</a:t>
            </a:r>
            <a:r>
              <a:rPr lang="en-US" sz="1400" baseline="0"/>
              <a:t> - </a:t>
            </a:r>
            <a:r>
              <a:rPr lang="en-US" sz="1400"/>
              <a:t>STRIKE</a:t>
            </a:r>
            <a:r>
              <a:rPr lang="en-US" sz="1400" baseline="0"/>
              <a:t> RATE</a:t>
            </a:r>
            <a:endParaRPr lang="en-US" sz="1400"/>
          </a:p>
        </c:rich>
      </c:tx>
      <c:layout>
        <c:manualLayout>
          <c:xMode val="edge"/>
          <c:yMode val="edge"/>
          <c:x val="0.11928572928571861"/>
          <c:y val="4.79254777688991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644736743150666"/>
          <c:y val="0.26262306381957057"/>
          <c:w val="0.53457460009475888"/>
          <c:h val="0.61169382199295297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0424-4320-8940-462914283AD4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0424-4320-8940-462914283AD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Calculations'!$K$1175:$K$1176</c:f>
              <c:numCache>
                <c:formatCode>0%</c:formatCode>
                <c:ptCount val="2"/>
                <c:pt idx="0">
                  <c:v>0.42608695652173911</c:v>
                </c:pt>
                <c:pt idx="1">
                  <c:v>0.57391304347826089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24-4320-8940-462914283AD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8415151361574"/>
          <c:y val="0.13523178962337828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23E9-4C61-8336-2DEA68768E63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23E9-4C61-8336-2DEA68768E63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5-23E9-4C61-8336-2DEA68768E63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7-23E9-4C61-8336-2DEA68768E63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C-23E9-4C61-8336-2DEA68768E63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9-23E9-4C61-8336-2DEA68768E63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E-43CC-4B80-BFD4-0EEA780C3464}"/>
              </c:ext>
            </c:extLst>
          </c:dPt>
          <c:dPt>
            <c:idx val="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B-23E9-4C61-8336-2DEA68768E63}"/>
              </c:ext>
            </c:extLst>
          </c:dPt>
          <c:dPt>
            <c:idx val="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D-23E9-4C61-8336-2DEA68768E63}"/>
              </c:ext>
            </c:extLst>
          </c:dPt>
          <c:dPt>
            <c:idx val="9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F-23E9-4C61-8336-2DEA68768E63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0-E2AD-41D3-AD5A-0BF9062B0023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1-23E9-4C61-8336-2DEA68768E63}"/>
              </c:ext>
            </c:extLst>
          </c:dPt>
          <c:dPt>
            <c:idx val="1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2-ECD2-4391-B4BE-65CA2C609112}"/>
              </c:ext>
            </c:extLst>
          </c:dPt>
          <c:dPt>
            <c:idx val="1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3-23E9-4C61-8336-2DEA68768E63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5-23E9-4C61-8336-2DEA68768E63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7-23E9-4C61-8336-2DEA68768E63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9-23E9-4C61-8336-2DEA68768E63}"/>
              </c:ext>
            </c:extLst>
          </c:dPt>
          <c:dPt>
            <c:idx val="1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B-23E9-4C61-8336-2DEA68768E63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E9-4C61-8336-2DEA68768E63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3E9-4C61-8336-2DEA68768E63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E9-4C61-8336-2DEA68768E63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E9-4C61-8336-2DEA68768E63}"/>
                </c:ext>
              </c:extLst>
            </c:dLbl>
            <c:dLbl>
              <c:idx val="9"/>
              <c:layout>
                <c:manualLayout>
                  <c:x val="4.2408813954035876E-3"/>
                  <c:y val="-4.1571221272577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3E9-4C61-8336-2DEA68768E63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E9-4C61-8336-2DEA68768E63}"/>
                </c:ext>
              </c:extLst>
            </c:dLbl>
            <c:dLbl>
              <c:idx val="14"/>
              <c:layout>
                <c:manualLayout>
                  <c:x val="-5.7879682855535731E-3"/>
                  <c:y val="-2.797159931435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E9-4C61-8336-2DEA68768E63}"/>
                </c:ext>
              </c:extLst>
            </c:dLbl>
            <c:dLbl>
              <c:idx val="15"/>
              <c:layout>
                <c:manualLayout>
                  <c:x val="-2.1204406977017934E-3"/>
                  <c:y val="-9.4361842745617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3E9-4C61-8336-2DEA68768E63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3E9-4C61-8336-2DEA68768E63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3E9-4C61-8336-2DEA68768E63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3E9-4C61-8336-2DEA68768E63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3E9-4C61-8336-2DEA68768E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'Monthly Calculations'!$F$1177:$F$1196</c:f>
              <c:numCache>
                <c:formatCode>[$-14009]dd/mm/yy;@</c:formatCode>
                <c:ptCount val="20"/>
                <c:pt idx="0">
                  <c:v>45231</c:v>
                </c:pt>
                <c:pt idx="1">
                  <c:v>45232</c:v>
                </c:pt>
                <c:pt idx="2">
                  <c:v>45233</c:v>
                </c:pt>
                <c:pt idx="3">
                  <c:v>45236</c:v>
                </c:pt>
                <c:pt idx="4">
                  <c:v>45237</c:v>
                </c:pt>
                <c:pt idx="5">
                  <c:v>45238</c:v>
                </c:pt>
                <c:pt idx="6">
                  <c:v>45239</c:v>
                </c:pt>
                <c:pt idx="7">
                  <c:v>45240</c:v>
                </c:pt>
                <c:pt idx="8">
                  <c:v>45243</c:v>
                </c:pt>
                <c:pt idx="9">
                  <c:v>45245</c:v>
                </c:pt>
                <c:pt idx="10">
                  <c:v>45246</c:v>
                </c:pt>
                <c:pt idx="11">
                  <c:v>45247</c:v>
                </c:pt>
                <c:pt idx="12">
                  <c:v>45250</c:v>
                </c:pt>
                <c:pt idx="13">
                  <c:v>45251</c:v>
                </c:pt>
                <c:pt idx="14">
                  <c:v>45252</c:v>
                </c:pt>
                <c:pt idx="15">
                  <c:v>45253</c:v>
                </c:pt>
                <c:pt idx="16">
                  <c:v>45254</c:v>
                </c:pt>
                <c:pt idx="17">
                  <c:v>45258</c:v>
                </c:pt>
                <c:pt idx="18">
                  <c:v>45259</c:v>
                </c:pt>
                <c:pt idx="19">
                  <c:v>45260</c:v>
                </c:pt>
              </c:numCache>
            </c:numRef>
          </c:cat>
          <c:val>
            <c:numRef>
              <c:f>'Monthly Calculations'!$G$1177:$G$1196</c:f>
              <c:numCache>
                <c:formatCode>0_ </c:formatCode>
                <c:ptCount val="20"/>
                <c:pt idx="0">
                  <c:v>-16584.999999999953</c:v>
                </c:pt>
                <c:pt idx="1">
                  <c:v>39307.499999999985</c:v>
                </c:pt>
                <c:pt idx="2">
                  <c:v>24106.349999999737</c:v>
                </c:pt>
                <c:pt idx="3">
                  <c:v>-21822.499999999862</c:v>
                </c:pt>
                <c:pt idx="4">
                  <c:v>4274.9999999998636</c:v>
                </c:pt>
                <c:pt idx="5">
                  <c:v>-54615.000000000087</c:v>
                </c:pt>
                <c:pt idx="6">
                  <c:v>13169.999999999935</c:v>
                </c:pt>
                <c:pt idx="7">
                  <c:v>31470.000000000127</c:v>
                </c:pt>
                <c:pt idx="8">
                  <c:v>55184.200000000041</c:v>
                </c:pt>
                <c:pt idx="9">
                  <c:v>-15448.100000000042</c:v>
                </c:pt>
                <c:pt idx="10">
                  <c:v>8619.999999999789</c:v>
                </c:pt>
                <c:pt idx="11">
                  <c:v>85049.999999999942</c:v>
                </c:pt>
                <c:pt idx="12">
                  <c:v>-4072.5000000000136</c:v>
                </c:pt>
                <c:pt idx="13">
                  <c:v>23929.999999999483</c:v>
                </c:pt>
                <c:pt idx="14">
                  <c:v>-7437.5000000004802</c:v>
                </c:pt>
                <c:pt idx="15">
                  <c:v>44459.999999999767</c:v>
                </c:pt>
                <c:pt idx="16">
                  <c:v>-13407.499999999822</c:v>
                </c:pt>
                <c:pt idx="17">
                  <c:v>71224.999999999636</c:v>
                </c:pt>
                <c:pt idx="18">
                  <c:v>7010.0000000002692</c:v>
                </c:pt>
                <c:pt idx="19">
                  <c:v>5823.7499999998836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23E9-4C61-8336-2DEA68768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94977152"/>
        <c:axId val="194983040"/>
      </c:barChart>
      <c:catAx>
        <c:axId val="194977152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983040"/>
        <c:crosses val="autoZero"/>
        <c:auto val="0"/>
        <c:lblAlgn val="ctr"/>
        <c:lblOffset val="100"/>
        <c:noMultiLvlLbl val="0"/>
      </c:catAx>
      <c:valAx>
        <c:axId val="194983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977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400"/>
              <a:t>Day Wise - STRIKE</a:t>
            </a:r>
            <a:r>
              <a:rPr lang="en-US" sz="1400" baseline="0"/>
              <a:t> RATE</a:t>
            </a:r>
            <a:endParaRPr lang="en-US" sz="1400"/>
          </a:p>
        </c:rich>
      </c:tx>
      <c:layout>
        <c:manualLayout>
          <c:xMode val="edge"/>
          <c:yMode val="edge"/>
          <c:x val="0.12703190092741867"/>
          <c:y val="4.77538084367254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E4A8-4EFC-B159-DBFDF576E0C4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E4A8-4EFC-B159-DBFDF576E0C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Calculations'!$N$1175:$N$1176</c:f>
              <c:numCache>
                <c:formatCode>0%</c:formatCode>
                <c:ptCount val="2"/>
                <c:pt idx="0">
                  <c:v>0.65</c:v>
                </c:pt>
                <c:pt idx="1">
                  <c:v>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A8-4EFC-B159-DBFDF576E0C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C483-4163-A45A-E37239A81999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C483-4163-A45A-E37239A8199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Calculations'!$N$108:$N$109</c:f>
              <c:numCache>
                <c:formatCode>0%</c:formatCode>
                <c:ptCount val="2"/>
                <c:pt idx="0">
                  <c:v>0.42105263157894735</c:v>
                </c:pt>
                <c:pt idx="1">
                  <c:v>0.57894736842105265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483-4163-A45A-E37239A8199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400"/>
              <a:t>Call Wise</a:t>
            </a:r>
            <a:r>
              <a:rPr lang="en-US" sz="1400" baseline="0"/>
              <a:t> - </a:t>
            </a:r>
            <a:r>
              <a:rPr lang="en-US" sz="1400"/>
              <a:t>STRIKE</a:t>
            </a:r>
            <a:r>
              <a:rPr lang="en-US" sz="1400" baseline="0"/>
              <a:t> RATE</a:t>
            </a:r>
            <a:endParaRPr lang="en-US" sz="1400"/>
          </a:p>
        </c:rich>
      </c:tx>
      <c:layout>
        <c:manualLayout>
          <c:xMode val="edge"/>
          <c:yMode val="edge"/>
          <c:x val="0.11928572928571861"/>
          <c:y val="4.79254777688991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644736743150666"/>
          <c:y val="0.26262306381957057"/>
          <c:w val="0.53457460009475888"/>
          <c:h val="0.61169382199295297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D1A1-4783-9C83-9B2028260FA8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D1A1-4783-9C83-9B2028260FA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Calculations'!$K$1201:$K$1202</c:f>
              <c:numCache>
                <c:formatCode>0%</c:formatCode>
                <c:ptCount val="2"/>
                <c:pt idx="0">
                  <c:v>0.50476190476190474</c:v>
                </c:pt>
                <c:pt idx="1">
                  <c:v>0.49523809523809526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1A1-4783-9C83-9B2028260F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8415151361574"/>
          <c:y val="0.13523178962337828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2843-4D96-8798-0E51999AF845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2843-4D96-8798-0E51999AF845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5-2843-4D96-8798-0E51999AF845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7-2843-4D96-8798-0E51999AF845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9-2843-4D96-8798-0E51999AF845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B-2843-4D96-8798-0E51999AF845}"/>
              </c:ext>
            </c:extLst>
          </c:dPt>
          <c:dPt>
            <c:idx val="6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D-2843-4D96-8798-0E51999AF845}"/>
              </c:ext>
            </c:extLst>
          </c:dPt>
          <c:dPt>
            <c:idx val="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F-2843-4D96-8798-0E51999AF845}"/>
              </c:ext>
            </c:extLst>
          </c:dPt>
          <c:dPt>
            <c:idx val="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1-2843-4D96-8798-0E51999AF845}"/>
              </c:ext>
            </c:extLst>
          </c:dPt>
          <c:dPt>
            <c:idx val="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3-2843-4D96-8798-0E51999AF845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5-2843-4D96-8798-0E51999AF845}"/>
              </c:ext>
            </c:extLst>
          </c:dPt>
          <c:dPt>
            <c:idx val="1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7-2843-4D96-8798-0E51999AF845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4-1F9F-4BD8-8A3F-BA5D3D935D41}"/>
              </c:ext>
            </c:extLst>
          </c:dPt>
          <c:dPt>
            <c:idx val="1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9-2843-4D96-8798-0E51999AF845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B-2843-4D96-8798-0E51999AF845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D-2843-4D96-8798-0E51999AF845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4-2843-4D96-8798-0E51999AF845}"/>
              </c:ext>
            </c:extLst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F-2843-4D96-8798-0E51999AF845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1-2843-4D96-8798-0E51999AF845}"/>
              </c:ext>
            </c:extLst>
          </c:dPt>
          <c:dPt>
            <c:idx val="1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3-2843-4D96-8798-0E51999AF845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43-4D96-8798-0E51999AF845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43-4D96-8798-0E51999AF845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43-4D96-8798-0E51999AF845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843-4D96-8798-0E51999AF845}"/>
                </c:ext>
              </c:extLst>
            </c:dLbl>
            <c:dLbl>
              <c:idx val="9"/>
              <c:layout>
                <c:manualLayout>
                  <c:x val="4.2408813954035876E-3"/>
                  <c:y val="-4.1571221272577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43-4D96-8798-0E51999AF845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843-4D96-8798-0E51999AF845}"/>
                </c:ext>
              </c:extLst>
            </c:dLbl>
            <c:dLbl>
              <c:idx val="14"/>
              <c:layout>
                <c:manualLayout>
                  <c:x val="-5.7879682855535731E-3"/>
                  <c:y val="-2.797159931435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843-4D96-8798-0E51999AF845}"/>
                </c:ext>
              </c:extLst>
            </c:dLbl>
            <c:dLbl>
              <c:idx val="15"/>
              <c:layout>
                <c:manualLayout>
                  <c:x val="-2.1204406977017934E-3"/>
                  <c:y val="-9.4361842745617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843-4D96-8798-0E51999AF845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843-4D96-8798-0E51999AF845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843-4D96-8798-0E51999AF845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843-4D96-8798-0E51999AF845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843-4D96-8798-0E51999AF8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'Monthly Calculations'!$F$1203:$F$1222</c:f>
              <c:numCache>
                <c:formatCode>[$-14009]dd/mm/yy;@</c:formatCode>
                <c:ptCount val="20"/>
                <c:pt idx="0">
                  <c:v>45261</c:v>
                </c:pt>
                <c:pt idx="1">
                  <c:v>45264</c:v>
                </c:pt>
                <c:pt idx="2">
                  <c:v>45265</c:v>
                </c:pt>
                <c:pt idx="3">
                  <c:v>45266</c:v>
                </c:pt>
                <c:pt idx="4">
                  <c:v>45267</c:v>
                </c:pt>
                <c:pt idx="5">
                  <c:v>45268</c:v>
                </c:pt>
                <c:pt idx="6">
                  <c:v>45271</c:v>
                </c:pt>
                <c:pt idx="7">
                  <c:v>45272</c:v>
                </c:pt>
                <c:pt idx="8">
                  <c:v>45273</c:v>
                </c:pt>
                <c:pt idx="9">
                  <c:v>45274</c:v>
                </c:pt>
                <c:pt idx="10">
                  <c:v>45275</c:v>
                </c:pt>
                <c:pt idx="11">
                  <c:v>45278</c:v>
                </c:pt>
                <c:pt idx="12">
                  <c:v>45279</c:v>
                </c:pt>
                <c:pt idx="13">
                  <c:v>45280</c:v>
                </c:pt>
                <c:pt idx="14">
                  <c:v>45281</c:v>
                </c:pt>
                <c:pt idx="15">
                  <c:v>45282</c:v>
                </c:pt>
                <c:pt idx="16">
                  <c:v>45286</c:v>
                </c:pt>
                <c:pt idx="17">
                  <c:v>45287</c:v>
                </c:pt>
                <c:pt idx="18">
                  <c:v>45288</c:v>
                </c:pt>
                <c:pt idx="19">
                  <c:v>45289</c:v>
                </c:pt>
              </c:numCache>
            </c:numRef>
          </c:cat>
          <c:val>
            <c:numRef>
              <c:f>'Monthly Calculations'!$G$1203:$G$1222</c:f>
              <c:numCache>
                <c:formatCode>0_ </c:formatCode>
                <c:ptCount val="20"/>
                <c:pt idx="0">
                  <c:v>69297.499999999913</c:v>
                </c:pt>
                <c:pt idx="1">
                  <c:v>11219.999999999822</c:v>
                </c:pt>
                <c:pt idx="2">
                  <c:v>16537.499999999898</c:v>
                </c:pt>
                <c:pt idx="3">
                  <c:v>59965.000000000058</c:v>
                </c:pt>
                <c:pt idx="4">
                  <c:v>36677.500000000269</c:v>
                </c:pt>
                <c:pt idx="5">
                  <c:v>-25437.499999999931</c:v>
                </c:pt>
                <c:pt idx="6">
                  <c:v>-14475.000000000058</c:v>
                </c:pt>
                <c:pt idx="7">
                  <c:v>13020.000000000025</c:v>
                </c:pt>
                <c:pt idx="8">
                  <c:v>11150.000000000107</c:v>
                </c:pt>
                <c:pt idx="9">
                  <c:v>60147.799999999814</c:v>
                </c:pt>
                <c:pt idx="10">
                  <c:v>34475</c:v>
                </c:pt>
                <c:pt idx="11">
                  <c:v>-12599.99999999988</c:v>
                </c:pt>
                <c:pt idx="12">
                  <c:v>9035.0000000000236</c:v>
                </c:pt>
                <c:pt idx="13">
                  <c:v>23792.499999999785</c:v>
                </c:pt>
                <c:pt idx="14">
                  <c:v>16905.000000000015</c:v>
                </c:pt>
                <c:pt idx="15">
                  <c:v>32460.000000000164</c:v>
                </c:pt>
                <c:pt idx="16">
                  <c:v>30435.000000000131</c:v>
                </c:pt>
                <c:pt idx="17">
                  <c:v>-2985.0000000000364</c:v>
                </c:pt>
                <c:pt idx="18">
                  <c:v>25162.499999999909</c:v>
                </c:pt>
                <c:pt idx="19">
                  <c:v>29969.999999999818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2843-4D96-8798-0E51999AF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94977152"/>
        <c:axId val="194983040"/>
      </c:barChart>
      <c:catAx>
        <c:axId val="194977152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983040"/>
        <c:crosses val="autoZero"/>
        <c:auto val="0"/>
        <c:lblAlgn val="ctr"/>
        <c:lblOffset val="100"/>
        <c:noMultiLvlLbl val="0"/>
      </c:catAx>
      <c:valAx>
        <c:axId val="194983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977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400"/>
              <a:t>Day Wise - STRIKE</a:t>
            </a:r>
            <a:r>
              <a:rPr lang="en-US" sz="1400" baseline="0"/>
              <a:t> RATE</a:t>
            </a:r>
            <a:endParaRPr lang="en-US" sz="1400"/>
          </a:p>
        </c:rich>
      </c:tx>
      <c:layout>
        <c:manualLayout>
          <c:xMode val="edge"/>
          <c:yMode val="edge"/>
          <c:x val="0.12703190092741867"/>
          <c:y val="4.77538084367254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03F7-4133-ABDF-D79C5B580572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03F7-4133-ABDF-D79C5B58057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Calculations'!$N$1201:$N$1202</c:f>
              <c:numCache>
                <c:formatCode>0%</c:formatCode>
                <c:ptCount val="2"/>
                <c:pt idx="0">
                  <c:v>0.8</c:v>
                </c:pt>
                <c:pt idx="1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F7-4133-ABDF-D79C5B58057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YTD - PNL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976379903012306E-2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F455-4D0F-ACE5-6379EC32552A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F455-4D0F-ACE5-6379EC32552A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5-F455-4D0F-ACE5-6379EC32552A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7-F455-4D0F-ACE5-6379EC32552A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9-F455-4D0F-ACE5-6379EC32552A}"/>
              </c:ext>
            </c:extLst>
          </c:dPt>
          <c:dPt>
            <c:idx val="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B-F455-4D0F-ACE5-6379EC32552A}"/>
              </c:ext>
            </c:extLst>
          </c:dPt>
          <c:dPt>
            <c:idx val="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D-F455-4D0F-ACE5-6379EC32552A}"/>
              </c:ext>
            </c:extLst>
          </c:dPt>
          <c:dPt>
            <c:idx val="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F-F455-4D0F-ACE5-6379EC32552A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1-F455-4D0F-ACE5-6379EC32552A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3-F455-4D0F-ACE5-6379EC32552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'Yearly Calculations'!$A$71:$A$74</c:f>
              <c:numCache>
                <c:formatCode>mmm\-yy</c:formatCode>
                <c:ptCount val="4"/>
                <c:pt idx="0">
                  <c:v>45292</c:v>
                </c:pt>
                <c:pt idx="1">
                  <c:v>45323</c:v>
                </c:pt>
                <c:pt idx="2">
                  <c:v>45352</c:v>
                </c:pt>
                <c:pt idx="3">
                  <c:v>45383</c:v>
                </c:pt>
              </c:numCache>
            </c:numRef>
          </c:cat>
          <c:val>
            <c:numRef>
              <c:f>'Yearly Calculations'!$C$71:$C$74</c:f>
              <c:numCache>
                <c:formatCode>0</c:formatCode>
                <c:ptCount val="4"/>
                <c:pt idx="0">
                  <c:v>-115733.75000000012</c:v>
                </c:pt>
                <c:pt idx="1">
                  <c:v>-68948.100000000064</c:v>
                </c:pt>
                <c:pt idx="2">
                  <c:v>-156917.49999999968</c:v>
                </c:pt>
                <c:pt idx="3">
                  <c:v>4311.2499999992842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455-4D0F-ACE5-6379EC325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91764352"/>
        <c:axId val="191765888"/>
      </c:barChart>
      <c:catAx>
        <c:axId val="19176435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765888"/>
        <c:crosses val="autoZero"/>
        <c:auto val="0"/>
        <c:lblAlgn val="ctr"/>
        <c:lblOffset val="100"/>
        <c:noMultiLvlLbl val="0"/>
      </c:catAx>
      <c:valAx>
        <c:axId val="191765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764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YTD</a:t>
            </a:r>
            <a:r>
              <a:rPr lang="en-US" baseline="0"/>
              <a:t> - </a:t>
            </a:r>
            <a:r>
              <a:rPr lang="en-US"/>
              <a:t>Capital Appreciation 2024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'Yearly Calculations'!$B$69</c:f>
              <c:strCache>
                <c:ptCount val="1"/>
                <c:pt idx="0">
                  <c:v>Capital Appreciation</c:v>
                </c:pt>
              </c:strCache>
            </c:strRef>
          </c:tx>
          <c:spPr>
            <a:ln w="34925" cap="sq">
              <a:solidFill>
                <a:srgbClr val="00B050"/>
              </a:solidFill>
              <a:bevel/>
              <a:tailEnd type="none"/>
            </a:ln>
            <a:effectLst>
              <a:outerShdw blurRad="50800" dist="38100" dir="10800000" algn="r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34925" cap="sq">
                <a:solidFill>
                  <a:srgbClr val="FF0000"/>
                </a:solidFill>
                <a:bevel/>
                <a:tailEnd type="none"/>
              </a:ln>
              <a:effectLst>
                <a:outerShdw blurRad="50800" dist="38100" dir="10800000" algn="r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EB9C-4E7A-AB9B-485DA778CA6B}"/>
              </c:ext>
            </c:extLst>
          </c:dPt>
          <c:dPt>
            <c:idx val="2"/>
            <c:marker>
              <c:symbol val="none"/>
            </c:marker>
            <c:bubble3D val="0"/>
            <c:spPr>
              <a:ln w="34925" cap="sq">
                <a:solidFill>
                  <a:srgbClr val="FF0000"/>
                </a:solidFill>
                <a:bevel/>
                <a:tailEnd type="none"/>
              </a:ln>
              <a:effectLst>
                <a:outerShdw blurRad="50800" dist="38100" dir="10800000" algn="r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B9C-4E7A-AB9B-485DA778CA6B}"/>
              </c:ext>
            </c:extLst>
          </c:dPt>
          <c:dPt>
            <c:idx val="3"/>
            <c:marker>
              <c:symbol val="none"/>
            </c:marker>
            <c:bubble3D val="0"/>
            <c:spPr>
              <a:ln w="34925" cap="sq">
                <a:solidFill>
                  <a:srgbClr val="FF0000"/>
                </a:solidFill>
                <a:bevel/>
                <a:tailEnd type="none"/>
              </a:ln>
              <a:effectLst>
                <a:outerShdw blurRad="50800" dist="38100" dir="10800000" algn="r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EDC3-4C02-8D2D-1B66B090C6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'Yearly Calculations'!$A$70:$A$74</c:f>
              <c:strCache>
                <c:ptCount val="5"/>
                <c:pt idx="0">
                  <c:v>-</c:v>
                </c:pt>
                <c:pt idx="1">
                  <c:v>Jan-24</c:v>
                </c:pt>
                <c:pt idx="2">
                  <c:v>Feb-24</c:v>
                </c:pt>
                <c:pt idx="3">
                  <c:v>Mar-24</c:v>
                </c:pt>
                <c:pt idx="4">
                  <c:v>Apr-24</c:v>
                </c:pt>
              </c:strCache>
            </c:strRef>
          </c:cat>
          <c:val>
            <c:numRef>
              <c:f>'Yearly Calculations'!$B$70:$B$74</c:f>
              <c:numCache>
                <c:formatCode>0</c:formatCode>
                <c:ptCount val="5"/>
                <c:pt idx="0">
                  <c:v>800000</c:v>
                </c:pt>
                <c:pt idx="1">
                  <c:v>684266.24999999988</c:v>
                </c:pt>
                <c:pt idx="2">
                  <c:v>615318.14999999979</c:v>
                </c:pt>
                <c:pt idx="3">
                  <c:v>458400.65000000014</c:v>
                </c:pt>
                <c:pt idx="4">
                  <c:v>462711.89999999944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B9C-4E7A-AB9B-485DA778C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813120"/>
        <c:axId val="191814656"/>
      </c:lineChart>
      <c:catAx>
        <c:axId val="19181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814656"/>
        <c:crosses val="autoZero"/>
        <c:auto val="1"/>
        <c:lblAlgn val="ctr"/>
        <c:lblOffset val="100"/>
        <c:noMultiLvlLbl val="0"/>
      </c:catAx>
      <c:valAx>
        <c:axId val="191814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813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400"/>
              <a:t>Call Wise</a:t>
            </a:r>
            <a:r>
              <a:rPr lang="en-US" sz="1400" baseline="0"/>
              <a:t> - </a:t>
            </a:r>
            <a:r>
              <a:rPr lang="en-US" sz="1400"/>
              <a:t>STRIKE</a:t>
            </a:r>
            <a:r>
              <a:rPr lang="en-US" sz="1400" baseline="0"/>
              <a:t> RATE</a:t>
            </a:r>
            <a:endParaRPr lang="en-US" sz="1400"/>
          </a:p>
        </c:rich>
      </c:tx>
      <c:layout>
        <c:manualLayout>
          <c:xMode val="edge"/>
          <c:yMode val="edge"/>
          <c:x val="0.11928572928571861"/>
          <c:y val="4.79254777688991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35028052982627"/>
          <c:y val="0.21559364072019388"/>
          <c:w val="0.56045087813694727"/>
          <c:h val="0.65872298439640209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1F8B-4F59-824D-95C39248F2DB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1F8B-4F59-824D-95C39248F2D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Calculations'!$K$1227:$K$1228</c:f>
              <c:numCache>
                <c:formatCode>0%</c:formatCode>
                <c:ptCount val="2"/>
                <c:pt idx="0">
                  <c:v>0.27142857142857141</c:v>
                </c:pt>
                <c:pt idx="1">
                  <c:v>0.72857142857142854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8B-4F59-824D-95C39248F2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95876334033082"/>
          <c:y val="0.13523172746711593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58E4-4EBA-9598-BA9D1FABC4F7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58E4-4EBA-9598-BA9D1FABC4F7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5-58E4-4EBA-9598-BA9D1FABC4F7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7-58E4-4EBA-9598-BA9D1FABC4F7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9-58E4-4EBA-9598-BA9D1FABC4F7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B-58E4-4EBA-9598-BA9D1FABC4F7}"/>
              </c:ext>
            </c:extLst>
          </c:dPt>
          <c:dPt>
            <c:idx val="6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D-58E4-4EBA-9598-BA9D1FABC4F7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F-58E4-4EBA-9598-BA9D1FABC4F7}"/>
              </c:ext>
            </c:extLst>
          </c:dPt>
          <c:dPt>
            <c:idx val="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1-58E4-4EBA-9598-BA9D1FABC4F7}"/>
              </c:ext>
            </c:extLst>
          </c:dPt>
          <c:dPt>
            <c:idx val="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3-58E4-4EBA-9598-BA9D1FABC4F7}"/>
              </c:ext>
            </c:extLst>
          </c:dPt>
          <c:dPt>
            <c:idx val="1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5-58E4-4EBA-9598-BA9D1FABC4F7}"/>
              </c:ext>
            </c:extLst>
          </c:dPt>
          <c:dPt>
            <c:idx val="1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7-58E4-4EBA-9598-BA9D1FABC4F7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9-58E4-4EBA-9598-BA9D1FABC4F7}"/>
              </c:ext>
            </c:extLst>
          </c:dPt>
          <c:dPt>
            <c:idx val="1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B-58E4-4EBA-9598-BA9D1FABC4F7}"/>
              </c:ext>
            </c:extLst>
          </c:dPt>
          <c:dPt>
            <c:idx val="1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D-58E4-4EBA-9598-BA9D1FABC4F7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F-58E4-4EBA-9598-BA9D1FABC4F7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1-58E4-4EBA-9598-BA9D1FABC4F7}"/>
              </c:ext>
            </c:extLst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3-58E4-4EBA-9598-BA9D1FABC4F7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5-58E4-4EBA-9598-BA9D1FABC4F7}"/>
              </c:ext>
            </c:extLst>
          </c:dPt>
          <c:dPt>
            <c:idx val="1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7-58E4-4EBA-9598-BA9D1FABC4F7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E4-4EBA-9598-BA9D1FABC4F7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E4-4EBA-9598-BA9D1FABC4F7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E4-4EBA-9598-BA9D1FABC4F7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E4-4EBA-9598-BA9D1FABC4F7}"/>
                </c:ext>
              </c:extLst>
            </c:dLbl>
            <c:dLbl>
              <c:idx val="9"/>
              <c:layout>
                <c:manualLayout>
                  <c:x val="4.2408813954035876E-3"/>
                  <c:y val="-4.1571221272577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8E4-4EBA-9598-BA9D1FABC4F7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8E4-4EBA-9598-BA9D1FABC4F7}"/>
                </c:ext>
              </c:extLst>
            </c:dLbl>
            <c:dLbl>
              <c:idx val="14"/>
              <c:layout>
                <c:manualLayout>
                  <c:x val="-5.7879682855535731E-3"/>
                  <c:y val="-2.797159931435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8E4-4EBA-9598-BA9D1FABC4F7}"/>
                </c:ext>
              </c:extLst>
            </c:dLbl>
            <c:dLbl>
              <c:idx val="15"/>
              <c:layout>
                <c:manualLayout>
                  <c:x val="-2.1204406977017934E-3"/>
                  <c:y val="-9.4361842745617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8E4-4EBA-9598-BA9D1FABC4F7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8E4-4EBA-9598-BA9D1FABC4F7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8E4-4EBA-9598-BA9D1FABC4F7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8E4-4EBA-9598-BA9D1FABC4F7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8E4-4EBA-9598-BA9D1FABC4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'Monthly Calculations'!$F$1229:$F$1244</c:f>
              <c:numCache>
                <c:formatCode>[$-14009]dd/mm/yy;@</c:formatCode>
                <c:ptCount val="16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45299</c:v>
                </c:pt>
                <c:pt idx="6">
                  <c:v>45300</c:v>
                </c:pt>
                <c:pt idx="7">
                  <c:v>45301</c:v>
                </c:pt>
                <c:pt idx="8">
                  <c:v>45302</c:v>
                </c:pt>
                <c:pt idx="9">
                  <c:v>45303</c:v>
                </c:pt>
                <c:pt idx="10">
                  <c:v>45307</c:v>
                </c:pt>
                <c:pt idx="11">
                  <c:v>45308</c:v>
                </c:pt>
                <c:pt idx="12">
                  <c:v>45309</c:v>
                </c:pt>
                <c:pt idx="13">
                  <c:v>45315</c:v>
                </c:pt>
                <c:pt idx="14">
                  <c:v>45320</c:v>
                </c:pt>
                <c:pt idx="15">
                  <c:v>45321</c:v>
                </c:pt>
              </c:numCache>
            </c:numRef>
          </c:cat>
          <c:val>
            <c:numRef>
              <c:f>'Monthly Calculations'!$G$1229:$G$1244</c:f>
              <c:numCache>
                <c:formatCode>0_ </c:formatCode>
                <c:ptCount val="16"/>
                <c:pt idx="0">
                  <c:v>26474.999999999767</c:v>
                </c:pt>
                <c:pt idx="1">
                  <c:v>-25470.000000000051</c:v>
                </c:pt>
                <c:pt idx="2">
                  <c:v>215.00000000021464</c:v>
                </c:pt>
                <c:pt idx="3">
                  <c:v>12077.499999999833</c:v>
                </c:pt>
                <c:pt idx="4">
                  <c:v>-24242.499999999924</c:v>
                </c:pt>
                <c:pt idx="5">
                  <c:v>-43149.999999999804</c:v>
                </c:pt>
                <c:pt idx="6">
                  <c:v>-9229.9999999997781</c:v>
                </c:pt>
                <c:pt idx="7">
                  <c:v>-19061.250000000182</c:v>
                </c:pt>
                <c:pt idx="8">
                  <c:v>-15225.000000000227</c:v>
                </c:pt>
                <c:pt idx="9">
                  <c:v>31654.999999999854</c:v>
                </c:pt>
                <c:pt idx="10">
                  <c:v>-39182.499999999884</c:v>
                </c:pt>
                <c:pt idx="11">
                  <c:v>-4299.9999999999109</c:v>
                </c:pt>
                <c:pt idx="12">
                  <c:v>18065.000000000258</c:v>
                </c:pt>
                <c:pt idx="13">
                  <c:v>-10350.000000000136</c:v>
                </c:pt>
                <c:pt idx="14">
                  <c:v>-11130.000000000144</c:v>
                </c:pt>
                <c:pt idx="15">
                  <c:v>-2880.0000000000409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58E4-4EBA-9598-BA9D1FABC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94977152"/>
        <c:axId val="194983040"/>
      </c:barChart>
      <c:catAx>
        <c:axId val="194977152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983040"/>
        <c:crosses val="autoZero"/>
        <c:auto val="0"/>
        <c:lblAlgn val="ctr"/>
        <c:lblOffset val="100"/>
        <c:noMultiLvlLbl val="0"/>
      </c:catAx>
      <c:valAx>
        <c:axId val="194983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977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400"/>
              <a:t>Day Wise - STRIKE</a:t>
            </a:r>
            <a:r>
              <a:rPr lang="en-US" sz="1400" baseline="0"/>
              <a:t> RATE</a:t>
            </a:r>
            <a:endParaRPr lang="en-US" sz="1400"/>
          </a:p>
        </c:rich>
      </c:tx>
      <c:layout>
        <c:manualLayout>
          <c:xMode val="edge"/>
          <c:yMode val="edge"/>
          <c:x val="0.12703190092741867"/>
          <c:y val="4.77538084367254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DCD0-4415-9B5A-7BF02C1914D2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DCD0-4415-9B5A-7BF02C1914D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Calculations'!$N$1227:$N$1228</c:f>
              <c:numCache>
                <c:formatCode>0%</c:formatCode>
                <c:ptCount val="2"/>
                <c:pt idx="0">
                  <c:v>0.3125</c:v>
                </c:pt>
                <c:pt idx="1">
                  <c:v>0.6875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D0-4415-9B5A-7BF02C1914D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400"/>
              <a:t>Call Wise</a:t>
            </a:r>
            <a:r>
              <a:rPr lang="en-US" sz="1400" baseline="0"/>
              <a:t> - </a:t>
            </a:r>
            <a:r>
              <a:rPr lang="en-US" sz="1400"/>
              <a:t>STRIKE</a:t>
            </a:r>
            <a:r>
              <a:rPr lang="en-US" sz="1400" baseline="0"/>
              <a:t> RATE</a:t>
            </a:r>
            <a:endParaRPr lang="en-US" sz="1400"/>
          </a:p>
        </c:rich>
      </c:tx>
      <c:layout>
        <c:manualLayout>
          <c:xMode val="edge"/>
          <c:yMode val="edge"/>
          <c:x val="0.11928572928571861"/>
          <c:y val="4.79254777688991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35028052982627"/>
          <c:y val="0.21559364072019388"/>
          <c:w val="0.56045087813694727"/>
          <c:h val="0.65872298439640209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83C6-42C9-8221-B5498822CE4E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83C6-42C9-8221-B5498822CE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Calculations'!$K$1249:$K$1250</c:f>
              <c:numCache>
                <c:formatCode>0%</c:formatCode>
                <c:ptCount val="2"/>
                <c:pt idx="0">
                  <c:v>0.30864197530864196</c:v>
                </c:pt>
                <c:pt idx="1">
                  <c:v>0.69135802469135799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C6-42C9-8221-B5498822CE4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95876334033082"/>
          <c:y val="0.13523172746711593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419A-4257-AD51-1F8DF789EE9C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419A-4257-AD51-1F8DF789EE9C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5-419A-4257-AD51-1F8DF789EE9C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7-419A-4257-AD51-1F8DF789EE9C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9-419A-4257-AD51-1F8DF789EE9C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B-419A-4257-AD51-1F8DF789EE9C}"/>
              </c:ext>
            </c:extLst>
          </c:dPt>
          <c:dPt>
            <c:idx val="6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D-419A-4257-AD51-1F8DF789EE9C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F-419A-4257-AD51-1F8DF789EE9C}"/>
              </c:ext>
            </c:extLst>
          </c:dPt>
          <c:dPt>
            <c:idx val="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1-419A-4257-AD51-1F8DF789EE9C}"/>
              </c:ext>
            </c:extLst>
          </c:dPt>
          <c:dPt>
            <c:idx val="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3-419A-4257-AD51-1F8DF789EE9C}"/>
              </c:ext>
            </c:extLst>
          </c:dPt>
          <c:dPt>
            <c:idx val="1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5-419A-4257-AD51-1F8DF789EE9C}"/>
              </c:ext>
            </c:extLst>
          </c:dPt>
          <c:dPt>
            <c:idx val="1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7-419A-4257-AD51-1F8DF789EE9C}"/>
              </c:ext>
            </c:extLst>
          </c:dPt>
          <c:dPt>
            <c:idx val="1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9-419A-4257-AD51-1F8DF789EE9C}"/>
              </c:ext>
            </c:extLst>
          </c:dPt>
          <c:dPt>
            <c:idx val="1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B-419A-4257-AD51-1F8DF789EE9C}"/>
              </c:ext>
            </c:extLst>
          </c:dPt>
          <c:dPt>
            <c:idx val="1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D-419A-4257-AD51-1F8DF789EE9C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F-419A-4257-AD51-1F8DF789EE9C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1-419A-4257-AD51-1F8DF789EE9C}"/>
              </c:ext>
            </c:extLst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3-419A-4257-AD51-1F8DF789EE9C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5-419A-4257-AD51-1F8DF789EE9C}"/>
              </c:ext>
            </c:extLst>
          </c:dPt>
          <c:dPt>
            <c:idx val="1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7-419A-4257-AD51-1F8DF789EE9C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9A-4257-AD51-1F8DF789EE9C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9A-4257-AD51-1F8DF789EE9C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9A-4257-AD51-1F8DF789EE9C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9A-4257-AD51-1F8DF789EE9C}"/>
                </c:ext>
              </c:extLst>
            </c:dLbl>
            <c:dLbl>
              <c:idx val="9"/>
              <c:layout>
                <c:manualLayout>
                  <c:x val="4.2408813954035876E-3"/>
                  <c:y val="-4.1571221272577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9A-4257-AD51-1F8DF789EE9C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19A-4257-AD51-1F8DF789EE9C}"/>
                </c:ext>
              </c:extLst>
            </c:dLbl>
            <c:dLbl>
              <c:idx val="14"/>
              <c:layout>
                <c:manualLayout>
                  <c:x val="-5.7879682855535731E-3"/>
                  <c:y val="-2.797159931435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19A-4257-AD51-1F8DF789EE9C}"/>
                </c:ext>
              </c:extLst>
            </c:dLbl>
            <c:dLbl>
              <c:idx val="15"/>
              <c:layout>
                <c:manualLayout>
                  <c:x val="-2.1204406977017934E-3"/>
                  <c:y val="-9.4361842745617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19A-4257-AD51-1F8DF789EE9C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19A-4257-AD51-1F8DF789EE9C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19A-4257-AD51-1F8DF789EE9C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19A-4257-AD51-1F8DF789EE9C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19A-4257-AD51-1F8DF789EE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'Monthly Calculations'!$F$1251:$F$1269</c:f>
              <c:numCache>
                <c:formatCode>[$-14009]dd/mm/yy;@</c:formatCode>
                <c:ptCount val="19"/>
                <c:pt idx="0">
                  <c:v>45327</c:v>
                </c:pt>
                <c:pt idx="1">
                  <c:v>45328</c:v>
                </c:pt>
                <c:pt idx="2">
                  <c:v>45329</c:v>
                </c:pt>
                <c:pt idx="3">
                  <c:v>45330</c:v>
                </c:pt>
                <c:pt idx="4">
                  <c:v>45331</c:v>
                </c:pt>
                <c:pt idx="5">
                  <c:v>45334</c:v>
                </c:pt>
                <c:pt idx="6">
                  <c:v>45335</c:v>
                </c:pt>
                <c:pt idx="7">
                  <c:v>45336</c:v>
                </c:pt>
                <c:pt idx="8">
                  <c:v>45337</c:v>
                </c:pt>
                <c:pt idx="9">
                  <c:v>45338</c:v>
                </c:pt>
                <c:pt idx="10">
                  <c:v>45341</c:v>
                </c:pt>
                <c:pt idx="11">
                  <c:v>45342</c:v>
                </c:pt>
                <c:pt idx="12">
                  <c:v>45343</c:v>
                </c:pt>
                <c:pt idx="13">
                  <c:v>45344</c:v>
                </c:pt>
                <c:pt idx="14">
                  <c:v>45345</c:v>
                </c:pt>
                <c:pt idx="15">
                  <c:v>45348</c:v>
                </c:pt>
                <c:pt idx="16">
                  <c:v>45349</c:v>
                </c:pt>
                <c:pt idx="17">
                  <c:v>45350</c:v>
                </c:pt>
                <c:pt idx="18">
                  <c:v>45351</c:v>
                </c:pt>
              </c:numCache>
            </c:numRef>
          </c:cat>
          <c:val>
            <c:numRef>
              <c:f>'Monthly Calculations'!$G$1251:$G$1269</c:f>
              <c:numCache>
                <c:formatCode>0_ </c:formatCode>
                <c:ptCount val="19"/>
                <c:pt idx="0">
                  <c:v>-6199.9999999997553</c:v>
                </c:pt>
                <c:pt idx="1">
                  <c:v>6569.9999999999036</c:v>
                </c:pt>
                <c:pt idx="2">
                  <c:v>9869.999999999769</c:v>
                </c:pt>
                <c:pt idx="3">
                  <c:v>-37949.999999999884</c:v>
                </c:pt>
                <c:pt idx="4">
                  <c:v>-4848.6000000001259</c:v>
                </c:pt>
                <c:pt idx="5">
                  <c:v>-34774.999999999978</c:v>
                </c:pt>
                <c:pt idx="6">
                  <c:v>-62234.999999999884</c:v>
                </c:pt>
                <c:pt idx="7">
                  <c:v>-13625.000000000102</c:v>
                </c:pt>
                <c:pt idx="8">
                  <c:v>40690.000000000167</c:v>
                </c:pt>
                <c:pt idx="9">
                  <c:v>51579.999999999833</c:v>
                </c:pt>
                <c:pt idx="10">
                  <c:v>-6832.4999999998599</c:v>
                </c:pt>
                <c:pt idx="11">
                  <c:v>-11337.000000000164</c:v>
                </c:pt>
                <c:pt idx="12">
                  <c:v>-937.5000000002583</c:v>
                </c:pt>
                <c:pt idx="13">
                  <c:v>12639.999999999822</c:v>
                </c:pt>
                <c:pt idx="14">
                  <c:v>-7824.99999999992</c:v>
                </c:pt>
                <c:pt idx="15">
                  <c:v>5860.00000000004</c:v>
                </c:pt>
                <c:pt idx="16">
                  <c:v>25114.999999999975</c:v>
                </c:pt>
                <c:pt idx="17">
                  <c:v>-40332.499999999724</c:v>
                </c:pt>
                <c:pt idx="18">
                  <c:v>5625.0000000001237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419A-4257-AD51-1F8DF789E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94977152"/>
        <c:axId val="194983040"/>
      </c:barChart>
      <c:catAx>
        <c:axId val="194977152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983040"/>
        <c:crosses val="autoZero"/>
        <c:auto val="0"/>
        <c:lblAlgn val="ctr"/>
        <c:lblOffset val="100"/>
        <c:noMultiLvlLbl val="0"/>
      </c:catAx>
      <c:valAx>
        <c:axId val="194983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977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9842-4EC8-A361-6B7C85EABAE8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9842-4EC8-A361-6B7C85EABA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Calculations'!$K$132:$K$133</c:f>
              <c:numCache>
                <c:formatCode>0%</c:formatCode>
                <c:ptCount val="2"/>
                <c:pt idx="0">
                  <c:v>0.50649350649350644</c:v>
                </c:pt>
                <c:pt idx="1">
                  <c:v>0.4935064935064935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842-4EC8-A361-6B7C85EABAE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400"/>
              <a:t>Day Wise - STRIKE</a:t>
            </a:r>
            <a:r>
              <a:rPr lang="en-US" sz="1400" baseline="0"/>
              <a:t> RATE</a:t>
            </a:r>
            <a:endParaRPr lang="en-US" sz="1400"/>
          </a:p>
        </c:rich>
      </c:tx>
      <c:layout>
        <c:manualLayout>
          <c:xMode val="edge"/>
          <c:yMode val="edge"/>
          <c:x val="0.12703190092741867"/>
          <c:y val="4.77538084367254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8369-4198-9628-EDA78C916CCE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8369-4198-9628-EDA78C916C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Calculations'!$N$1249:$N$1250</c:f>
              <c:numCache>
                <c:formatCode>0%</c:formatCode>
                <c:ptCount val="2"/>
                <c:pt idx="0">
                  <c:v>0.42105263157894735</c:v>
                </c:pt>
                <c:pt idx="1">
                  <c:v>0.57894736842105265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69-4198-9628-EDA78C91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400"/>
              <a:t>Call Wise</a:t>
            </a:r>
            <a:r>
              <a:rPr lang="en-US" sz="1400" baseline="0"/>
              <a:t> - </a:t>
            </a:r>
            <a:r>
              <a:rPr lang="en-US" sz="1400"/>
              <a:t>STRIKE</a:t>
            </a:r>
            <a:r>
              <a:rPr lang="en-US" sz="1400" baseline="0"/>
              <a:t> RATE</a:t>
            </a:r>
            <a:endParaRPr lang="en-US" sz="1400"/>
          </a:p>
        </c:rich>
      </c:tx>
      <c:layout>
        <c:manualLayout>
          <c:xMode val="edge"/>
          <c:yMode val="edge"/>
          <c:x val="0.11928572928571861"/>
          <c:y val="4.79254777688991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35028052982627"/>
          <c:y val="0.21559364072019388"/>
          <c:w val="0.56045087813694727"/>
          <c:h val="0.65872298439640209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8900-4C08-8CAB-C7FC0BADF4B2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8900-4C08-8CAB-C7FC0BADF4B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Calculations'!$K$1274:$K$1275</c:f>
              <c:numCache>
                <c:formatCode>0%</c:formatCode>
                <c:ptCount val="2"/>
                <c:pt idx="0">
                  <c:v>0.2</c:v>
                </c:pt>
                <c:pt idx="1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00-4C08-8CAB-C7FC0BADF4B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95876334033082"/>
          <c:y val="0.13523172746711593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DE1C-483C-9249-1D10C247784B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DE1C-483C-9249-1D10C247784B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5-DE1C-483C-9249-1D10C247784B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7-DE1C-483C-9249-1D10C247784B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9-DE1C-483C-9249-1D10C247784B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B-DE1C-483C-9249-1D10C247784B}"/>
              </c:ext>
            </c:extLst>
          </c:dPt>
          <c:dPt>
            <c:idx val="6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D-DE1C-483C-9249-1D10C247784B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F-DE1C-483C-9249-1D10C247784B}"/>
              </c:ext>
            </c:extLst>
          </c:dPt>
          <c:dPt>
            <c:idx val="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1-DE1C-483C-9249-1D10C247784B}"/>
              </c:ext>
            </c:extLst>
          </c:dPt>
          <c:dPt>
            <c:idx val="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3-DE1C-483C-9249-1D10C247784B}"/>
              </c:ext>
            </c:extLst>
          </c:dPt>
          <c:dPt>
            <c:idx val="1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5-DE1C-483C-9249-1D10C247784B}"/>
              </c:ext>
            </c:extLst>
          </c:dPt>
          <c:dPt>
            <c:idx val="1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7-DE1C-483C-9249-1D10C247784B}"/>
              </c:ext>
            </c:extLst>
          </c:dPt>
          <c:dPt>
            <c:idx val="1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9-DE1C-483C-9249-1D10C247784B}"/>
              </c:ext>
            </c:extLst>
          </c:dPt>
          <c:dPt>
            <c:idx val="1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B-DE1C-483C-9249-1D10C247784B}"/>
              </c:ext>
            </c:extLst>
          </c:dPt>
          <c:dPt>
            <c:idx val="1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D-DE1C-483C-9249-1D10C247784B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F-DE1C-483C-9249-1D10C247784B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1-DE1C-483C-9249-1D10C247784B}"/>
              </c:ext>
            </c:extLst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3-DE1C-483C-9249-1D10C247784B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5-DE1C-483C-9249-1D10C247784B}"/>
              </c:ext>
            </c:extLst>
          </c:dPt>
          <c:dPt>
            <c:idx val="1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7-DE1C-483C-9249-1D10C247784B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1C-483C-9249-1D10C247784B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1C-483C-9249-1D10C247784B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1C-483C-9249-1D10C247784B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1C-483C-9249-1D10C247784B}"/>
                </c:ext>
              </c:extLst>
            </c:dLbl>
            <c:dLbl>
              <c:idx val="9"/>
              <c:layout>
                <c:manualLayout>
                  <c:x val="4.2408813954035876E-3"/>
                  <c:y val="-4.1571221272577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1C-483C-9249-1D10C247784B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1C-483C-9249-1D10C247784B}"/>
                </c:ext>
              </c:extLst>
            </c:dLbl>
            <c:dLbl>
              <c:idx val="14"/>
              <c:layout>
                <c:manualLayout>
                  <c:x val="-5.7879682855535731E-3"/>
                  <c:y val="-2.797159931435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E1C-483C-9249-1D10C247784B}"/>
                </c:ext>
              </c:extLst>
            </c:dLbl>
            <c:dLbl>
              <c:idx val="15"/>
              <c:layout>
                <c:manualLayout>
                  <c:x val="-2.1204406977017934E-3"/>
                  <c:y val="-9.4361842745617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E1C-483C-9249-1D10C247784B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E1C-483C-9249-1D10C247784B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E1C-483C-9249-1D10C247784B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E1C-483C-9249-1D10C247784B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E1C-483C-9249-1D10C24778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'Monthly Calculations'!$F$1276:$F$1282</c:f>
              <c:numCache>
                <c:formatCode>[$-14009]dd/mm/yy;@</c:formatCode>
                <c:ptCount val="7"/>
                <c:pt idx="0">
                  <c:v>45352</c:v>
                </c:pt>
                <c:pt idx="1">
                  <c:v>45355</c:v>
                </c:pt>
                <c:pt idx="2">
                  <c:v>45356</c:v>
                </c:pt>
                <c:pt idx="3">
                  <c:v>45357</c:v>
                </c:pt>
                <c:pt idx="4">
                  <c:v>45358</c:v>
                </c:pt>
                <c:pt idx="5">
                  <c:v>45362</c:v>
                </c:pt>
                <c:pt idx="6">
                  <c:v>45363</c:v>
                </c:pt>
              </c:numCache>
            </c:numRef>
          </c:cat>
          <c:val>
            <c:numRef>
              <c:f>'Monthly Calculations'!$G$1276:$G$1282</c:f>
              <c:numCache>
                <c:formatCode>0_ </c:formatCode>
                <c:ptCount val="7"/>
                <c:pt idx="0">
                  <c:v>701.25000000012187</c:v>
                </c:pt>
                <c:pt idx="1">
                  <c:v>4349.9999999999054</c:v>
                </c:pt>
                <c:pt idx="2">
                  <c:v>-40523.749999999432</c:v>
                </c:pt>
                <c:pt idx="3">
                  <c:v>-42862.500000000146</c:v>
                </c:pt>
                <c:pt idx="4">
                  <c:v>-32357.500000000004</c:v>
                </c:pt>
                <c:pt idx="5">
                  <c:v>-28555.000000000095</c:v>
                </c:pt>
                <c:pt idx="6">
                  <c:v>-17670.000000000022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DE1C-483C-9249-1D10C2477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94977152"/>
        <c:axId val="194983040"/>
      </c:barChart>
      <c:catAx>
        <c:axId val="194977152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983040"/>
        <c:crosses val="autoZero"/>
        <c:auto val="0"/>
        <c:lblAlgn val="ctr"/>
        <c:lblOffset val="100"/>
        <c:noMultiLvlLbl val="0"/>
      </c:catAx>
      <c:valAx>
        <c:axId val="194983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977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400"/>
              <a:t>Day Wise - STRIKE</a:t>
            </a:r>
            <a:r>
              <a:rPr lang="en-US" sz="1400" baseline="0"/>
              <a:t> RATE</a:t>
            </a:r>
            <a:endParaRPr lang="en-US" sz="1400"/>
          </a:p>
        </c:rich>
      </c:tx>
      <c:layout>
        <c:manualLayout>
          <c:xMode val="edge"/>
          <c:yMode val="edge"/>
          <c:x val="0.12703190092741867"/>
          <c:y val="4.77538084367254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F975-4CE1-86DD-5FB5EC5048F1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F975-4CE1-86DD-5FB5EC5048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Calculations'!$N$1274:$N$1275</c:f>
              <c:numCache>
                <c:formatCode>0%</c:formatCode>
                <c:ptCount val="2"/>
                <c:pt idx="0">
                  <c:v>0.2857142857142857</c:v>
                </c:pt>
                <c:pt idx="1">
                  <c:v>0.7142857142857143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975-4CE1-86DD-5FB5EC5048F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400"/>
              <a:t>Call Wise</a:t>
            </a:r>
            <a:r>
              <a:rPr lang="en-US" sz="1400" baseline="0"/>
              <a:t> - </a:t>
            </a:r>
            <a:r>
              <a:rPr lang="en-US" sz="1400"/>
              <a:t>STRIKE</a:t>
            </a:r>
            <a:r>
              <a:rPr lang="en-US" sz="1400" baseline="0"/>
              <a:t> RATE</a:t>
            </a:r>
            <a:endParaRPr lang="en-US" sz="1400"/>
          </a:p>
        </c:rich>
      </c:tx>
      <c:layout>
        <c:manualLayout>
          <c:xMode val="edge"/>
          <c:yMode val="edge"/>
          <c:x val="0.11928572928571861"/>
          <c:y val="4.79254777688991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35028052982627"/>
          <c:y val="0.21559364072019388"/>
          <c:w val="0.56045087813694727"/>
          <c:h val="0.65872298439640209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06C2-4282-9D2B-4D4D95BB303B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06C2-4282-9D2B-4D4D95BB303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Calculations'!$K$1287:$K$1288</c:f>
              <c:numCache>
                <c:formatCode>0%</c:formatCode>
                <c:ptCount val="2"/>
                <c:pt idx="0">
                  <c:v>0.31034482758620691</c:v>
                </c:pt>
                <c:pt idx="1">
                  <c:v>0.68965517241379315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C2-4282-9D2B-4D4D95BB30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95876334033082"/>
          <c:y val="0.13523172746711593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4B36-42F0-B202-A824458D37EB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4B36-42F0-B202-A824458D37EB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5-4B36-42F0-B202-A824458D37EB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7-4B36-42F0-B202-A824458D37EB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9-4B36-42F0-B202-A824458D37EB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B-4B36-42F0-B202-A824458D37EB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D-4B36-42F0-B202-A824458D37EB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F-4B36-42F0-B202-A824458D37EB}"/>
              </c:ext>
            </c:extLst>
          </c:dPt>
          <c:dPt>
            <c:idx val="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1-4B36-42F0-B202-A824458D37EB}"/>
              </c:ext>
            </c:extLst>
          </c:dPt>
          <c:dPt>
            <c:idx val="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3-4B36-42F0-B202-A824458D37EB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5-4B36-42F0-B202-A824458D37EB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7-4B36-42F0-B202-A824458D37EB}"/>
              </c:ext>
            </c:extLst>
          </c:dPt>
          <c:dPt>
            <c:idx val="1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9-4B36-42F0-B202-A824458D37EB}"/>
              </c:ext>
            </c:extLst>
          </c:dPt>
          <c:dPt>
            <c:idx val="1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B-4B36-42F0-B202-A824458D37EB}"/>
              </c:ext>
            </c:extLst>
          </c:dPt>
          <c:dPt>
            <c:idx val="1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D-4B36-42F0-B202-A824458D37EB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F-4B36-42F0-B202-A824458D37EB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1-4B36-42F0-B202-A824458D37EB}"/>
              </c:ext>
            </c:extLst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3-4B36-42F0-B202-A824458D37EB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5-4B36-42F0-B202-A824458D37EB}"/>
              </c:ext>
            </c:extLst>
          </c:dPt>
          <c:dPt>
            <c:idx val="1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7-4B36-42F0-B202-A824458D37EB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36-42F0-B202-A824458D37EB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36-42F0-B202-A824458D37EB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36-42F0-B202-A824458D37EB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36-42F0-B202-A824458D37EB}"/>
                </c:ext>
              </c:extLst>
            </c:dLbl>
            <c:dLbl>
              <c:idx val="9"/>
              <c:layout>
                <c:manualLayout>
                  <c:x val="4.2408813954035876E-3"/>
                  <c:y val="-4.1571221272577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36-42F0-B202-A824458D37EB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B36-42F0-B202-A824458D37EB}"/>
                </c:ext>
              </c:extLst>
            </c:dLbl>
            <c:dLbl>
              <c:idx val="14"/>
              <c:layout>
                <c:manualLayout>
                  <c:x val="-5.7879682855535731E-3"/>
                  <c:y val="-2.797159931435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B36-42F0-B202-A824458D37EB}"/>
                </c:ext>
              </c:extLst>
            </c:dLbl>
            <c:dLbl>
              <c:idx val="15"/>
              <c:layout>
                <c:manualLayout>
                  <c:x val="-2.1204406977017934E-3"/>
                  <c:y val="-9.4361842745617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B36-42F0-B202-A824458D37EB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B36-42F0-B202-A824458D37EB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B36-42F0-B202-A824458D37EB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B36-42F0-B202-A824458D37EB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B36-42F0-B202-A824458D37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'Monthly Calculations'!$F$1289:$F$1301</c:f>
              <c:numCache>
                <c:formatCode>[$-14009]dd/mm/yy;@</c:formatCode>
                <c:ptCount val="13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45390</c:v>
                </c:pt>
                <c:pt idx="6">
                  <c:v>45391</c:v>
                </c:pt>
                <c:pt idx="7">
                  <c:v>45392</c:v>
                </c:pt>
                <c:pt idx="8">
                  <c:v>45394</c:v>
                </c:pt>
                <c:pt idx="9">
                  <c:v>45397</c:v>
                </c:pt>
                <c:pt idx="10">
                  <c:v>45398</c:v>
                </c:pt>
                <c:pt idx="11">
                  <c:v>45400</c:v>
                </c:pt>
                <c:pt idx="12">
                  <c:v>45401</c:v>
                </c:pt>
              </c:numCache>
            </c:numRef>
          </c:cat>
          <c:val>
            <c:numRef>
              <c:f>'Monthly Calculations'!$G$1289:$G$1301</c:f>
              <c:numCache>
                <c:formatCode>0_ </c:formatCode>
                <c:ptCount val="13"/>
                <c:pt idx="0">
                  <c:v>44367.499999999767</c:v>
                </c:pt>
                <c:pt idx="1">
                  <c:v>-10195.000000000029</c:v>
                </c:pt>
                <c:pt idx="2">
                  <c:v>24059.999999999876</c:v>
                </c:pt>
                <c:pt idx="3">
                  <c:v>-21090.000000000065</c:v>
                </c:pt>
                <c:pt idx="4">
                  <c:v>-24104.999999999942</c:v>
                </c:pt>
                <c:pt idx="5">
                  <c:v>-26242.500000000091</c:v>
                </c:pt>
                <c:pt idx="6">
                  <c:v>13749.999999999891</c:v>
                </c:pt>
                <c:pt idx="7">
                  <c:v>-28155.000000000044</c:v>
                </c:pt>
                <c:pt idx="8">
                  <c:v>-39224.999999999942</c:v>
                </c:pt>
                <c:pt idx="9">
                  <c:v>28757.499999999869</c:v>
                </c:pt>
                <c:pt idx="10">
                  <c:v>5525.0000000001801</c:v>
                </c:pt>
                <c:pt idx="11">
                  <c:v>43516.249999999891</c:v>
                </c:pt>
                <c:pt idx="12">
                  <c:v>-6652.5000000000909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4B36-42F0-B202-A824458D37EB}"/>
            </c:ext>
          </c:extLst>
        </c:ser>
        <c:ser>
          <c:idx val="1"/>
          <c:order val="1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'Monthly Calculations'!$F$1289:$F$1301</c:f>
              <c:numCache>
                <c:formatCode>[$-14009]dd/mm/yy;@</c:formatCode>
                <c:ptCount val="13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45390</c:v>
                </c:pt>
                <c:pt idx="6">
                  <c:v>45391</c:v>
                </c:pt>
                <c:pt idx="7">
                  <c:v>45392</c:v>
                </c:pt>
                <c:pt idx="8">
                  <c:v>45394</c:v>
                </c:pt>
                <c:pt idx="9">
                  <c:v>45397</c:v>
                </c:pt>
                <c:pt idx="10">
                  <c:v>45398</c:v>
                </c:pt>
                <c:pt idx="11">
                  <c:v>45400</c:v>
                </c:pt>
                <c:pt idx="12">
                  <c:v>45401</c:v>
                </c:pt>
              </c:numCache>
            </c:numRef>
          </c:cat>
          <c:val>
            <c:numRef>
              <c:f>'Monthly Calculations'!$H$1289:$H$1301</c:f>
              <c:numCache>
                <c:formatCode>General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28-F619-4D37-A112-89B372C6E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94977152"/>
        <c:axId val="194983040"/>
      </c:barChart>
      <c:catAx>
        <c:axId val="194977152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983040"/>
        <c:crosses val="autoZero"/>
        <c:auto val="0"/>
        <c:lblAlgn val="ctr"/>
        <c:lblOffset val="100"/>
        <c:noMultiLvlLbl val="0"/>
      </c:catAx>
      <c:valAx>
        <c:axId val="194983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977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400"/>
              <a:t>Day Wise - STRIKE</a:t>
            </a:r>
            <a:r>
              <a:rPr lang="en-US" sz="1400" baseline="0"/>
              <a:t> RATE</a:t>
            </a:r>
            <a:endParaRPr lang="en-US" sz="1400"/>
          </a:p>
        </c:rich>
      </c:tx>
      <c:layout>
        <c:manualLayout>
          <c:xMode val="edge"/>
          <c:yMode val="edge"/>
          <c:x val="0.12703190092741867"/>
          <c:y val="4.77538084367254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C0CC-4B1E-B854-4CF3D7C93005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C0CC-4B1E-B854-4CF3D7C9300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Calculations'!$N$1287:$N$1288</c:f>
              <c:numCache>
                <c:formatCode>0%</c:formatCode>
                <c:ptCount val="2"/>
                <c:pt idx="0">
                  <c:v>0.46153846153846156</c:v>
                </c:pt>
                <c:pt idx="1">
                  <c:v>0.53846153846153844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CC-4B1E-B854-4CF3D7C9300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976379903012306E-2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EF9E-4EBB-A39C-833B5C5E2D1A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EF9E-4EBB-A39C-833B5C5E2D1A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9-EF9E-4EBB-A39C-833B5C5E2D1A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B-EF9E-4EBB-A39C-833B5C5E2D1A}"/>
              </c:ext>
            </c:extLst>
          </c:dPt>
          <c:dPt>
            <c:idx val="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F-EF9E-4EBB-A39C-833B5C5E2D1A}"/>
              </c:ext>
            </c:extLst>
          </c:dPt>
          <c:dPt>
            <c:idx val="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1-EF9E-4EBB-A39C-833B5C5E2D1A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5-EF9E-4EBB-A39C-833B5C5E2D1A}"/>
              </c:ext>
            </c:extLst>
          </c:dPt>
          <c:dPt>
            <c:idx val="1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B-EF9E-4EBB-A39C-833B5C5E2D1A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D-EF9E-4EBB-A39C-833B5C5E2D1A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F-EF9E-4EBB-A39C-833B5C5E2D1A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4-DF40-4F5E-A865-624AB966C5AA}"/>
              </c:ext>
            </c:extLst>
          </c:dPt>
          <c:dLbls>
            <c:dLbl>
              <c:idx val="16"/>
              <c:layout>
                <c:manualLayout>
                  <c:x val="-4.7746963650274173E-3"/>
                  <c:y val="-5.1282051282051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F9E-4EBB-A39C-833B5C5E2D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'Monthly Calculations'!$F$134:$F$154</c:f>
              <c:numCache>
                <c:formatCode>[$-14009]dd/mm/yy;@</c:formatCode>
                <c:ptCount val="21"/>
                <c:pt idx="0">
                  <c:v>43983</c:v>
                </c:pt>
                <c:pt idx="1">
                  <c:v>43984</c:v>
                </c:pt>
                <c:pt idx="2">
                  <c:v>43985</c:v>
                </c:pt>
                <c:pt idx="3">
                  <c:v>43986</c:v>
                </c:pt>
                <c:pt idx="4">
                  <c:v>43987</c:v>
                </c:pt>
                <c:pt idx="5">
                  <c:v>43990</c:v>
                </c:pt>
                <c:pt idx="6">
                  <c:v>43991</c:v>
                </c:pt>
                <c:pt idx="7">
                  <c:v>43992</c:v>
                </c:pt>
                <c:pt idx="8">
                  <c:v>43993</c:v>
                </c:pt>
                <c:pt idx="9">
                  <c:v>43997</c:v>
                </c:pt>
                <c:pt idx="10">
                  <c:v>43998</c:v>
                </c:pt>
                <c:pt idx="11">
                  <c:v>43999</c:v>
                </c:pt>
                <c:pt idx="12">
                  <c:v>44000</c:v>
                </c:pt>
                <c:pt idx="13">
                  <c:v>44001</c:v>
                </c:pt>
                <c:pt idx="14">
                  <c:v>44004</c:v>
                </c:pt>
                <c:pt idx="15">
                  <c:v>44005</c:v>
                </c:pt>
                <c:pt idx="16">
                  <c:v>44006</c:v>
                </c:pt>
                <c:pt idx="17">
                  <c:v>44007</c:v>
                </c:pt>
                <c:pt idx="18">
                  <c:v>44008</c:v>
                </c:pt>
                <c:pt idx="19">
                  <c:v>44011</c:v>
                </c:pt>
                <c:pt idx="20">
                  <c:v>44012</c:v>
                </c:pt>
              </c:numCache>
            </c:numRef>
          </c:cat>
          <c:val>
            <c:numRef>
              <c:f>'Monthly Calculations'!$G$134:$G$154</c:f>
              <c:numCache>
                <c:formatCode>0_ </c:formatCode>
                <c:ptCount val="21"/>
                <c:pt idx="0">
                  <c:v>16940.285999999956</c:v>
                </c:pt>
                <c:pt idx="1">
                  <c:v>46254.56168000013</c:v>
                </c:pt>
                <c:pt idx="2">
                  <c:v>-2571.3400000002393</c:v>
                </c:pt>
                <c:pt idx="3">
                  <c:v>-24824.383000000176</c:v>
                </c:pt>
                <c:pt idx="4">
                  <c:v>10943.986000000012</c:v>
                </c:pt>
                <c:pt idx="5">
                  <c:v>31405.265000000043</c:v>
                </c:pt>
                <c:pt idx="6">
                  <c:v>-9305.3107</c:v>
                </c:pt>
                <c:pt idx="7">
                  <c:v>13236.18899999996</c:v>
                </c:pt>
                <c:pt idx="8">
                  <c:v>12547.96600000015</c:v>
                </c:pt>
                <c:pt idx="9">
                  <c:v>-12813.509000000142</c:v>
                </c:pt>
                <c:pt idx="10">
                  <c:v>3476.37499999996</c:v>
                </c:pt>
                <c:pt idx="11">
                  <c:v>-38691.963999999869</c:v>
                </c:pt>
                <c:pt idx="12">
                  <c:v>-23879.696</c:v>
                </c:pt>
                <c:pt idx="13">
                  <c:v>43291.278000000013</c:v>
                </c:pt>
                <c:pt idx="14">
                  <c:v>35113.089999999953</c:v>
                </c:pt>
                <c:pt idx="15">
                  <c:v>68338.147999999972</c:v>
                </c:pt>
                <c:pt idx="16">
                  <c:v>-13715.258999999962</c:v>
                </c:pt>
                <c:pt idx="17">
                  <c:v>-12345.8</c:v>
                </c:pt>
                <c:pt idx="18">
                  <c:v>7769.9900000000016</c:v>
                </c:pt>
                <c:pt idx="19">
                  <c:v>-6778.5499999999993</c:v>
                </c:pt>
                <c:pt idx="20">
                  <c:v>-20813.306000000048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EF9E-4EBB-A39C-833B5C5E2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90702208"/>
        <c:axId val="90703744"/>
      </c:barChart>
      <c:catAx>
        <c:axId val="90702208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03744"/>
        <c:crosses val="autoZero"/>
        <c:auto val="0"/>
        <c:lblAlgn val="ctr"/>
        <c:lblOffset val="100"/>
        <c:noMultiLvlLbl val="0"/>
      </c:catAx>
      <c:valAx>
        <c:axId val="90703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02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FD2C-4584-8FFE-23362C381D95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FD2C-4584-8FFE-23362C381D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Calculations'!$N$132:$N$133</c:f>
              <c:numCache>
                <c:formatCode>0%</c:formatCode>
                <c:ptCount val="2"/>
                <c:pt idx="0">
                  <c:v>0.52380952380952384</c:v>
                </c:pt>
                <c:pt idx="1">
                  <c:v>0.47619047619047616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D2C-4584-8FFE-23362C381D9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9842-4EC8-A361-6B7C85EABAE8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9842-4EC8-A361-6B7C85EABA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Calculations'!$K$159:$K$160</c:f>
              <c:numCache>
                <c:formatCode>0%</c:formatCode>
                <c:ptCount val="2"/>
                <c:pt idx="0">
                  <c:v>0.49411764705882355</c:v>
                </c:pt>
                <c:pt idx="1">
                  <c:v>0.50588235294117645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842-4EC8-A361-6B7C85EABAE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976379903012306E-2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8-EF68-476E-A931-F00D696DC6B7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AB6A-4715-A168-E4E7EB0F5D14}"/>
              </c:ext>
            </c:extLst>
          </c:dPt>
          <c:dPt>
            <c:idx val="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A-6C74-436E-8A4E-44335AB20A5B}"/>
              </c:ext>
            </c:extLst>
          </c:dPt>
          <c:dPt>
            <c:idx val="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C-8002-49FA-9C6A-1BDAE6EAF16B}"/>
              </c:ext>
            </c:extLst>
          </c:dPt>
          <c:dPt>
            <c:idx val="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E-698A-4F51-AD6A-1DD5FCF29931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0-6D06-47BD-8516-A441C0E99648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2-FFFC-4437-BD56-10A73BD6875C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4-42E2-4C5F-BDFE-7B1A50CBC03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'Monthly Calculations'!$F$27:$F$44</c:f>
              <c:numCache>
                <c:formatCode>[$-14009]dd/mm/yy;@</c:formatCode>
                <c:ptCount val="18"/>
                <c:pt idx="0">
                  <c:v>43467</c:v>
                </c:pt>
                <c:pt idx="1">
                  <c:v>43468</c:v>
                </c:pt>
                <c:pt idx="2">
                  <c:v>43469</c:v>
                </c:pt>
                <c:pt idx="3">
                  <c:v>43470</c:v>
                </c:pt>
                <c:pt idx="4">
                  <c:v>43471</c:v>
                </c:pt>
                <c:pt idx="5">
                  <c:v>43474</c:v>
                </c:pt>
                <c:pt idx="6">
                  <c:v>43475</c:v>
                </c:pt>
                <c:pt idx="7">
                  <c:v>43478</c:v>
                </c:pt>
                <c:pt idx="8">
                  <c:v>43479</c:v>
                </c:pt>
                <c:pt idx="9">
                  <c:v>43480</c:v>
                </c:pt>
                <c:pt idx="10">
                  <c:v>43481</c:v>
                </c:pt>
                <c:pt idx="11">
                  <c:v>43482</c:v>
                </c:pt>
                <c:pt idx="12">
                  <c:v>43853</c:v>
                </c:pt>
                <c:pt idx="13">
                  <c:v>43857</c:v>
                </c:pt>
                <c:pt idx="14">
                  <c:v>43858</c:v>
                </c:pt>
                <c:pt idx="15">
                  <c:v>43859</c:v>
                </c:pt>
                <c:pt idx="16">
                  <c:v>43860</c:v>
                </c:pt>
                <c:pt idx="17">
                  <c:v>43861</c:v>
                </c:pt>
              </c:numCache>
            </c:numRef>
          </c:cat>
          <c:val>
            <c:numRef>
              <c:f>'Monthly Calculations'!$G$27:$G$44</c:f>
              <c:numCache>
                <c:formatCode>0_ </c:formatCode>
                <c:ptCount val="18"/>
                <c:pt idx="0">
                  <c:v>-2122.1340000000428</c:v>
                </c:pt>
                <c:pt idx="1">
                  <c:v>-10416.544999999842</c:v>
                </c:pt>
                <c:pt idx="2">
                  <c:v>-17497.720000000169</c:v>
                </c:pt>
                <c:pt idx="3">
                  <c:v>14877.48</c:v>
                </c:pt>
                <c:pt idx="4">
                  <c:v>1474.0300000000288</c:v>
                </c:pt>
                <c:pt idx="5">
                  <c:v>-13344.290000000032</c:v>
                </c:pt>
                <c:pt idx="6">
                  <c:v>-5203.5400000000009</c:v>
                </c:pt>
                <c:pt idx="7">
                  <c:v>14428.4</c:v>
                </c:pt>
                <c:pt idx="8">
                  <c:v>5900.4719999999315</c:v>
                </c:pt>
                <c:pt idx="9">
                  <c:v>2763.5470000001101</c:v>
                </c:pt>
                <c:pt idx="10">
                  <c:v>4033.4402999999475</c:v>
                </c:pt>
                <c:pt idx="11">
                  <c:v>-8281.3079999999045</c:v>
                </c:pt>
                <c:pt idx="12">
                  <c:v>11561.080500000027</c:v>
                </c:pt>
                <c:pt idx="13">
                  <c:v>-15366.159999999954</c:v>
                </c:pt>
                <c:pt idx="14">
                  <c:v>-2135.5500000000002</c:v>
                </c:pt>
                <c:pt idx="15">
                  <c:v>-16173.599999999909</c:v>
                </c:pt>
                <c:pt idx="16">
                  <c:v>-17972.236000000095</c:v>
                </c:pt>
                <c:pt idx="17">
                  <c:v>6916.6149599998462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B6A-4715-A168-E4E7EB0F5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89098112"/>
        <c:axId val="89099648"/>
      </c:barChart>
      <c:catAx>
        <c:axId val="89098112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099648"/>
        <c:crosses val="autoZero"/>
        <c:auto val="0"/>
        <c:lblAlgn val="ctr"/>
        <c:lblOffset val="100"/>
        <c:noMultiLvlLbl val="0"/>
      </c:catAx>
      <c:valAx>
        <c:axId val="8909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098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976379903012306E-2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9-EF9E-4EBB-A39C-833B5C5E2D1A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B-EF9E-4EBB-A39C-833B5C5E2D1A}"/>
              </c:ext>
            </c:extLst>
          </c:dPt>
          <c:dPt>
            <c:idx val="9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3-EF9E-4EBB-A39C-833B5C5E2D1A}"/>
              </c:ext>
            </c:extLst>
          </c:dPt>
          <c:dPt>
            <c:idx val="1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5-EF9E-4EBB-A39C-833B5C5E2D1A}"/>
              </c:ext>
            </c:extLst>
          </c:dPt>
          <c:dPt>
            <c:idx val="1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B-EF9E-4EBB-A39C-833B5C5E2D1A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F-EF9E-4EBB-A39C-833B5C5E2D1A}"/>
              </c:ext>
            </c:extLst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3-EF9E-4EBB-A39C-833B5C5E2D1A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4-DF40-4F5E-A865-624AB966C5AA}"/>
              </c:ext>
            </c:extLst>
          </c:dPt>
          <c:dPt>
            <c:idx val="19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7-ECFE-4068-84A0-1FF37DCF2588}"/>
              </c:ext>
            </c:extLst>
          </c:dPt>
          <c:dLbls>
            <c:dLbl>
              <c:idx val="16"/>
              <c:layout>
                <c:manualLayout>
                  <c:x val="-4.7746963650274173E-3"/>
                  <c:y val="-5.1282051282051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F9E-4EBB-A39C-833B5C5E2D1A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F40-4F5E-A865-624AB966C5AA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CFE-4068-84A0-1FF37DCF25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'Monthly Calculations'!$F$161:$F$183</c:f>
              <c:numCache>
                <c:formatCode>[$-14009]dd/mm/yy;@</c:formatCode>
                <c:ptCount val="23"/>
                <c:pt idx="0">
                  <c:v>43983</c:v>
                </c:pt>
                <c:pt idx="1">
                  <c:v>43984</c:v>
                </c:pt>
                <c:pt idx="2">
                  <c:v>43985</c:v>
                </c:pt>
                <c:pt idx="3">
                  <c:v>44018</c:v>
                </c:pt>
                <c:pt idx="4">
                  <c:v>44019</c:v>
                </c:pt>
                <c:pt idx="5">
                  <c:v>44020</c:v>
                </c:pt>
                <c:pt idx="6">
                  <c:v>44021</c:v>
                </c:pt>
                <c:pt idx="7">
                  <c:v>44022</c:v>
                </c:pt>
                <c:pt idx="8">
                  <c:v>44025</c:v>
                </c:pt>
                <c:pt idx="9">
                  <c:v>44026</c:v>
                </c:pt>
                <c:pt idx="10">
                  <c:v>44027</c:v>
                </c:pt>
                <c:pt idx="11">
                  <c:v>44028</c:v>
                </c:pt>
                <c:pt idx="12">
                  <c:v>44029</c:v>
                </c:pt>
                <c:pt idx="13">
                  <c:v>44032</c:v>
                </c:pt>
                <c:pt idx="14">
                  <c:v>44033</c:v>
                </c:pt>
                <c:pt idx="15">
                  <c:v>44034</c:v>
                </c:pt>
                <c:pt idx="16">
                  <c:v>44035</c:v>
                </c:pt>
                <c:pt idx="17">
                  <c:v>44036</c:v>
                </c:pt>
                <c:pt idx="18">
                  <c:v>44039</c:v>
                </c:pt>
                <c:pt idx="19">
                  <c:v>44040</c:v>
                </c:pt>
                <c:pt idx="20">
                  <c:v>44041</c:v>
                </c:pt>
                <c:pt idx="21">
                  <c:v>44042</c:v>
                </c:pt>
                <c:pt idx="22">
                  <c:v>44043</c:v>
                </c:pt>
              </c:numCache>
            </c:numRef>
          </c:cat>
          <c:val>
            <c:numRef>
              <c:f>'Monthly Calculations'!$G$161:$G$183</c:f>
              <c:numCache>
                <c:formatCode>0_ </c:formatCode>
                <c:ptCount val="23"/>
                <c:pt idx="0">
                  <c:v>24539.912500000049</c:v>
                </c:pt>
                <c:pt idx="1">
                  <c:v>6536.6099999999287</c:v>
                </c:pt>
                <c:pt idx="2">
                  <c:v>5100.7570000001233</c:v>
                </c:pt>
                <c:pt idx="3">
                  <c:v>41476.676000000036</c:v>
                </c:pt>
                <c:pt idx="4">
                  <c:v>-2947.4030000000148</c:v>
                </c:pt>
                <c:pt idx="5">
                  <c:v>-4146.7799999998388</c:v>
                </c:pt>
                <c:pt idx="6">
                  <c:v>26343.240000000103</c:v>
                </c:pt>
                <c:pt idx="7">
                  <c:v>7648.4320000000916</c:v>
                </c:pt>
                <c:pt idx="8">
                  <c:v>16406.656000000003</c:v>
                </c:pt>
                <c:pt idx="9">
                  <c:v>-18751.409999999796</c:v>
                </c:pt>
                <c:pt idx="10">
                  <c:v>-519.20499999999811</c:v>
                </c:pt>
                <c:pt idx="11">
                  <c:v>28144.539999999997</c:v>
                </c:pt>
                <c:pt idx="12">
                  <c:v>67918.596799999912</c:v>
                </c:pt>
                <c:pt idx="13">
                  <c:v>-21052.281800000001</c:v>
                </c:pt>
                <c:pt idx="14">
                  <c:v>31881.525000000125</c:v>
                </c:pt>
                <c:pt idx="15">
                  <c:v>-10130.462499999972</c:v>
                </c:pt>
                <c:pt idx="16">
                  <c:v>24512.66399999995</c:v>
                </c:pt>
                <c:pt idx="17">
                  <c:v>-1479.9080000000081</c:v>
                </c:pt>
                <c:pt idx="18">
                  <c:v>-5443.311999999959</c:v>
                </c:pt>
                <c:pt idx="19">
                  <c:v>-5837.0760000001055</c:v>
                </c:pt>
                <c:pt idx="20">
                  <c:v>35885.541000000041</c:v>
                </c:pt>
                <c:pt idx="21">
                  <c:v>1849.6570000000338</c:v>
                </c:pt>
                <c:pt idx="22">
                  <c:v>19072.455999999962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EF9E-4EBB-A39C-833B5C5E2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91526272"/>
        <c:axId val="91527808"/>
      </c:barChart>
      <c:catAx>
        <c:axId val="91526272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527808"/>
        <c:crosses val="autoZero"/>
        <c:auto val="0"/>
        <c:lblAlgn val="ctr"/>
        <c:lblOffset val="100"/>
        <c:noMultiLvlLbl val="0"/>
      </c:catAx>
      <c:valAx>
        <c:axId val="91527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526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FD2C-4584-8FFE-23362C381D95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FD2C-4584-8FFE-23362C381D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Calculations'!$N$159:$N$160</c:f>
              <c:numCache>
                <c:formatCode>0%</c:formatCode>
                <c:ptCount val="2"/>
                <c:pt idx="0">
                  <c:v>0.60869565217391308</c:v>
                </c:pt>
                <c:pt idx="1">
                  <c:v>0.39130434782608697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D2C-4584-8FFE-23362C381D9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9842-4EC8-A361-6B7C85EABAE8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9842-4EC8-A361-6B7C85EABA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Calculations'!$K$188:$K$189</c:f>
              <c:numCache>
                <c:formatCode>0%</c:formatCode>
                <c:ptCount val="2"/>
                <c:pt idx="0">
                  <c:v>0.47826086956521741</c:v>
                </c:pt>
                <c:pt idx="1">
                  <c:v>0.52173913043478259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842-4EC8-A361-6B7C85EABAE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976379903012306E-2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F6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EF9E-4EBB-A39C-833B5C5E2D1A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B-EF9E-4EBB-A39C-833B5C5E2D1A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F-EF9E-4EBB-A39C-833B5C5E2D1A}"/>
              </c:ext>
            </c:extLst>
          </c:dPt>
          <c:dPt>
            <c:idx val="1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9-EF9E-4EBB-A39C-833B5C5E2D1A}"/>
              </c:ext>
            </c:extLst>
          </c:dPt>
          <c:dPt>
            <c:idx val="1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B-EF9E-4EBB-A39C-833B5C5E2D1A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F-EF9E-4EBB-A39C-833B5C5E2D1A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4-DF40-4F5E-A865-624AB966C5AA}"/>
              </c:ext>
            </c:extLst>
          </c:dPt>
          <c:dLbls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F9E-4EBB-A39C-833B5C5E2D1A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F40-4F5E-A865-624AB966C5AA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433-4FA3-8C00-AA7B6E77CE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'Monthly Calculations'!$F$190:$F$209</c:f>
              <c:numCache>
                <c:formatCode>[$-14009]dd/mm/yy;@</c:formatCode>
                <c:ptCount val="20"/>
                <c:pt idx="0">
                  <c:v>44046</c:v>
                </c:pt>
                <c:pt idx="1">
                  <c:v>44047</c:v>
                </c:pt>
                <c:pt idx="2">
                  <c:v>44048</c:v>
                </c:pt>
                <c:pt idx="3">
                  <c:v>44049</c:v>
                </c:pt>
                <c:pt idx="4">
                  <c:v>44050</c:v>
                </c:pt>
                <c:pt idx="5">
                  <c:v>44054</c:v>
                </c:pt>
                <c:pt idx="6">
                  <c:v>44055</c:v>
                </c:pt>
                <c:pt idx="7">
                  <c:v>44056</c:v>
                </c:pt>
                <c:pt idx="8">
                  <c:v>44057</c:v>
                </c:pt>
                <c:pt idx="9">
                  <c:v>44060</c:v>
                </c:pt>
                <c:pt idx="10">
                  <c:v>44061</c:v>
                </c:pt>
                <c:pt idx="11">
                  <c:v>44062</c:v>
                </c:pt>
                <c:pt idx="12">
                  <c:v>44063</c:v>
                </c:pt>
                <c:pt idx="13">
                  <c:v>44064</c:v>
                </c:pt>
                <c:pt idx="14">
                  <c:v>44067</c:v>
                </c:pt>
                <c:pt idx="15">
                  <c:v>44068</c:v>
                </c:pt>
                <c:pt idx="16">
                  <c:v>44069</c:v>
                </c:pt>
                <c:pt idx="17">
                  <c:v>44070</c:v>
                </c:pt>
                <c:pt idx="18">
                  <c:v>44071</c:v>
                </c:pt>
                <c:pt idx="19">
                  <c:v>44074</c:v>
                </c:pt>
              </c:numCache>
            </c:numRef>
          </c:cat>
          <c:val>
            <c:numRef>
              <c:f>'Monthly Calculations'!$G$190:$G$209</c:f>
              <c:numCache>
                <c:formatCode>0_ </c:formatCode>
                <c:ptCount val="20"/>
                <c:pt idx="0">
                  <c:v>-20281.680000000099</c:v>
                </c:pt>
                <c:pt idx="1">
                  <c:v>56105.038000000131</c:v>
                </c:pt>
                <c:pt idx="2">
                  <c:v>7080.0449999999964</c:v>
                </c:pt>
                <c:pt idx="3">
                  <c:v>43293.401499999949</c:v>
                </c:pt>
                <c:pt idx="4">
                  <c:v>41855.931999999972</c:v>
                </c:pt>
                <c:pt idx="5">
                  <c:v>-32592.385999999948</c:v>
                </c:pt>
                <c:pt idx="6">
                  <c:v>3099.0850000000037</c:v>
                </c:pt>
                <c:pt idx="7">
                  <c:v>-10518.280000000059</c:v>
                </c:pt>
                <c:pt idx="8">
                  <c:v>20470.239999999936</c:v>
                </c:pt>
                <c:pt idx="9">
                  <c:v>13513.289999999957</c:v>
                </c:pt>
                <c:pt idx="10">
                  <c:v>45434.821999999927</c:v>
                </c:pt>
                <c:pt idx="11">
                  <c:v>4221.3790000001645</c:v>
                </c:pt>
                <c:pt idx="12">
                  <c:v>-9436.4449999999088</c:v>
                </c:pt>
                <c:pt idx="13">
                  <c:v>-19046.449999999808</c:v>
                </c:pt>
                <c:pt idx="14">
                  <c:v>13594.297000000121</c:v>
                </c:pt>
                <c:pt idx="15">
                  <c:v>-17473.748599999883</c:v>
                </c:pt>
                <c:pt idx="16">
                  <c:v>30941.191999999948</c:v>
                </c:pt>
                <c:pt idx="17">
                  <c:v>19279.053999999836</c:v>
                </c:pt>
                <c:pt idx="18">
                  <c:v>-1351.2020000002003</c:v>
                </c:pt>
                <c:pt idx="19">
                  <c:v>12336.380000000008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EF9E-4EBB-A39C-833B5C5E2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94782208"/>
        <c:axId val="94783744"/>
      </c:barChart>
      <c:catAx>
        <c:axId val="94782208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783744"/>
        <c:crosses val="autoZero"/>
        <c:auto val="0"/>
        <c:lblAlgn val="ctr"/>
        <c:lblOffset val="100"/>
        <c:noMultiLvlLbl val="0"/>
      </c:catAx>
      <c:valAx>
        <c:axId val="94783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782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FD2C-4584-8FFE-23362C381D95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FD2C-4584-8FFE-23362C381D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Calculations'!$N$188:$N$189</c:f>
              <c:numCache>
                <c:formatCode>0%</c:formatCode>
                <c:ptCount val="2"/>
                <c:pt idx="0">
                  <c:v>0.65</c:v>
                </c:pt>
                <c:pt idx="1">
                  <c:v>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D2C-4584-8FFE-23362C381D9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1A48-4410-BC27-25CB4B31DBE3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1A48-4410-BC27-25CB4B31DBE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Calculations'!$K$214:$K$215</c:f>
              <c:numCache>
                <c:formatCode>0%</c:formatCode>
                <c:ptCount val="2"/>
                <c:pt idx="0">
                  <c:v>0.47826086956521741</c:v>
                </c:pt>
                <c:pt idx="1">
                  <c:v>0.52173913043478259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A48-4410-BC27-25CB4B31DB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976379903012306E-2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F6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CD0E-42E0-A2B4-92CDB8B829B6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CD0E-42E0-A2B4-92CDB8B829B6}"/>
              </c:ext>
            </c:extLst>
          </c:dPt>
          <c:dPt>
            <c:idx val="1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7-CD0E-42E0-A2B4-92CDB8B829B6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F-CD0E-42E0-A2B4-92CDB8B829B6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5-CD0E-42E0-A2B4-92CDB8B829B6}"/>
              </c:ext>
            </c:extLst>
          </c:dPt>
          <c:dPt>
            <c:idx val="2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9-C95B-4ABF-8F4F-A8E9778CA56D}"/>
              </c:ext>
            </c:extLst>
          </c:dPt>
          <c:dPt>
            <c:idx val="2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B-98D5-43DE-A776-DD622F774D43}"/>
              </c:ext>
            </c:extLst>
          </c:dPt>
          <c:dLbls>
            <c:dLbl>
              <c:idx val="1"/>
              <c:layout>
                <c:manualLayout>
                  <c:x val="8.9126575351694548E-3"/>
                  <c:y val="-2.79720279720279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0E-42E0-A2B4-92CDB8B829B6}"/>
                </c:ext>
              </c:extLst>
            </c:dLbl>
            <c:dLbl>
              <c:idx val="7"/>
              <c:layout>
                <c:manualLayout>
                  <c:x val="0"/>
                  <c:y val="-4.6620046620046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0E-42E0-A2B4-92CDB8B829B6}"/>
                </c:ext>
              </c:extLst>
            </c:dLbl>
            <c:dLbl>
              <c:idx val="9"/>
              <c:layout>
                <c:manualLayout>
                  <c:x val="-8.1698416951969322E-17"/>
                  <c:y val="-4.6620046620046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0E-42E0-A2B4-92CDB8B829B6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0E-42E0-A2B4-92CDB8B829B6}"/>
                </c:ext>
              </c:extLst>
            </c:dLbl>
            <c:dLbl>
              <c:idx val="14"/>
              <c:layout>
                <c:manualLayout>
                  <c:x val="6.9348127600554789E-3"/>
                  <c:y val="-6.9930069930069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D0E-42E0-A2B4-92CDB8B829B6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D0E-42E0-A2B4-92CDB8B829B6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D0E-42E0-A2B4-92CDB8B829B6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D0E-42E0-A2B4-92CDB8B829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'Monthly Calculations'!$F$216:$F$237</c:f>
              <c:numCache>
                <c:formatCode>[$-14009]dd/mm/yy;@</c:formatCode>
                <c:ptCount val="22"/>
                <c:pt idx="0">
                  <c:v>44075</c:v>
                </c:pt>
                <c:pt idx="1">
                  <c:v>44076</c:v>
                </c:pt>
                <c:pt idx="2">
                  <c:v>44077</c:v>
                </c:pt>
                <c:pt idx="3">
                  <c:v>44078</c:v>
                </c:pt>
                <c:pt idx="4">
                  <c:v>44081</c:v>
                </c:pt>
                <c:pt idx="5">
                  <c:v>44082</c:v>
                </c:pt>
                <c:pt idx="6">
                  <c:v>44083</c:v>
                </c:pt>
                <c:pt idx="7">
                  <c:v>44084</c:v>
                </c:pt>
                <c:pt idx="8">
                  <c:v>44085</c:v>
                </c:pt>
                <c:pt idx="9">
                  <c:v>44088</c:v>
                </c:pt>
                <c:pt idx="10">
                  <c:v>44089</c:v>
                </c:pt>
                <c:pt idx="11">
                  <c:v>44090</c:v>
                </c:pt>
                <c:pt idx="12">
                  <c:v>44091</c:v>
                </c:pt>
                <c:pt idx="13">
                  <c:v>44092</c:v>
                </c:pt>
                <c:pt idx="14">
                  <c:v>44095</c:v>
                </c:pt>
                <c:pt idx="15">
                  <c:v>44096</c:v>
                </c:pt>
                <c:pt idx="16">
                  <c:v>44097</c:v>
                </c:pt>
                <c:pt idx="17">
                  <c:v>44098</c:v>
                </c:pt>
                <c:pt idx="18">
                  <c:v>44099</c:v>
                </c:pt>
                <c:pt idx="19">
                  <c:v>44102</c:v>
                </c:pt>
                <c:pt idx="20">
                  <c:v>44103</c:v>
                </c:pt>
                <c:pt idx="21">
                  <c:v>44104</c:v>
                </c:pt>
              </c:numCache>
            </c:numRef>
          </c:cat>
          <c:val>
            <c:numRef>
              <c:f>'Monthly Calculations'!$G$216:$G$237</c:f>
              <c:numCache>
                <c:formatCode>0_ </c:formatCode>
                <c:ptCount val="22"/>
                <c:pt idx="0">
                  <c:v>-3749.1095400000113</c:v>
                </c:pt>
                <c:pt idx="1">
                  <c:v>-3994.6400000000503</c:v>
                </c:pt>
                <c:pt idx="2">
                  <c:v>30752.597500000051</c:v>
                </c:pt>
                <c:pt idx="3">
                  <c:v>12376.54000000005</c:v>
                </c:pt>
                <c:pt idx="4">
                  <c:v>1924.6000000001141</c:v>
                </c:pt>
                <c:pt idx="5">
                  <c:v>18238.973999999951</c:v>
                </c:pt>
                <c:pt idx="6">
                  <c:v>33019.138250000004</c:v>
                </c:pt>
                <c:pt idx="7">
                  <c:v>37594.904999999926</c:v>
                </c:pt>
                <c:pt idx="8">
                  <c:v>29835.605999999894</c:v>
                </c:pt>
                <c:pt idx="9">
                  <c:v>29143.357500000002</c:v>
                </c:pt>
                <c:pt idx="10">
                  <c:v>47072.339999999938</c:v>
                </c:pt>
                <c:pt idx="11">
                  <c:v>-35530.87232000014</c:v>
                </c:pt>
                <c:pt idx="12">
                  <c:v>1916.4</c:v>
                </c:pt>
                <c:pt idx="13">
                  <c:v>23926.693000000214</c:v>
                </c:pt>
                <c:pt idx="14">
                  <c:v>26782.022500000072</c:v>
                </c:pt>
                <c:pt idx="15">
                  <c:v>-31851.2240000001</c:v>
                </c:pt>
                <c:pt idx="16">
                  <c:v>18494.602000000159</c:v>
                </c:pt>
                <c:pt idx="17">
                  <c:v>5589.0120000002316</c:v>
                </c:pt>
                <c:pt idx="18">
                  <c:v>-35604.072500000002</c:v>
                </c:pt>
                <c:pt idx="19">
                  <c:v>24202.269999999997</c:v>
                </c:pt>
                <c:pt idx="20">
                  <c:v>-51076.09</c:v>
                </c:pt>
                <c:pt idx="21">
                  <c:v>-17864.297999999799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CD0E-42E0-A2B4-92CDB8B82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95519872"/>
        <c:axId val="95521408"/>
      </c:barChart>
      <c:catAx>
        <c:axId val="95519872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521408"/>
        <c:crosses val="autoZero"/>
        <c:auto val="0"/>
        <c:lblAlgn val="ctr"/>
        <c:lblOffset val="100"/>
        <c:noMultiLvlLbl val="0"/>
      </c:catAx>
      <c:valAx>
        <c:axId val="95521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519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5060-4032-A20A-2BEB8E5588CD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5060-4032-A20A-2BEB8E5588C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Calculations'!$N$214:$N$215</c:f>
              <c:numCache>
                <c:formatCode>0%</c:formatCode>
                <c:ptCount val="2"/>
                <c:pt idx="0">
                  <c:v>0.72727272727272729</c:v>
                </c:pt>
                <c:pt idx="1">
                  <c:v>0.27272727272727271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60-4032-A20A-2BEB8E5588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FCE6-4058-BE76-C5B6F5A2BE35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FCE6-4058-BE76-C5B6F5A2BE3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Calculations'!$K$242:$K$243</c:f>
              <c:numCache>
                <c:formatCode>0%</c:formatCode>
                <c:ptCount val="2"/>
                <c:pt idx="0">
                  <c:v>0.27500000000000002</c:v>
                </c:pt>
                <c:pt idx="1">
                  <c:v>0.72499999999999998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CE6-4058-BE76-C5B6F5A2BE3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976379903012306E-2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5-0E48-4E57-AC0D-6C732E3ED574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9-0E48-4E57-AC0D-6C732E3ED574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B-0E48-4E57-AC0D-6C732E3ED574}"/>
              </c:ext>
            </c:extLst>
          </c:dPt>
          <c:dPt>
            <c:idx val="6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D-0E48-4E57-AC0D-6C732E3ED574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F-0E48-4E57-AC0D-6C732E3ED574}"/>
              </c:ext>
            </c:extLst>
          </c:dPt>
          <c:dPt>
            <c:idx val="1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5-0E48-4E57-AC0D-6C732E3ED574}"/>
              </c:ext>
            </c:extLst>
          </c:dPt>
          <c:dPt>
            <c:idx val="1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9-0E48-4E57-AC0D-6C732E3ED574}"/>
              </c:ext>
            </c:extLst>
          </c:dPt>
          <c:dPt>
            <c:idx val="1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B-0E48-4E57-AC0D-6C732E3ED574}"/>
              </c:ext>
            </c:extLst>
          </c:dPt>
          <c:dPt>
            <c:idx val="1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D-0E48-4E57-AC0D-6C732E3ED574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F-0E48-4E57-AC0D-6C732E3ED574}"/>
              </c:ext>
            </c:extLst>
          </c:dPt>
          <c:dLbls>
            <c:dLbl>
              <c:idx val="1"/>
              <c:layout>
                <c:manualLayout>
                  <c:x val="8.9126575351694548E-3"/>
                  <c:y val="-2.79720279720279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48-4E57-AC0D-6C732E3ED574}"/>
                </c:ext>
              </c:extLst>
            </c:dLbl>
            <c:dLbl>
              <c:idx val="7"/>
              <c:layout>
                <c:manualLayout>
                  <c:x val="0"/>
                  <c:y val="-4.6620046620046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48-4E57-AC0D-6C732E3ED574}"/>
                </c:ext>
              </c:extLst>
            </c:dLbl>
            <c:dLbl>
              <c:idx val="9"/>
              <c:layout>
                <c:manualLayout>
                  <c:x val="-8.1698416951969322E-17"/>
                  <c:y val="-4.6620046620046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48-4E57-AC0D-6C732E3ED574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E48-4E57-AC0D-6C732E3ED574}"/>
                </c:ext>
              </c:extLst>
            </c:dLbl>
            <c:dLbl>
              <c:idx val="14"/>
              <c:layout>
                <c:manualLayout>
                  <c:x val="6.9348127600554789E-3"/>
                  <c:y val="-6.9930069930069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E48-4E57-AC0D-6C732E3ED574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E48-4E57-AC0D-6C732E3ED574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E48-4E57-AC0D-6C732E3ED574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E48-4E57-AC0D-6C732E3ED5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'Monthly Calculations'!$F$244:$F$259</c:f>
              <c:numCache>
                <c:formatCode>[$-14009]dd/mm/yy;@</c:formatCode>
                <c:ptCount val="16"/>
                <c:pt idx="0">
                  <c:v>44105</c:v>
                </c:pt>
                <c:pt idx="1">
                  <c:v>44109</c:v>
                </c:pt>
                <c:pt idx="2">
                  <c:v>44110</c:v>
                </c:pt>
                <c:pt idx="3">
                  <c:v>44111</c:v>
                </c:pt>
                <c:pt idx="4">
                  <c:v>44112</c:v>
                </c:pt>
                <c:pt idx="5">
                  <c:v>44113</c:v>
                </c:pt>
                <c:pt idx="6">
                  <c:v>44116</c:v>
                </c:pt>
                <c:pt idx="7">
                  <c:v>44117</c:v>
                </c:pt>
                <c:pt idx="8">
                  <c:v>44118</c:v>
                </c:pt>
                <c:pt idx="9">
                  <c:v>44119</c:v>
                </c:pt>
                <c:pt idx="10">
                  <c:v>44120</c:v>
                </c:pt>
                <c:pt idx="11">
                  <c:v>44123</c:v>
                </c:pt>
                <c:pt idx="12">
                  <c:v>44124</c:v>
                </c:pt>
                <c:pt idx="13">
                  <c:v>44125</c:v>
                </c:pt>
                <c:pt idx="14">
                  <c:v>44126</c:v>
                </c:pt>
                <c:pt idx="15">
                  <c:v>44127</c:v>
                </c:pt>
              </c:numCache>
            </c:numRef>
          </c:cat>
          <c:val>
            <c:numRef>
              <c:f>'Monthly Calculations'!$G$244:$G$259</c:f>
              <c:numCache>
                <c:formatCode>0_ </c:formatCode>
                <c:ptCount val="16"/>
                <c:pt idx="0">
                  <c:v>1510.8920000001553</c:v>
                </c:pt>
                <c:pt idx="1">
                  <c:v>21783.781750000126</c:v>
                </c:pt>
                <c:pt idx="2">
                  <c:v>-1370.2399999999998</c:v>
                </c:pt>
                <c:pt idx="3">
                  <c:v>23331.497999999796</c:v>
                </c:pt>
                <c:pt idx="4">
                  <c:v>-24444.975000000024</c:v>
                </c:pt>
                <c:pt idx="5">
                  <c:v>-25853.70200000003</c:v>
                </c:pt>
                <c:pt idx="6">
                  <c:v>-15900.893199999999</c:v>
                </c:pt>
                <c:pt idx="7">
                  <c:v>-13290.242999999984</c:v>
                </c:pt>
                <c:pt idx="8">
                  <c:v>3013.7799999999088</c:v>
                </c:pt>
                <c:pt idx="9">
                  <c:v>29028.467499999882</c:v>
                </c:pt>
                <c:pt idx="10">
                  <c:v>-31737.799499999819</c:v>
                </c:pt>
                <c:pt idx="11">
                  <c:v>4390.5000000000273</c:v>
                </c:pt>
                <c:pt idx="12">
                  <c:v>-17110.905000000068</c:v>
                </c:pt>
                <c:pt idx="13">
                  <c:v>-2549.1879999998901</c:v>
                </c:pt>
                <c:pt idx="14">
                  <c:v>-7970.9400000000005</c:v>
                </c:pt>
                <c:pt idx="15">
                  <c:v>-30794.18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E48-4E57-AC0D-6C732E3ED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95913472"/>
        <c:axId val="95915008"/>
      </c:barChart>
      <c:catAx>
        <c:axId val="95913472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915008"/>
        <c:crosses val="autoZero"/>
        <c:auto val="0"/>
        <c:lblAlgn val="ctr"/>
        <c:lblOffset val="100"/>
        <c:noMultiLvlLbl val="0"/>
      </c:catAx>
      <c:valAx>
        <c:axId val="95915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913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D2F4-4FE8-94B7-489CF127E83C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D2F4-4FE8-94B7-489CF127E83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Calculations'!$M$25:$M$26</c:f>
              <c:numCache>
                <c:formatCode>General</c:formatCode>
                <c:ptCount val="2"/>
                <c:pt idx="0">
                  <c:v>8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2F4-4FE8-94B7-489CF127E83C}"/>
            </c:ext>
          </c:extLst>
        </c:ser>
        <c:ser>
          <c:idx val="1"/>
          <c:order val="1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A88F-4278-9563-6A8EBC901D9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A88F-4278-9563-6A8EBC901D9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Calculations'!$N$25:$N$26</c:f>
              <c:numCache>
                <c:formatCode>0%</c:formatCode>
                <c:ptCount val="2"/>
                <c:pt idx="0">
                  <c:v>0.44444444444444442</c:v>
                </c:pt>
                <c:pt idx="1">
                  <c:v>0.55555555555555558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2F4-4FE8-94B7-489CF127E8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001E-4DF8-987F-D38A0C617150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001E-4DF8-987F-D38A0C61715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Calculations'!$N$242:$N$243</c:f>
              <c:numCache>
                <c:formatCode>0%</c:formatCode>
                <c:ptCount val="2"/>
                <c:pt idx="0">
                  <c:v>0.375</c:v>
                </c:pt>
                <c:pt idx="1">
                  <c:v>0.625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01E-4DF8-987F-D38A0C6171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250F-4F4C-8458-B2A3A85E427E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250F-4F4C-8458-B2A3A85E427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Calculations'!$K$263:$K$264</c:f>
              <c:numCache>
                <c:formatCode>0%</c:formatCode>
                <c:ptCount val="2"/>
                <c:pt idx="0">
                  <c:v>0.36170212765957449</c:v>
                </c:pt>
                <c:pt idx="1">
                  <c:v>0.63829787234042556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50F-4F4C-8458-B2A3A85E427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976379903012306E-2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7-B5AD-4267-A659-6EBD67D17C8C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9-B5AD-4267-A659-6EBD67D17C8C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D-B5AD-4267-A659-6EBD67D17C8C}"/>
              </c:ext>
            </c:extLst>
          </c:dPt>
          <c:dPt>
            <c:idx val="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F-B5AD-4267-A659-6EBD67D17C8C}"/>
              </c:ext>
            </c:extLst>
          </c:dPt>
          <c:dPt>
            <c:idx val="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3-B5AD-4267-A659-6EBD67D17C8C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7-B5AD-4267-A659-6EBD67D17C8C}"/>
              </c:ext>
            </c:extLst>
          </c:dPt>
          <c:dPt>
            <c:idx val="1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B-B5AD-4267-A659-6EBD67D17C8C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D-B5AD-4267-A659-6EBD67D17C8C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3-B5AD-4267-A659-6EBD67D17C8C}"/>
              </c:ext>
            </c:extLst>
          </c:dPt>
          <c:dLbls>
            <c:dLbl>
              <c:idx val="1"/>
              <c:layout>
                <c:manualLayout>
                  <c:x val="8.9126575351694548E-3"/>
                  <c:y val="-2.79720279720279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AD-4267-A659-6EBD67D17C8C}"/>
                </c:ext>
              </c:extLst>
            </c:dLbl>
            <c:dLbl>
              <c:idx val="7"/>
              <c:layout>
                <c:manualLayout>
                  <c:x val="0"/>
                  <c:y val="-4.6620046620046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AD-4267-A659-6EBD67D17C8C}"/>
                </c:ext>
              </c:extLst>
            </c:dLbl>
            <c:dLbl>
              <c:idx val="9"/>
              <c:layout>
                <c:manualLayout>
                  <c:x val="-8.1698416951969322E-17"/>
                  <c:y val="-4.6620046620046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AD-4267-A659-6EBD67D17C8C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AD-4267-A659-6EBD67D17C8C}"/>
                </c:ext>
              </c:extLst>
            </c:dLbl>
            <c:dLbl>
              <c:idx val="14"/>
              <c:layout>
                <c:manualLayout>
                  <c:x val="6.9348127600554789E-3"/>
                  <c:y val="-6.9930069930069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5AD-4267-A659-6EBD67D17C8C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5AD-4267-A659-6EBD67D17C8C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5AD-4267-A659-6EBD67D17C8C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5AD-4267-A659-6EBD67D17C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'Monthly Calculations'!$F$265:$F$282</c:f>
              <c:numCache>
                <c:formatCode>[$-14009]dd/mm/yy;@</c:formatCode>
                <c:ptCount val="18"/>
                <c:pt idx="0">
                  <c:v>44137</c:v>
                </c:pt>
                <c:pt idx="1">
                  <c:v>44138</c:v>
                </c:pt>
                <c:pt idx="2">
                  <c:v>44139</c:v>
                </c:pt>
                <c:pt idx="3">
                  <c:v>44140</c:v>
                </c:pt>
                <c:pt idx="4">
                  <c:v>44141</c:v>
                </c:pt>
                <c:pt idx="5">
                  <c:v>44144</c:v>
                </c:pt>
                <c:pt idx="6">
                  <c:v>44145</c:v>
                </c:pt>
                <c:pt idx="7">
                  <c:v>44146</c:v>
                </c:pt>
                <c:pt idx="8">
                  <c:v>44147</c:v>
                </c:pt>
                <c:pt idx="9">
                  <c:v>44148</c:v>
                </c:pt>
                <c:pt idx="10">
                  <c:v>44152</c:v>
                </c:pt>
                <c:pt idx="11">
                  <c:v>44153</c:v>
                </c:pt>
                <c:pt idx="12">
                  <c:v>44154</c:v>
                </c:pt>
                <c:pt idx="13">
                  <c:v>44155</c:v>
                </c:pt>
                <c:pt idx="14">
                  <c:v>44158</c:v>
                </c:pt>
                <c:pt idx="15">
                  <c:v>44159</c:v>
                </c:pt>
                <c:pt idx="16">
                  <c:v>44160</c:v>
                </c:pt>
                <c:pt idx="17">
                  <c:v>44162</c:v>
                </c:pt>
              </c:numCache>
            </c:numRef>
          </c:cat>
          <c:val>
            <c:numRef>
              <c:f>'Monthly Calculations'!$G$265:$G$282</c:f>
              <c:numCache>
                <c:formatCode>0_ </c:formatCode>
                <c:ptCount val="18"/>
                <c:pt idx="0">
                  <c:v>-2672.0625000001364</c:v>
                </c:pt>
                <c:pt idx="1">
                  <c:v>-17321.625999999971</c:v>
                </c:pt>
                <c:pt idx="2">
                  <c:v>-18613.177500000013</c:v>
                </c:pt>
                <c:pt idx="3">
                  <c:v>8506.5936700000511</c:v>
                </c:pt>
                <c:pt idx="4">
                  <c:v>21109.541999999914</c:v>
                </c:pt>
                <c:pt idx="5">
                  <c:v>-10792.8375</c:v>
                </c:pt>
                <c:pt idx="6">
                  <c:v>32134.39</c:v>
                </c:pt>
                <c:pt idx="7">
                  <c:v>190.90400000000045</c:v>
                </c:pt>
                <c:pt idx="8">
                  <c:v>-11888.099999999873</c:v>
                </c:pt>
                <c:pt idx="9">
                  <c:v>10424.372500000054</c:v>
                </c:pt>
                <c:pt idx="10">
                  <c:v>-30835.754999999954</c:v>
                </c:pt>
                <c:pt idx="11">
                  <c:v>28699.080800000003</c:v>
                </c:pt>
                <c:pt idx="12">
                  <c:v>-32943.664999999884</c:v>
                </c:pt>
                <c:pt idx="13">
                  <c:v>11276.953</c:v>
                </c:pt>
                <c:pt idx="14">
                  <c:v>23343.430000000008</c:v>
                </c:pt>
                <c:pt idx="15">
                  <c:v>-19017.985000000117</c:v>
                </c:pt>
                <c:pt idx="16">
                  <c:v>-23321.819999999971</c:v>
                </c:pt>
                <c:pt idx="17">
                  <c:v>23759.820000000051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5AD-4267-A659-6EBD67D17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96450816"/>
        <c:axId val="96616448"/>
      </c:barChart>
      <c:catAx>
        <c:axId val="96450816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616448"/>
        <c:crosses val="autoZero"/>
        <c:auto val="0"/>
        <c:lblAlgn val="ctr"/>
        <c:lblOffset val="100"/>
        <c:noMultiLvlLbl val="0"/>
      </c:catAx>
      <c:valAx>
        <c:axId val="96616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450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5304-4C02-BE03-368CDB2D2359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5304-4C02-BE03-368CDB2D23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Calculations'!$N$263:$N$264</c:f>
              <c:numCache>
                <c:formatCode>0%</c:formatCode>
                <c:ptCount val="2"/>
                <c:pt idx="0">
                  <c:v>0.5</c:v>
                </c:pt>
                <c:pt idx="1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304-4C02-BE03-368CDB2D23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3F9D-4576-A5CB-3661E6FB2E95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3F9D-4576-A5CB-3661E6FB2E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Calculations'!$K$287:$K$288</c:f>
              <c:numCache>
                <c:formatCode>0%</c:formatCode>
                <c:ptCount val="2"/>
                <c:pt idx="0">
                  <c:v>0.30434782608695654</c:v>
                </c:pt>
                <c:pt idx="1">
                  <c:v>0.69565217391304346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F9D-4576-A5CB-3661E6FB2E9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976379903012306E-2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C809-414C-AABC-3DF7DDF5C06A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5-C809-414C-AABC-3DF7DDF5C06A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9-C809-414C-AABC-3DF7DDF5C06A}"/>
              </c:ext>
            </c:extLst>
          </c:dPt>
          <c:dPt>
            <c:idx val="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F-C809-414C-AABC-3DF7DDF5C06A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5-C809-414C-AABC-3DF7DDF5C06A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7-C809-414C-AABC-3DF7DDF5C06A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9-C809-414C-AABC-3DF7DDF5C06A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5-C809-414C-AABC-3DF7DDF5C06A}"/>
              </c:ext>
            </c:extLst>
          </c:dPt>
          <c:dLbls>
            <c:dLbl>
              <c:idx val="1"/>
              <c:layout>
                <c:manualLayout>
                  <c:x val="8.9126575351694548E-3"/>
                  <c:y val="-2.79720279720279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09-414C-AABC-3DF7DDF5C06A}"/>
                </c:ext>
              </c:extLst>
            </c:dLbl>
            <c:dLbl>
              <c:idx val="7"/>
              <c:layout>
                <c:manualLayout>
                  <c:x val="0"/>
                  <c:y val="-4.6620046620046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809-414C-AABC-3DF7DDF5C06A}"/>
                </c:ext>
              </c:extLst>
            </c:dLbl>
            <c:dLbl>
              <c:idx val="9"/>
              <c:layout>
                <c:manualLayout>
                  <c:x val="-8.1698416951969322E-17"/>
                  <c:y val="-4.6620046620046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809-414C-AABC-3DF7DDF5C06A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809-414C-AABC-3DF7DDF5C06A}"/>
                </c:ext>
              </c:extLst>
            </c:dLbl>
            <c:dLbl>
              <c:idx val="14"/>
              <c:layout>
                <c:manualLayout>
                  <c:x val="6.9347331583550437E-3"/>
                  <c:y val="-2.7971660885046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809-414C-AABC-3DF7DDF5C06A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809-414C-AABC-3DF7DDF5C06A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809-414C-AABC-3DF7DDF5C06A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809-414C-AABC-3DF7DDF5C0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'Monthly Calculations'!$F$289:$F$309</c:f>
              <c:numCache>
                <c:formatCode>[$-14009]dd/mm/yy;@</c:formatCode>
                <c:ptCount val="21"/>
                <c:pt idx="0">
                  <c:v>44166</c:v>
                </c:pt>
                <c:pt idx="1">
                  <c:v>44167</c:v>
                </c:pt>
                <c:pt idx="2">
                  <c:v>44168</c:v>
                </c:pt>
                <c:pt idx="3">
                  <c:v>44169</c:v>
                </c:pt>
                <c:pt idx="4">
                  <c:v>44172</c:v>
                </c:pt>
                <c:pt idx="5">
                  <c:v>44173</c:v>
                </c:pt>
                <c:pt idx="6">
                  <c:v>44174</c:v>
                </c:pt>
                <c:pt idx="7">
                  <c:v>44175</c:v>
                </c:pt>
                <c:pt idx="8">
                  <c:v>44176</c:v>
                </c:pt>
                <c:pt idx="9">
                  <c:v>44179</c:v>
                </c:pt>
                <c:pt idx="10">
                  <c:v>44180</c:v>
                </c:pt>
                <c:pt idx="11">
                  <c:v>44181</c:v>
                </c:pt>
                <c:pt idx="12">
                  <c:v>44182</c:v>
                </c:pt>
                <c:pt idx="13">
                  <c:v>44183</c:v>
                </c:pt>
                <c:pt idx="14">
                  <c:v>44186</c:v>
                </c:pt>
                <c:pt idx="15">
                  <c:v>44187</c:v>
                </c:pt>
                <c:pt idx="16">
                  <c:v>44188</c:v>
                </c:pt>
                <c:pt idx="17">
                  <c:v>44189</c:v>
                </c:pt>
                <c:pt idx="18">
                  <c:v>44193</c:v>
                </c:pt>
                <c:pt idx="19">
                  <c:v>44194</c:v>
                </c:pt>
                <c:pt idx="20">
                  <c:v>44195</c:v>
                </c:pt>
              </c:numCache>
            </c:numRef>
          </c:cat>
          <c:val>
            <c:numRef>
              <c:f>'Monthly Calculations'!$G$289:$G$309</c:f>
              <c:numCache>
                <c:formatCode>0_ </c:formatCode>
                <c:ptCount val="21"/>
                <c:pt idx="0">
                  <c:v>10072.299999999965</c:v>
                </c:pt>
                <c:pt idx="1">
                  <c:v>-32624.874999999949</c:v>
                </c:pt>
                <c:pt idx="2">
                  <c:v>44492.974999999999</c:v>
                </c:pt>
                <c:pt idx="3">
                  <c:v>-19286.249999999971</c:v>
                </c:pt>
                <c:pt idx="4">
                  <c:v>16844.637999999944</c:v>
                </c:pt>
                <c:pt idx="5">
                  <c:v>-22537.832000000097</c:v>
                </c:pt>
                <c:pt idx="6">
                  <c:v>-20660.726000000126</c:v>
                </c:pt>
                <c:pt idx="7">
                  <c:v>19464.394999999928</c:v>
                </c:pt>
                <c:pt idx="8">
                  <c:v>-30038.140000000094</c:v>
                </c:pt>
                <c:pt idx="9">
                  <c:v>-2873.9740000001075</c:v>
                </c:pt>
                <c:pt idx="10">
                  <c:v>20042.540500000057</c:v>
                </c:pt>
                <c:pt idx="11">
                  <c:v>34825.78000000013</c:v>
                </c:pt>
                <c:pt idx="12">
                  <c:v>3091.839999999871</c:v>
                </c:pt>
                <c:pt idx="13">
                  <c:v>-5406.6582500001186</c:v>
                </c:pt>
                <c:pt idx="14">
                  <c:v>-28417.60599999976</c:v>
                </c:pt>
                <c:pt idx="15">
                  <c:v>-623.82629999999995</c:v>
                </c:pt>
                <c:pt idx="16">
                  <c:v>-12095.292500000061</c:v>
                </c:pt>
                <c:pt idx="17">
                  <c:v>-21119.424999999865</c:v>
                </c:pt>
                <c:pt idx="18">
                  <c:v>27110.11399999994</c:v>
                </c:pt>
                <c:pt idx="19">
                  <c:v>-23229.303750000214</c:v>
                </c:pt>
                <c:pt idx="20">
                  <c:v>-349.41399999990279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809-414C-AABC-3DF7DDF5C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91811200"/>
        <c:axId val="95822976"/>
      </c:barChart>
      <c:catAx>
        <c:axId val="91811200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822976"/>
        <c:crosses val="autoZero"/>
        <c:auto val="0"/>
        <c:lblAlgn val="ctr"/>
        <c:lblOffset val="100"/>
        <c:noMultiLvlLbl val="0"/>
      </c:catAx>
      <c:valAx>
        <c:axId val="95822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811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BAEE-46EF-83BB-C0F42905CEF5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BAEE-46EF-83BB-C0F42905CEF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Calculations'!$N$287:$N$288</c:f>
              <c:numCache>
                <c:formatCode>0%</c:formatCode>
                <c:ptCount val="2"/>
                <c:pt idx="0">
                  <c:v>0.42857142857142855</c:v>
                </c:pt>
                <c:pt idx="1">
                  <c:v>0.5714285714285714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AEE-46EF-83BB-C0F42905CEF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YTD - PNL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976379903012306E-2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D-65D3-4E6E-B0E1-7805B7B67BF4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C-65D3-4E6E-B0E1-7805B7B67BF4}"/>
              </c:ext>
            </c:extLst>
          </c:dPt>
          <c:dPt>
            <c:idx val="9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E-65D3-4E6E-B0E1-7805B7B67BF4}"/>
              </c:ext>
            </c:extLst>
          </c:dPt>
          <c:dPt>
            <c:idx val="1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F-65D3-4E6E-B0E1-7805B7B67BF4}"/>
              </c:ext>
            </c:extLst>
          </c:dPt>
          <c:dPt>
            <c:idx val="1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9-78A0-4B3F-86F3-8A969A22F06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'Yearly Calculations'!$A$3:$A$14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'Yearly Calculations'!$C$3:$C$14</c:f>
              <c:numCache>
                <c:formatCode>0</c:formatCode>
                <c:ptCount val="12"/>
                <c:pt idx="0">
                  <c:v>-46558.018240000041</c:v>
                </c:pt>
                <c:pt idx="1">
                  <c:v>80481.539819999336</c:v>
                </c:pt>
                <c:pt idx="2">
                  <c:v>156638.48499999978</c:v>
                </c:pt>
                <c:pt idx="3">
                  <c:v>355597.93783999991</c:v>
                </c:pt>
                <c:pt idx="4">
                  <c:v>-38057.366999999766</c:v>
                </c:pt>
                <c:pt idx="5">
                  <c:v>123578.01697999969</c:v>
                </c:pt>
                <c:pt idx="6">
                  <c:v>267009.42500000057</c:v>
                </c:pt>
                <c:pt idx="7">
                  <c:v>200523.96390000009</c:v>
                </c:pt>
                <c:pt idx="8">
                  <c:v>161198.75139000037</c:v>
                </c:pt>
                <c:pt idx="9">
                  <c:v>-87964.146449999913</c:v>
                </c:pt>
                <c:pt idx="10">
                  <c:v>-7961.942529999832</c:v>
                </c:pt>
                <c:pt idx="11">
                  <c:v>-43318.740300000434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5D3-4E6E-B0E1-7805B7B67B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95994240"/>
        <c:axId val="95995776"/>
      </c:barChart>
      <c:catAx>
        <c:axId val="9599424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995776"/>
        <c:crosses val="autoZero"/>
        <c:auto val="0"/>
        <c:lblAlgn val="ctr"/>
        <c:lblOffset val="100"/>
        <c:noMultiLvlLbl val="0"/>
      </c:catAx>
      <c:valAx>
        <c:axId val="95995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994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YTD</a:t>
            </a:r>
            <a:r>
              <a:rPr lang="en-US" baseline="0"/>
              <a:t> - </a:t>
            </a:r>
            <a:r>
              <a:rPr lang="en-US"/>
              <a:t>Capital Appreciation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'Yearly Calculations'!$B$1</c:f>
              <c:strCache>
                <c:ptCount val="1"/>
                <c:pt idx="0">
                  <c:v>Capital Appreciation</c:v>
                </c:pt>
              </c:strCache>
            </c:strRef>
          </c:tx>
          <c:spPr>
            <a:ln w="34925" cap="sq">
              <a:solidFill>
                <a:srgbClr val="00B050"/>
              </a:solidFill>
              <a:bevel/>
              <a:tailEnd type="none"/>
            </a:ln>
            <a:effectLst>
              <a:outerShdw blurRad="50800" dist="38100" dir="10800000" algn="r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34925" cap="sq">
                <a:solidFill>
                  <a:srgbClr val="FF0000"/>
                </a:solidFill>
                <a:bevel/>
                <a:tailEnd type="none"/>
              </a:ln>
              <a:effectLst>
                <a:outerShdw blurRad="50800" dist="38100" dir="10800000" algn="r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462-403B-9316-D413CE106511}"/>
              </c:ext>
            </c:extLst>
          </c:dPt>
          <c:dPt>
            <c:idx val="5"/>
            <c:marker>
              <c:symbol val="none"/>
            </c:marker>
            <c:bubble3D val="0"/>
            <c:spPr>
              <a:ln w="34925" cap="sq">
                <a:solidFill>
                  <a:srgbClr val="FF0000"/>
                </a:solidFill>
                <a:bevel/>
                <a:tailEnd type="none"/>
              </a:ln>
              <a:effectLst>
                <a:outerShdw blurRad="50800" dist="38100" dir="10800000" algn="r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6462-403B-9316-D413CE106511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34925" cap="sq">
                <a:solidFill>
                  <a:srgbClr val="FF0000"/>
                </a:solidFill>
                <a:bevel/>
                <a:tailEnd type="none"/>
              </a:ln>
              <a:effectLst>
                <a:outerShdw blurRad="50800" dist="38100" dir="10800000" algn="r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E4B8-4CCD-BEE6-73EEBB296AAB}"/>
              </c:ext>
            </c:extLst>
          </c:dPt>
          <c:dPt>
            <c:idx val="11"/>
            <c:marker>
              <c:symbol val="none"/>
            </c:marker>
            <c:bubble3D val="0"/>
            <c:spPr>
              <a:ln w="34925" cap="sq">
                <a:solidFill>
                  <a:srgbClr val="FF0000"/>
                </a:solidFill>
                <a:bevel/>
                <a:tailEnd type="none"/>
              </a:ln>
              <a:effectLst>
                <a:outerShdw blurRad="50800" dist="38100" dir="10800000" algn="r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DE5-4DF5-A353-9B664A12D2CA}"/>
              </c:ext>
            </c:extLst>
          </c:dPt>
          <c:dPt>
            <c:idx val="12"/>
            <c:marker>
              <c:symbol val="none"/>
            </c:marker>
            <c:bubble3D val="0"/>
            <c:spPr>
              <a:ln w="34925" cap="sq">
                <a:solidFill>
                  <a:srgbClr val="FF0000"/>
                </a:solidFill>
                <a:bevel/>
                <a:tailEnd type="none"/>
              </a:ln>
              <a:effectLst>
                <a:outerShdw blurRad="50800" dist="38100" dir="10800000" algn="r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ADE5-4DF5-A353-9B664A12D2C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'Yearly Calculations'!$A$2:$A$14</c:f>
              <c:strCache>
                <c:ptCount val="13"/>
                <c:pt idx="0">
                  <c:v>-</c:v>
                </c:pt>
                <c:pt idx="1">
                  <c:v>Jan-20</c:v>
                </c:pt>
                <c:pt idx="2">
                  <c:v>Feb-20</c:v>
                </c:pt>
                <c:pt idx="3">
                  <c:v>Mar-20</c:v>
                </c:pt>
                <c:pt idx="4">
                  <c:v>Apr-20</c:v>
                </c:pt>
                <c:pt idx="5">
                  <c:v>May-20</c:v>
                </c:pt>
                <c:pt idx="6">
                  <c:v>Jun-20</c:v>
                </c:pt>
                <c:pt idx="7">
                  <c:v>Jul-20</c:v>
                </c:pt>
                <c:pt idx="8">
                  <c:v>Aug-20</c:v>
                </c:pt>
                <c:pt idx="9">
                  <c:v>Sep-20</c:v>
                </c:pt>
                <c:pt idx="10">
                  <c:v>Oct-20</c:v>
                </c:pt>
                <c:pt idx="11">
                  <c:v>Nov-20</c:v>
                </c:pt>
                <c:pt idx="12">
                  <c:v>Dec-20</c:v>
                </c:pt>
              </c:strCache>
            </c:strRef>
          </c:cat>
          <c:val>
            <c:numRef>
              <c:f>'Yearly Calculations'!$B$2:$B$14</c:f>
              <c:numCache>
                <c:formatCode>0</c:formatCode>
                <c:ptCount val="13"/>
                <c:pt idx="0">
                  <c:v>500000</c:v>
                </c:pt>
                <c:pt idx="1">
                  <c:v>453441.98175999994</c:v>
                </c:pt>
                <c:pt idx="2">
                  <c:v>533923.52157999924</c:v>
                </c:pt>
                <c:pt idx="3">
                  <c:v>690562.006579999</c:v>
                </c:pt>
                <c:pt idx="4">
                  <c:v>1046159.9444199989</c:v>
                </c:pt>
                <c:pt idx="5">
                  <c:v>1008102.5774199992</c:v>
                </c:pt>
                <c:pt idx="6">
                  <c:v>1131680.5943999989</c:v>
                </c:pt>
                <c:pt idx="7">
                  <c:v>1398690.0193999994</c:v>
                </c:pt>
                <c:pt idx="8">
                  <c:v>1599213.9832999995</c:v>
                </c:pt>
                <c:pt idx="9">
                  <c:v>1760412.7346899998</c:v>
                </c:pt>
                <c:pt idx="10">
                  <c:v>1672448.58824</c:v>
                </c:pt>
                <c:pt idx="11">
                  <c:v>1664486.6457100001</c:v>
                </c:pt>
                <c:pt idx="12">
                  <c:v>1621167.9054099997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62-403B-9316-D413CE106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6030080"/>
        <c:axId val="96052352"/>
      </c:lineChart>
      <c:catAx>
        <c:axId val="96030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052352"/>
        <c:crosses val="autoZero"/>
        <c:auto val="1"/>
        <c:lblAlgn val="ctr"/>
        <c:lblOffset val="100"/>
        <c:noMultiLvlLbl val="0"/>
      </c:catAx>
      <c:valAx>
        <c:axId val="96052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030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5945-44AF-9C78-C617BF45AF06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5945-44AF-9C78-C617BF45AF0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Calculations'!$K$313:$K$314</c:f>
              <c:numCache>
                <c:formatCode>0%</c:formatCode>
                <c:ptCount val="2"/>
                <c:pt idx="0">
                  <c:v>0.40740740740740738</c:v>
                </c:pt>
                <c:pt idx="1">
                  <c:v>0.59259259259259256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945-44AF-9C78-C617BF45AF0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2643-4EFA-A69F-1E5416CDEDD0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2643-4EFA-A69F-1E5416CDEDD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Calculations'!$K$47:$K$48</c:f>
              <c:numCache>
                <c:formatCode>0%</c:formatCode>
                <c:ptCount val="2"/>
                <c:pt idx="0">
                  <c:v>0.53448275862068961</c:v>
                </c:pt>
                <c:pt idx="1">
                  <c:v>0.46551724137931033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643-4EFA-A69F-1E5416CDEDD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976379903012306E-2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9-1DC3-44F1-BC46-4A5D091D8C69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B-1DC3-44F1-BC46-4A5D091D8C69}"/>
              </c:ext>
            </c:extLst>
          </c:dPt>
          <c:dPt>
            <c:idx val="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1-1DC3-44F1-BC46-4A5D091D8C69}"/>
              </c:ext>
            </c:extLst>
          </c:dPt>
          <c:dPt>
            <c:idx val="9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3-1DC3-44F1-BC46-4A5D091D8C69}"/>
              </c:ext>
            </c:extLst>
          </c:dPt>
          <c:dPt>
            <c:idx val="1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5-1DC3-44F1-BC46-4A5D091D8C69}"/>
              </c:ext>
            </c:extLst>
          </c:dPt>
          <c:dPt>
            <c:idx val="1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B-1DC3-44F1-BC46-4A5D091D8C69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1-1DC3-44F1-BC46-4A5D091D8C69}"/>
              </c:ext>
            </c:extLst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3-1DC3-44F1-BC46-4A5D091D8C69}"/>
              </c:ext>
            </c:extLst>
          </c:dPt>
          <c:dLbls>
            <c:dLbl>
              <c:idx val="1"/>
              <c:layout>
                <c:manualLayout>
                  <c:x val="8.9126575351694548E-3"/>
                  <c:y val="-2.79720279720279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C3-44F1-BC46-4A5D091D8C69}"/>
                </c:ext>
              </c:extLst>
            </c:dLbl>
            <c:dLbl>
              <c:idx val="7"/>
              <c:layout>
                <c:manualLayout>
                  <c:x val="0"/>
                  <c:y val="-4.6620046620046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DC3-44F1-BC46-4A5D091D8C69}"/>
                </c:ext>
              </c:extLst>
            </c:dLbl>
            <c:dLbl>
              <c:idx val="9"/>
              <c:layout>
                <c:manualLayout>
                  <c:x val="-8.1698416951969322E-17"/>
                  <c:y val="-4.6620046620046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C3-44F1-BC46-4A5D091D8C69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DC3-44F1-BC46-4A5D091D8C69}"/>
                </c:ext>
              </c:extLst>
            </c:dLbl>
            <c:dLbl>
              <c:idx val="14"/>
              <c:layout>
                <c:manualLayout>
                  <c:x val="6.9347331583550437E-3"/>
                  <c:y val="-2.7971660885046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DC3-44F1-BC46-4A5D091D8C69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DC3-44F1-BC46-4A5D091D8C69}"/>
                </c:ext>
              </c:extLst>
            </c:dLbl>
            <c:dLbl>
              <c:idx val="17"/>
              <c:layout>
                <c:manualLayout>
                  <c:x val="-1.6296108042265609E-16"/>
                  <c:y val="-1.3986013986013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DC3-44F1-BC46-4A5D091D8C69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DC3-44F1-BC46-4A5D091D8C69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DC3-44F1-BC46-4A5D091D8C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'Monthly Calculations'!$F$315:$F$333</c:f>
              <c:numCache>
                <c:formatCode>[$-14009]dd/mm/yy;@</c:formatCode>
                <c:ptCount val="19"/>
                <c:pt idx="0">
                  <c:v>44200</c:v>
                </c:pt>
                <c:pt idx="1">
                  <c:v>44201</c:v>
                </c:pt>
                <c:pt idx="2">
                  <c:v>44202</c:v>
                </c:pt>
                <c:pt idx="3">
                  <c:v>44203</c:v>
                </c:pt>
                <c:pt idx="4">
                  <c:v>44204</c:v>
                </c:pt>
                <c:pt idx="5">
                  <c:v>44207</c:v>
                </c:pt>
                <c:pt idx="6">
                  <c:v>44208</c:v>
                </c:pt>
                <c:pt idx="7">
                  <c:v>44209</c:v>
                </c:pt>
                <c:pt idx="8">
                  <c:v>44210</c:v>
                </c:pt>
                <c:pt idx="9">
                  <c:v>44211</c:v>
                </c:pt>
                <c:pt idx="10">
                  <c:v>44214</c:v>
                </c:pt>
                <c:pt idx="11">
                  <c:v>44215</c:v>
                </c:pt>
                <c:pt idx="12">
                  <c:v>44216</c:v>
                </c:pt>
                <c:pt idx="13">
                  <c:v>44217</c:v>
                </c:pt>
                <c:pt idx="14">
                  <c:v>44218</c:v>
                </c:pt>
                <c:pt idx="15">
                  <c:v>44221</c:v>
                </c:pt>
                <c:pt idx="16">
                  <c:v>44223</c:v>
                </c:pt>
                <c:pt idx="17">
                  <c:v>44224</c:v>
                </c:pt>
                <c:pt idx="18">
                  <c:v>44225</c:v>
                </c:pt>
              </c:numCache>
            </c:numRef>
          </c:cat>
          <c:val>
            <c:numRef>
              <c:f>'Monthly Calculations'!$G$315:$G$333</c:f>
              <c:numCache>
                <c:formatCode>0_ </c:formatCode>
                <c:ptCount val="19"/>
                <c:pt idx="0">
                  <c:v>40080.362250000275</c:v>
                </c:pt>
                <c:pt idx="1">
                  <c:v>4891.244500000148</c:v>
                </c:pt>
                <c:pt idx="2">
                  <c:v>65241.44400000001</c:v>
                </c:pt>
                <c:pt idx="3">
                  <c:v>93338.828749999942</c:v>
                </c:pt>
                <c:pt idx="4">
                  <c:v>-15248.516999999883</c:v>
                </c:pt>
                <c:pt idx="5">
                  <c:v>-23714.415749999913</c:v>
                </c:pt>
                <c:pt idx="6">
                  <c:v>14188.324289999404</c:v>
                </c:pt>
                <c:pt idx="7">
                  <c:v>29046.979999999807</c:v>
                </c:pt>
                <c:pt idx="8">
                  <c:v>-19607.398499999999</c:v>
                </c:pt>
                <c:pt idx="9">
                  <c:v>-20680.566000000028</c:v>
                </c:pt>
                <c:pt idx="10">
                  <c:v>-26585.863999999787</c:v>
                </c:pt>
                <c:pt idx="11">
                  <c:v>8397.9009999998525</c:v>
                </c:pt>
                <c:pt idx="12">
                  <c:v>3299.9419999999354</c:v>
                </c:pt>
                <c:pt idx="13">
                  <c:v>-8720.1249999999091</c:v>
                </c:pt>
                <c:pt idx="14">
                  <c:v>13848.707999999799</c:v>
                </c:pt>
                <c:pt idx="15">
                  <c:v>5242.7269999999135</c:v>
                </c:pt>
                <c:pt idx="16">
                  <c:v>-6965.2574999999997</c:v>
                </c:pt>
                <c:pt idx="17">
                  <c:v>-17543.099999999999</c:v>
                </c:pt>
                <c:pt idx="18">
                  <c:v>19961.165000000001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DC3-44F1-BC46-4A5D091D8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91294336"/>
        <c:axId val="91296128"/>
      </c:barChart>
      <c:catAx>
        <c:axId val="91294336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96128"/>
        <c:crosses val="autoZero"/>
        <c:auto val="0"/>
        <c:lblAlgn val="ctr"/>
        <c:lblOffset val="100"/>
        <c:noMultiLvlLbl val="0"/>
      </c:catAx>
      <c:valAx>
        <c:axId val="91296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294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BEA9-4E99-B713-CC292159157F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BEA9-4E99-B713-CC29215915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Calculations'!$N$313:$N$314</c:f>
              <c:numCache>
                <c:formatCode>0%</c:formatCode>
                <c:ptCount val="2"/>
                <c:pt idx="0">
                  <c:v>0.52631578947368418</c:v>
                </c:pt>
                <c:pt idx="1">
                  <c:v>0.47368421052631576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EA9-4E99-B713-CC292159157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B62E-4B44-A472-B75E7849BC40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B62E-4B44-A472-B75E7849BC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Calculations'!$K$337:$K$338</c:f>
              <c:numCache>
                <c:formatCode>0%</c:formatCode>
                <c:ptCount val="2"/>
                <c:pt idx="0">
                  <c:v>0.40909090909090912</c:v>
                </c:pt>
                <c:pt idx="1">
                  <c:v>0.59090909090909094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62E-4B44-A472-B75E7849BC4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976379903012306E-2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B5C0-4447-AB17-4A2070908CE2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9-B5C0-4447-AB17-4A2070908CE2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B-B5C0-4447-AB17-4A2070908CE2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F-B5C0-4447-AB17-4A2070908CE2}"/>
              </c:ext>
            </c:extLst>
          </c:dPt>
          <c:dPt>
            <c:idx val="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1-B5C0-4447-AB17-4A2070908CE2}"/>
              </c:ext>
            </c:extLst>
          </c:dPt>
          <c:dPt>
            <c:idx val="1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7-B5C0-4447-AB17-4A2070908CE2}"/>
              </c:ext>
            </c:extLst>
          </c:dPt>
          <c:dPt>
            <c:idx val="1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B-B5C0-4447-AB17-4A2070908CE2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F-B5C0-4447-AB17-4A2070908CE2}"/>
              </c:ext>
            </c:extLst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3-B5C0-4447-AB17-4A2070908CE2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5-B5C0-4447-AB17-4A2070908CE2}"/>
              </c:ext>
            </c:extLst>
          </c:dPt>
          <c:dPt>
            <c:idx val="19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7-B5C0-4447-AB17-4A2070908CE2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C0-4447-AB17-4A2070908CE2}"/>
                </c:ext>
              </c:extLst>
            </c:dLbl>
            <c:dLbl>
              <c:idx val="4"/>
              <c:layout>
                <c:manualLayout>
                  <c:x val="-2.222222222222223E-2"/>
                  <c:y val="4.6620046620046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C0-4447-AB17-4A2070908CE2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C0-4447-AB17-4A2070908CE2}"/>
                </c:ext>
              </c:extLst>
            </c:dLbl>
            <c:dLbl>
              <c:idx val="7"/>
              <c:layout>
                <c:manualLayout>
                  <c:x val="-1.3333333333333336E-2"/>
                  <c:y val="7.3417396252041968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C0-4447-AB17-4A2070908CE2}"/>
                </c:ext>
              </c:extLst>
            </c:dLbl>
            <c:dLbl>
              <c:idx val="9"/>
              <c:layout>
                <c:manualLayout>
                  <c:x val="-8.1698416951969322E-17"/>
                  <c:y val="-4.6620046620046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C0-4447-AB17-4A2070908CE2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C0-4447-AB17-4A2070908CE2}"/>
                </c:ext>
              </c:extLst>
            </c:dLbl>
            <c:dLbl>
              <c:idx val="14"/>
              <c:layout>
                <c:manualLayout>
                  <c:x val="6.9347331583550437E-3"/>
                  <c:y val="-2.7971660885046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5C0-4447-AB17-4A2070908CE2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5C0-4447-AB17-4A2070908CE2}"/>
                </c:ext>
              </c:extLst>
            </c:dLbl>
            <c:dLbl>
              <c:idx val="17"/>
              <c:layout>
                <c:manualLayout>
                  <c:x val="-2.4444444444444446E-2"/>
                  <c:y val="4.6623717489860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5C0-4447-AB17-4A2070908CE2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5C0-4447-AB17-4A2070908CE2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5C0-4447-AB17-4A2070908C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'Monthly Calculations'!$F$339:$F$358</c:f>
              <c:numCache>
                <c:formatCode>[$-14009]dd/mm/yy;@</c:formatCode>
                <c:ptCount val="20"/>
                <c:pt idx="0">
                  <c:v>44228</c:v>
                </c:pt>
                <c:pt idx="1">
                  <c:v>44229</c:v>
                </c:pt>
                <c:pt idx="2">
                  <c:v>44230</c:v>
                </c:pt>
                <c:pt idx="3">
                  <c:v>44231</c:v>
                </c:pt>
                <c:pt idx="4">
                  <c:v>44232</c:v>
                </c:pt>
                <c:pt idx="5">
                  <c:v>44235</c:v>
                </c:pt>
                <c:pt idx="6">
                  <c:v>44236</c:v>
                </c:pt>
                <c:pt idx="7">
                  <c:v>44237</c:v>
                </c:pt>
                <c:pt idx="8">
                  <c:v>44238</c:v>
                </c:pt>
                <c:pt idx="9">
                  <c:v>44239</c:v>
                </c:pt>
                <c:pt idx="10">
                  <c:v>44242</c:v>
                </c:pt>
                <c:pt idx="11">
                  <c:v>44243</c:v>
                </c:pt>
                <c:pt idx="12">
                  <c:v>44244</c:v>
                </c:pt>
                <c:pt idx="13">
                  <c:v>44245</c:v>
                </c:pt>
                <c:pt idx="14">
                  <c:v>44246</c:v>
                </c:pt>
                <c:pt idx="15">
                  <c:v>44249</c:v>
                </c:pt>
                <c:pt idx="16">
                  <c:v>44250</c:v>
                </c:pt>
                <c:pt idx="17">
                  <c:v>44251</c:v>
                </c:pt>
                <c:pt idx="18">
                  <c:v>44252</c:v>
                </c:pt>
                <c:pt idx="19">
                  <c:v>44253</c:v>
                </c:pt>
              </c:numCache>
            </c:numRef>
          </c:cat>
          <c:val>
            <c:numRef>
              <c:f>'Monthly Calculations'!$G$339:$G$358</c:f>
              <c:numCache>
                <c:formatCode>0_ </c:formatCode>
                <c:ptCount val="20"/>
                <c:pt idx="0">
                  <c:v>30231.048749999984</c:v>
                </c:pt>
                <c:pt idx="1">
                  <c:v>-7960.5999999998639</c:v>
                </c:pt>
                <c:pt idx="2">
                  <c:v>25842.602000000021</c:v>
                </c:pt>
                <c:pt idx="3">
                  <c:v>78304.550000000047</c:v>
                </c:pt>
                <c:pt idx="4">
                  <c:v>-23799.544500000065</c:v>
                </c:pt>
                <c:pt idx="5">
                  <c:v>-21529.366999999791</c:v>
                </c:pt>
                <c:pt idx="6">
                  <c:v>28486.38399999986</c:v>
                </c:pt>
                <c:pt idx="7">
                  <c:v>-33429.424499999972</c:v>
                </c:pt>
                <c:pt idx="8">
                  <c:v>-10080.82900000014</c:v>
                </c:pt>
                <c:pt idx="9">
                  <c:v>1479.7499999999782</c:v>
                </c:pt>
                <c:pt idx="10">
                  <c:v>93661.856079999736</c:v>
                </c:pt>
                <c:pt idx="11">
                  <c:v>-38187.935500000051</c:v>
                </c:pt>
                <c:pt idx="12">
                  <c:v>3032.1919999999345</c:v>
                </c:pt>
                <c:pt idx="13">
                  <c:v>-6284.2180000000726</c:v>
                </c:pt>
                <c:pt idx="14">
                  <c:v>18366.835400000105</c:v>
                </c:pt>
                <c:pt idx="15">
                  <c:v>-43668.285000000149</c:v>
                </c:pt>
                <c:pt idx="16">
                  <c:v>23493.835000000014</c:v>
                </c:pt>
                <c:pt idx="17">
                  <c:v>-11924.097</c:v>
                </c:pt>
                <c:pt idx="18">
                  <c:v>-3092.4620000000559</c:v>
                </c:pt>
                <c:pt idx="19">
                  <c:v>-13254.458000000048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5C0-4447-AB17-4A2070908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43086336"/>
        <c:axId val="143087872"/>
      </c:barChart>
      <c:catAx>
        <c:axId val="143086336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087872"/>
        <c:crosses val="autoZero"/>
        <c:auto val="0"/>
        <c:lblAlgn val="ctr"/>
        <c:lblOffset val="100"/>
        <c:noMultiLvlLbl val="0"/>
      </c:catAx>
      <c:valAx>
        <c:axId val="143087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086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5B56-46B2-B8B7-B49A01AAB898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5B56-46B2-B8B7-B49A01AAB89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Calculations'!$N$337:$N$338</c:f>
              <c:numCache>
                <c:formatCode>0%</c:formatCode>
                <c:ptCount val="2"/>
                <c:pt idx="0">
                  <c:v>0.5</c:v>
                </c:pt>
                <c:pt idx="1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B56-46B2-B8B7-B49A01AAB89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FB4A-4752-801E-0DFC219634D3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FB4A-4752-801E-0DFC219634D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Calculations'!$K$362:$K$363</c:f>
              <c:numCache>
                <c:formatCode>0%</c:formatCode>
                <c:ptCount val="2"/>
                <c:pt idx="0">
                  <c:v>0.39285714285714285</c:v>
                </c:pt>
                <c:pt idx="1">
                  <c:v>0.6071428571428571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B4A-4752-801E-0DFC219634D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976379903012306E-2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B-F654-4466-8069-6AD9E5711E77}"/>
              </c:ext>
            </c:extLst>
          </c:dPt>
          <c:dPt>
            <c:idx val="6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D-F654-4466-8069-6AD9E5711E77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F-F654-4466-8069-6AD9E5711E77}"/>
              </c:ext>
            </c:extLst>
          </c:dPt>
          <c:dPt>
            <c:idx val="1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7-F654-4466-8069-6AD9E5711E77}"/>
              </c:ext>
            </c:extLst>
          </c:dPt>
          <c:dPt>
            <c:idx val="1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9-F654-4466-8069-6AD9E5711E77}"/>
              </c:ext>
            </c:extLst>
          </c:dPt>
          <c:dPt>
            <c:idx val="1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B-F654-4466-8069-6AD9E5711E77}"/>
              </c:ext>
            </c:extLst>
          </c:dPt>
          <c:dPt>
            <c:idx val="1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D-F654-4466-8069-6AD9E5711E77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F-F654-4466-8069-6AD9E5711E77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5-F654-4466-8069-6AD9E5711E77}"/>
              </c:ext>
            </c:extLst>
          </c:dPt>
          <c:dPt>
            <c:idx val="19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7-F654-4466-8069-6AD9E5711E77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54-4466-8069-6AD9E5711E77}"/>
                </c:ext>
              </c:extLst>
            </c:dLbl>
            <c:dLbl>
              <c:idx val="4"/>
              <c:layout>
                <c:manualLayout>
                  <c:x val="-2.222222222222223E-2"/>
                  <c:y val="4.6620046620046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54-4466-8069-6AD9E5711E77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54-4466-8069-6AD9E5711E77}"/>
                </c:ext>
              </c:extLst>
            </c:dLbl>
            <c:dLbl>
              <c:idx val="7"/>
              <c:layout>
                <c:manualLayout>
                  <c:x val="-1.3333333333333336E-2"/>
                  <c:y val="7.3417396252041968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54-4466-8069-6AD9E5711E77}"/>
                </c:ext>
              </c:extLst>
            </c:dLbl>
            <c:dLbl>
              <c:idx val="9"/>
              <c:layout>
                <c:manualLayout>
                  <c:x val="-8.1698416951969322E-17"/>
                  <c:y val="-4.6620046620046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654-4466-8069-6AD9E5711E77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654-4466-8069-6AD9E5711E77}"/>
                </c:ext>
              </c:extLst>
            </c:dLbl>
            <c:dLbl>
              <c:idx val="14"/>
              <c:layout>
                <c:manualLayout>
                  <c:x val="6.9347331583550437E-3"/>
                  <c:y val="-2.7971660885046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654-4466-8069-6AD9E5711E77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654-4466-8069-6AD9E5711E77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654-4466-8069-6AD9E5711E77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654-4466-8069-6AD9E5711E77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654-4466-8069-6AD9E5711E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'Monthly Calculations'!$F$364:$F$383</c:f>
              <c:numCache>
                <c:formatCode>[$-14009]dd/mm/yy;@</c:formatCode>
                <c:ptCount val="20"/>
                <c:pt idx="0">
                  <c:v>44256</c:v>
                </c:pt>
                <c:pt idx="1">
                  <c:v>44257</c:v>
                </c:pt>
                <c:pt idx="2">
                  <c:v>44258</c:v>
                </c:pt>
                <c:pt idx="3">
                  <c:v>44259</c:v>
                </c:pt>
                <c:pt idx="4">
                  <c:v>44260</c:v>
                </c:pt>
                <c:pt idx="5">
                  <c:v>44263</c:v>
                </c:pt>
                <c:pt idx="6">
                  <c:v>44264</c:v>
                </c:pt>
                <c:pt idx="7">
                  <c:v>44265</c:v>
                </c:pt>
                <c:pt idx="8">
                  <c:v>44267</c:v>
                </c:pt>
                <c:pt idx="9">
                  <c:v>44270</c:v>
                </c:pt>
                <c:pt idx="10">
                  <c:v>44271</c:v>
                </c:pt>
                <c:pt idx="11">
                  <c:v>44272</c:v>
                </c:pt>
                <c:pt idx="12">
                  <c:v>44273</c:v>
                </c:pt>
                <c:pt idx="13">
                  <c:v>44274</c:v>
                </c:pt>
                <c:pt idx="14">
                  <c:v>44277</c:v>
                </c:pt>
                <c:pt idx="15">
                  <c:v>44278</c:v>
                </c:pt>
                <c:pt idx="16">
                  <c:v>44280</c:v>
                </c:pt>
                <c:pt idx="17">
                  <c:v>44281</c:v>
                </c:pt>
                <c:pt idx="18">
                  <c:v>44285</c:v>
                </c:pt>
                <c:pt idx="19">
                  <c:v>44286</c:v>
                </c:pt>
              </c:numCache>
            </c:numRef>
          </c:cat>
          <c:val>
            <c:numRef>
              <c:f>'Monthly Calculations'!$G$364:$G$383</c:f>
              <c:numCache>
                <c:formatCode>0_ </c:formatCode>
                <c:ptCount val="20"/>
                <c:pt idx="0">
                  <c:v>43014.545000000355</c:v>
                </c:pt>
                <c:pt idx="1">
                  <c:v>41985.168000000253</c:v>
                </c:pt>
                <c:pt idx="2">
                  <c:v>20411.112000000056</c:v>
                </c:pt>
                <c:pt idx="3">
                  <c:v>12178.043499999758</c:v>
                </c:pt>
                <c:pt idx="4">
                  <c:v>6776.5050000000683</c:v>
                </c:pt>
                <c:pt idx="5">
                  <c:v>-13811.201000000014</c:v>
                </c:pt>
                <c:pt idx="6">
                  <c:v>-17932.768000000076</c:v>
                </c:pt>
                <c:pt idx="7">
                  <c:v>-7134.6399999999994</c:v>
                </c:pt>
                <c:pt idx="8">
                  <c:v>6282.0394999999626</c:v>
                </c:pt>
                <c:pt idx="9">
                  <c:v>12477.037499999797</c:v>
                </c:pt>
                <c:pt idx="10">
                  <c:v>2712.5630000001124</c:v>
                </c:pt>
                <c:pt idx="11">
                  <c:v>-38989.529999999912</c:v>
                </c:pt>
                <c:pt idx="12">
                  <c:v>-7797.8179999999811</c:v>
                </c:pt>
                <c:pt idx="13">
                  <c:v>576.13599999993858</c:v>
                </c:pt>
                <c:pt idx="14">
                  <c:v>-30569.480000000047</c:v>
                </c:pt>
                <c:pt idx="15">
                  <c:v>-30980.926000000072</c:v>
                </c:pt>
                <c:pt idx="16">
                  <c:v>28496.820419999909</c:v>
                </c:pt>
                <c:pt idx="17">
                  <c:v>19519.582999999962</c:v>
                </c:pt>
                <c:pt idx="18">
                  <c:v>-14984.339999999998</c:v>
                </c:pt>
                <c:pt idx="19">
                  <c:v>-34791.843500000206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654-4466-8069-6AD9E5711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84141696"/>
        <c:axId val="184143232"/>
      </c:barChart>
      <c:catAx>
        <c:axId val="184141696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143232"/>
        <c:crosses val="autoZero"/>
        <c:auto val="0"/>
        <c:lblAlgn val="ctr"/>
        <c:lblOffset val="100"/>
        <c:noMultiLvlLbl val="0"/>
      </c:catAx>
      <c:valAx>
        <c:axId val="184143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141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E050-44F7-BF80-6C273EFDD82E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E050-44F7-BF80-6C273EFDD82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Calculations'!$N$362:$N$363</c:f>
              <c:numCache>
                <c:formatCode>0%</c:formatCode>
                <c:ptCount val="2"/>
                <c:pt idx="0">
                  <c:v>0.55000000000000004</c:v>
                </c:pt>
                <c:pt idx="1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50-44F7-BF80-6C273EFDD82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65CD-4D75-A12C-13169A9995F5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65CD-4D75-A12C-13169A9995F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Calculations'!$K$389:$K$390</c:f>
              <c:numCache>
                <c:formatCode>0%</c:formatCode>
                <c:ptCount val="2"/>
                <c:pt idx="0">
                  <c:v>0.49090909090909091</c:v>
                </c:pt>
                <c:pt idx="1">
                  <c:v>0.50909090909090904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5CD-4D75-A12C-13169A9995F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976379903012306E-2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7-6CFE-4905-8CFC-3204BFED9442}"/>
              </c:ext>
            </c:extLst>
          </c:dPt>
          <c:dPt>
            <c:idx val="9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3-6CFE-4905-8CFC-3204BFED9442}"/>
              </c:ext>
            </c:extLst>
          </c:dPt>
          <c:dPt>
            <c:idx val="1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5-6CFE-4905-8CFC-3204BFED9442}"/>
              </c:ext>
            </c:extLst>
          </c:dPt>
          <c:dPt>
            <c:idx val="1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7-6CFE-4905-8CFC-3204BFED9442}"/>
              </c:ext>
            </c:extLst>
          </c:dPt>
          <c:dPt>
            <c:idx val="1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B-6CFE-4905-8CFC-3204BFED9442}"/>
              </c:ext>
            </c:extLst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3-6CFE-4905-8CFC-3204BFED9442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FE-4905-8CFC-3204BFED9442}"/>
                </c:ext>
              </c:extLst>
            </c:dLbl>
            <c:dLbl>
              <c:idx val="4"/>
              <c:layout>
                <c:manualLayout>
                  <c:x val="-2.222222222222223E-2"/>
                  <c:y val="4.6620046620046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FE-4905-8CFC-3204BFED9442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FE-4905-8CFC-3204BFED9442}"/>
                </c:ext>
              </c:extLst>
            </c:dLbl>
            <c:dLbl>
              <c:idx val="7"/>
              <c:layout>
                <c:manualLayout>
                  <c:x val="-1.3333333333333336E-2"/>
                  <c:y val="7.3417396252041968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FE-4905-8CFC-3204BFED9442}"/>
                </c:ext>
              </c:extLst>
            </c:dLbl>
            <c:dLbl>
              <c:idx val="9"/>
              <c:layout>
                <c:manualLayout>
                  <c:x val="-8.1698416951969322E-17"/>
                  <c:y val="-4.6620046620046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FE-4905-8CFC-3204BFED9442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CFE-4905-8CFC-3204BFED9442}"/>
                </c:ext>
              </c:extLst>
            </c:dLbl>
            <c:dLbl>
              <c:idx val="14"/>
              <c:layout>
                <c:manualLayout>
                  <c:x val="6.9347331583550437E-3"/>
                  <c:y val="-2.7971660885046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CFE-4905-8CFC-3204BFED9442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CFE-4905-8CFC-3204BFED9442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CFE-4905-8CFC-3204BFED9442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CFE-4905-8CFC-3204BFED9442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CFE-4905-8CFC-3204BFED94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'Monthly Calculations'!$F$391:$F$408</c:f>
              <c:numCache>
                <c:formatCode>[$-14009]dd/mm/yy;@</c:formatCode>
                <c:ptCount val="18"/>
                <c:pt idx="0">
                  <c:v>44287</c:v>
                </c:pt>
                <c:pt idx="1">
                  <c:v>44291</c:v>
                </c:pt>
                <c:pt idx="2">
                  <c:v>44292</c:v>
                </c:pt>
                <c:pt idx="3">
                  <c:v>44293</c:v>
                </c:pt>
                <c:pt idx="4">
                  <c:v>44294</c:v>
                </c:pt>
                <c:pt idx="5">
                  <c:v>44295</c:v>
                </c:pt>
                <c:pt idx="6">
                  <c:v>44298</c:v>
                </c:pt>
                <c:pt idx="7">
                  <c:v>44301</c:v>
                </c:pt>
                <c:pt idx="8">
                  <c:v>44302</c:v>
                </c:pt>
                <c:pt idx="9">
                  <c:v>44305</c:v>
                </c:pt>
                <c:pt idx="10">
                  <c:v>44306</c:v>
                </c:pt>
                <c:pt idx="11">
                  <c:v>44308</c:v>
                </c:pt>
                <c:pt idx="12">
                  <c:v>44309</c:v>
                </c:pt>
                <c:pt idx="13">
                  <c:v>44312</c:v>
                </c:pt>
                <c:pt idx="14">
                  <c:v>44313</c:v>
                </c:pt>
                <c:pt idx="15">
                  <c:v>44314</c:v>
                </c:pt>
                <c:pt idx="16">
                  <c:v>44315</c:v>
                </c:pt>
                <c:pt idx="17">
                  <c:v>44316</c:v>
                </c:pt>
              </c:numCache>
            </c:numRef>
          </c:cat>
          <c:val>
            <c:numRef>
              <c:f>'Monthly Calculations'!$G$391:$G$408</c:f>
              <c:numCache>
                <c:formatCode>0_ </c:formatCode>
                <c:ptCount val="18"/>
                <c:pt idx="0">
                  <c:v>11486.147000000019</c:v>
                </c:pt>
                <c:pt idx="1">
                  <c:v>2741.6450000000004</c:v>
                </c:pt>
                <c:pt idx="2">
                  <c:v>31195.29249999988</c:v>
                </c:pt>
                <c:pt idx="3">
                  <c:v>-9237.5249999999432</c:v>
                </c:pt>
                <c:pt idx="4">
                  <c:v>17739.094000000099</c:v>
                </c:pt>
                <c:pt idx="5">
                  <c:v>10405.255000000001</c:v>
                </c:pt>
                <c:pt idx="6">
                  <c:v>7473.1</c:v>
                </c:pt>
                <c:pt idx="7">
                  <c:v>21896.341500000119</c:v>
                </c:pt>
                <c:pt idx="8">
                  <c:v>20720.870499999848</c:v>
                </c:pt>
                <c:pt idx="9">
                  <c:v>-13475.617999999993</c:v>
                </c:pt>
                <c:pt idx="10">
                  <c:v>-5707.3089999998319</c:v>
                </c:pt>
                <c:pt idx="11">
                  <c:v>-38428.035999999855</c:v>
                </c:pt>
                <c:pt idx="12">
                  <c:v>34095.43799999966</c:v>
                </c:pt>
                <c:pt idx="13">
                  <c:v>-41930.849999999366</c:v>
                </c:pt>
                <c:pt idx="14">
                  <c:v>3329.5450000000928</c:v>
                </c:pt>
                <c:pt idx="15">
                  <c:v>18141.510000000118</c:v>
                </c:pt>
                <c:pt idx="16">
                  <c:v>11082.310000000041</c:v>
                </c:pt>
                <c:pt idx="17">
                  <c:v>-23702.334499999793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CFE-4905-8CFC-3204BFED9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84314112"/>
        <c:axId val="184332288"/>
      </c:barChart>
      <c:catAx>
        <c:axId val="184314112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332288"/>
        <c:crosses val="autoZero"/>
        <c:auto val="0"/>
        <c:lblAlgn val="ctr"/>
        <c:lblOffset val="100"/>
        <c:noMultiLvlLbl val="0"/>
      </c:catAx>
      <c:valAx>
        <c:axId val="184332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314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976379903012306E-2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00C6-452A-9982-01F0A80EE8A6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6-9865-4996-9367-268725663590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7-00C6-452A-9982-01F0A80EE8A6}"/>
              </c:ext>
            </c:extLst>
          </c:dPt>
          <c:dPt>
            <c:idx val="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9-00C6-452A-9982-01F0A80EE8A6}"/>
              </c:ext>
            </c:extLst>
          </c:dPt>
          <c:dPt>
            <c:idx val="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B-00C6-452A-9982-01F0A80EE8A6}"/>
              </c:ext>
            </c:extLst>
          </c:dPt>
          <c:dPt>
            <c:idx val="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D-00C6-452A-9982-01F0A80EE8A6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1-00C6-452A-9982-01F0A80EE8A6}"/>
              </c:ext>
            </c:extLst>
          </c:dPt>
          <c:dPt>
            <c:idx val="1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8-8A30-43C4-8FEB-926EE986B052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3-00C6-452A-9982-01F0A80EE8A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'Monthly Calculations'!$F$49:$F$65</c:f>
              <c:numCache>
                <c:formatCode>[$-14009]dd/mm/yy;@</c:formatCode>
                <c:ptCount val="17"/>
                <c:pt idx="0">
                  <c:v>43864</c:v>
                </c:pt>
                <c:pt idx="1">
                  <c:v>43865</c:v>
                </c:pt>
                <c:pt idx="2">
                  <c:v>43866</c:v>
                </c:pt>
                <c:pt idx="3">
                  <c:v>43867</c:v>
                </c:pt>
                <c:pt idx="4">
                  <c:v>43868</c:v>
                </c:pt>
                <c:pt idx="5">
                  <c:v>43871</c:v>
                </c:pt>
                <c:pt idx="6">
                  <c:v>43872</c:v>
                </c:pt>
                <c:pt idx="7">
                  <c:v>43873</c:v>
                </c:pt>
                <c:pt idx="8">
                  <c:v>43874</c:v>
                </c:pt>
                <c:pt idx="9">
                  <c:v>43875</c:v>
                </c:pt>
                <c:pt idx="10">
                  <c:v>43878</c:v>
                </c:pt>
                <c:pt idx="11">
                  <c:v>43879</c:v>
                </c:pt>
                <c:pt idx="12">
                  <c:v>43880</c:v>
                </c:pt>
                <c:pt idx="13">
                  <c:v>43881</c:v>
                </c:pt>
                <c:pt idx="14">
                  <c:v>43885</c:v>
                </c:pt>
                <c:pt idx="15">
                  <c:v>43886</c:v>
                </c:pt>
                <c:pt idx="16">
                  <c:v>43887</c:v>
                </c:pt>
              </c:numCache>
            </c:numRef>
          </c:cat>
          <c:val>
            <c:numRef>
              <c:f>'Monthly Calculations'!$G$49:$G$65</c:f>
              <c:numCache>
                <c:formatCode>0_ </c:formatCode>
                <c:ptCount val="17"/>
                <c:pt idx="0">
                  <c:v>11542.019999999968</c:v>
                </c:pt>
                <c:pt idx="1">
                  <c:v>-21107.148679999998</c:v>
                </c:pt>
                <c:pt idx="2">
                  <c:v>-14157.650000000136</c:v>
                </c:pt>
                <c:pt idx="3">
                  <c:v>-765.48500000009062</c:v>
                </c:pt>
                <c:pt idx="4">
                  <c:v>-20149.679999999909</c:v>
                </c:pt>
                <c:pt idx="5">
                  <c:v>20842.780000000064</c:v>
                </c:pt>
                <c:pt idx="6">
                  <c:v>34641.870000000024</c:v>
                </c:pt>
                <c:pt idx="7">
                  <c:v>1424.3019999998705</c:v>
                </c:pt>
                <c:pt idx="8">
                  <c:v>5264.4449999999015</c:v>
                </c:pt>
                <c:pt idx="9">
                  <c:v>23051.785000000018</c:v>
                </c:pt>
                <c:pt idx="10">
                  <c:v>-3776.9760000001274</c:v>
                </c:pt>
                <c:pt idx="11">
                  <c:v>-4709.4499999999971</c:v>
                </c:pt>
                <c:pt idx="12">
                  <c:v>23128.619999999974</c:v>
                </c:pt>
                <c:pt idx="13">
                  <c:v>30477.631999999998</c:v>
                </c:pt>
                <c:pt idx="14">
                  <c:v>18056.760000000093</c:v>
                </c:pt>
                <c:pt idx="15">
                  <c:v>-7943.2200000000412</c:v>
                </c:pt>
                <c:pt idx="16">
                  <c:v>-22483.453500000291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0C6-452A-9982-01F0A80EE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89309952"/>
        <c:axId val="89311488"/>
      </c:barChart>
      <c:catAx>
        <c:axId val="89309952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311488"/>
        <c:crosses val="autoZero"/>
        <c:auto val="0"/>
        <c:lblAlgn val="ctr"/>
        <c:lblOffset val="100"/>
        <c:noMultiLvlLbl val="0"/>
      </c:catAx>
      <c:valAx>
        <c:axId val="89311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309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CE90-4C67-B408-0109043A6899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CE90-4C67-B408-0109043A689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Calculations'!$N$389:$N$390</c:f>
              <c:numCache>
                <c:formatCode>0%</c:formatCode>
                <c:ptCount val="2"/>
                <c:pt idx="0">
                  <c:v>0.66666666666666663</c:v>
                </c:pt>
                <c:pt idx="1">
                  <c:v>0.33333333333333331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E90-4C67-B408-0109043A689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A20F-44F6-A753-933F2989812F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A20F-44F6-A753-933F2989812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Calculations'!$K$412:$K$413</c:f>
              <c:numCache>
                <c:formatCode>0%</c:formatCode>
                <c:ptCount val="2"/>
                <c:pt idx="0">
                  <c:v>0.4</c:v>
                </c:pt>
                <c:pt idx="1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20F-44F6-A753-933F298981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976379903012306E-2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47A5-45C3-9C9A-280CB274F052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7-47A5-45C3-9C9A-280CB274F052}"/>
              </c:ext>
            </c:extLst>
          </c:dPt>
          <c:dPt>
            <c:idx val="6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D-47A5-45C3-9C9A-280CB274F052}"/>
              </c:ext>
            </c:extLst>
          </c:dPt>
          <c:dPt>
            <c:idx val="7"/>
            <c:invertIfNegative val="0"/>
            <c:bubble3D val="0"/>
            <c:spPr>
              <a:solidFill>
                <a:srgbClr val="F6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F-47A5-45C3-9C9A-280CB274F052}"/>
              </c:ext>
            </c:extLst>
          </c:dPt>
          <c:dPt>
            <c:idx val="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1-47A5-45C3-9C9A-280CB274F052}"/>
              </c:ext>
            </c:extLst>
          </c:dPt>
          <c:dPt>
            <c:idx val="1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7-47A5-45C3-9C9A-280CB274F052}"/>
              </c:ext>
            </c:extLst>
          </c:dPt>
          <c:dPt>
            <c:idx val="1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9-47A5-45C3-9C9A-280CB274F052}"/>
              </c:ext>
            </c:extLst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3-47A5-45C3-9C9A-280CB274F052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5-47A5-45C3-9C9A-280CB274F052}"/>
              </c:ext>
            </c:extLst>
          </c:dPt>
          <c:dPt>
            <c:idx val="19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7-47A5-45C3-9C9A-280CB274F052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A5-45C3-9C9A-280CB274F052}"/>
                </c:ext>
              </c:extLst>
            </c:dLbl>
            <c:dLbl>
              <c:idx val="4"/>
              <c:layout>
                <c:manualLayout>
                  <c:x val="-2.222222222222223E-2"/>
                  <c:y val="4.6620046620046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A5-45C3-9C9A-280CB274F052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A5-45C3-9C9A-280CB274F052}"/>
                </c:ext>
              </c:extLst>
            </c:dLbl>
            <c:dLbl>
              <c:idx val="7"/>
              <c:layout>
                <c:manualLayout>
                  <c:x val="-1.3333333333333336E-2"/>
                  <c:y val="7.3417396252041968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A5-45C3-9C9A-280CB274F052}"/>
                </c:ext>
              </c:extLst>
            </c:dLbl>
            <c:dLbl>
              <c:idx val="9"/>
              <c:layout>
                <c:manualLayout>
                  <c:x val="-8.1698416951969322E-17"/>
                  <c:y val="-4.6620046620046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A5-45C3-9C9A-280CB274F052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7A5-45C3-9C9A-280CB274F052}"/>
                </c:ext>
              </c:extLst>
            </c:dLbl>
            <c:dLbl>
              <c:idx val="14"/>
              <c:layout>
                <c:manualLayout>
                  <c:x val="6.9347331583550437E-3"/>
                  <c:y val="-2.7971660885046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7A5-45C3-9C9A-280CB274F052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7A5-45C3-9C9A-280CB274F052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7A5-45C3-9C9A-280CB274F052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7A5-45C3-9C9A-280CB274F052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7A5-45C3-9C9A-280CB274F0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'Monthly Calculations'!$F$414:$F$433</c:f>
              <c:numCache>
                <c:formatCode>[$-14009]dd/mm/yy;@</c:formatCode>
                <c:ptCount val="20"/>
                <c:pt idx="0">
                  <c:v>44319</c:v>
                </c:pt>
                <c:pt idx="1">
                  <c:v>44320</c:v>
                </c:pt>
                <c:pt idx="2">
                  <c:v>44321</c:v>
                </c:pt>
                <c:pt idx="3">
                  <c:v>44322</c:v>
                </c:pt>
                <c:pt idx="4">
                  <c:v>44323</c:v>
                </c:pt>
                <c:pt idx="5">
                  <c:v>44326</c:v>
                </c:pt>
                <c:pt idx="6">
                  <c:v>44327</c:v>
                </c:pt>
                <c:pt idx="7">
                  <c:v>44328</c:v>
                </c:pt>
                <c:pt idx="8">
                  <c:v>44330</c:v>
                </c:pt>
                <c:pt idx="9">
                  <c:v>44333</c:v>
                </c:pt>
                <c:pt idx="10">
                  <c:v>44334</c:v>
                </c:pt>
                <c:pt idx="11">
                  <c:v>44335</c:v>
                </c:pt>
                <c:pt idx="12">
                  <c:v>44336</c:v>
                </c:pt>
                <c:pt idx="13">
                  <c:v>44337</c:v>
                </c:pt>
                <c:pt idx="14">
                  <c:v>44340</c:v>
                </c:pt>
                <c:pt idx="15">
                  <c:v>44341</c:v>
                </c:pt>
                <c:pt idx="16">
                  <c:v>44342</c:v>
                </c:pt>
                <c:pt idx="17">
                  <c:v>44343</c:v>
                </c:pt>
                <c:pt idx="18">
                  <c:v>44344</c:v>
                </c:pt>
                <c:pt idx="19">
                  <c:v>44347</c:v>
                </c:pt>
              </c:numCache>
            </c:numRef>
          </c:cat>
          <c:val>
            <c:numRef>
              <c:f>'Monthly Calculations'!$G$414:$G$433</c:f>
              <c:numCache>
                <c:formatCode>0_ </c:formatCode>
                <c:ptCount val="20"/>
                <c:pt idx="0">
                  <c:v>28042.078750000041</c:v>
                </c:pt>
                <c:pt idx="1">
                  <c:v>-20896.034499999943</c:v>
                </c:pt>
                <c:pt idx="2">
                  <c:v>35051.162499999904</c:v>
                </c:pt>
                <c:pt idx="3">
                  <c:v>-24355.647249999827</c:v>
                </c:pt>
                <c:pt idx="4">
                  <c:v>38760.06025000009</c:v>
                </c:pt>
                <c:pt idx="5">
                  <c:v>12602.33500000009</c:v>
                </c:pt>
                <c:pt idx="6">
                  <c:v>-33805.874999999949</c:v>
                </c:pt>
                <c:pt idx="7">
                  <c:v>-28364.435000000121</c:v>
                </c:pt>
                <c:pt idx="8">
                  <c:v>-7663.5</c:v>
                </c:pt>
                <c:pt idx="9">
                  <c:v>13738.92750000014</c:v>
                </c:pt>
                <c:pt idx="10">
                  <c:v>10825.231250000035</c:v>
                </c:pt>
                <c:pt idx="11">
                  <c:v>-28992.466000000124</c:v>
                </c:pt>
                <c:pt idx="12">
                  <c:v>-10629.753999999917</c:v>
                </c:pt>
                <c:pt idx="13">
                  <c:v>25539.738000000074</c:v>
                </c:pt>
                <c:pt idx="14">
                  <c:v>31815.528000000042</c:v>
                </c:pt>
                <c:pt idx="15">
                  <c:v>3562.6709999999766</c:v>
                </c:pt>
                <c:pt idx="16">
                  <c:v>32320.91999999998</c:v>
                </c:pt>
                <c:pt idx="17">
                  <c:v>-8847.7325000000637</c:v>
                </c:pt>
                <c:pt idx="18">
                  <c:v>-4557.0080000000144</c:v>
                </c:pt>
                <c:pt idx="19">
                  <c:v>-27495.650000000103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7A5-45C3-9C9A-280CB274F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84794496"/>
        <c:axId val="184800384"/>
      </c:barChart>
      <c:catAx>
        <c:axId val="184794496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800384"/>
        <c:crosses val="autoZero"/>
        <c:auto val="0"/>
        <c:lblAlgn val="ctr"/>
        <c:lblOffset val="100"/>
        <c:noMultiLvlLbl val="0"/>
      </c:catAx>
      <c:valAx>
        <c:axId val="184800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794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2418-4FC1-8C38-7B7D8D939DCD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2418-4FC1-8C38-7B7D8D939DC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Calculations'!$N$412:$N$413</c:f>
              <c:numCache>
                <c:formatCode>0%</c:formatCode>
                <c:ptCount val="2"/>
                <c:pt idx="0">
                  <c:v>0.55000000000000004</c:v>
                </c:pt>
                <c:pt idx="1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418-4FC1-8C38-7B7D8D939D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7157-4029-9719-96DDA2CBC558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7157-4029-9719-96DDA2CBC55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Calculations'!$K$437:$K$438</c:f>
              <c:numCache>
                <c:formatCode>0%</c:formatCode>
                <c:ptCount val="2"/>
                <c:pt idx="0">
                  <c:v>0.41095890410958902</c:v>
                </c:pt>
                <c:pt idx="1">
                  <c:v>0.58904109589041098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157-4029-9719-96DDA2CBC55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976379903012306E-2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04BA-44E2-8AFA-22402EE6961F}"/>
              </c:ext>
            </c:extLst>
          </c:dPt>
          <c:dPt>
            <c:idx val="6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D-04BA-44E2-8AFA-22402EE6961F}"/>
              </c:ext>
            </c:extLst>
          </c:dPt>
          <c:dPt>
            <c:idx val="9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3-04BA-44E2-8AFA-22402EE6961F}"/>
              </c:ext>
            </c:extLst>
          </c:dPt>
          <c:dPt>
            <c:idx val="1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7-04BA-44E2-8AFA-22402EE6961F}"/>
              </c:ext>
            </c:extLst>
          </c:dPt>
          <c:dPt>
            <c:idx val="1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9-04BA-44E2-8AFA-22402EE6961F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F-04BA-44E2-8AFA-22402EE6961F}"/>
              </c:ext>
            </c:extLst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3-04BA-44E2-8AFA-22402EE6961F}"/>
              </c:ext>
            </c:extLst>
          </c:dPt>
          <c:dPt>
            <c:idx val="19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7-04BA-44E2-8AFA-22402EE696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9-04BA-44E2-8AFA-22402EE6961F}"/>
              </c:ext>
            </c:extLst>
          </c:dPt>
          <c:dPt>
            <c:idx val="2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B-04BA-44E2-8AFA-22402EE6961F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BA-44E2-8AFA-22402EE6961F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BA-44E2-8AFA-22402EE6961F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BA-44E2-8AFA-22402EE6961F}"/>
                </c:ext>
              </c:extLst>
            </c:dLbl>
            <c:dLbl>
              <c:idx val="7"/>
              <c:layout>
                <c:manualLayout>
                  <c:x val="-1.3333333333333336E-2"/>
                  <c:y val="7.3417396252041968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BA-44E2-8AFA-22402EE6961F}"/>
                </c:ext>
              </c:extLst>
            </c:dLbl>
            <c:dLbl>
              <c:idx val="9"/>
              <c:layout>
                <c:manualLayout>
                  <c:x val="-8.1698416951969322E-17"/>
                  <c:y val="-4.6620046620046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BA-44E2-8AFA-22402EE6961F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4BA-44E2-8AFA-22402EE6961F}"/>
                </c:ext>
              </c:extLst>
            </c:dLbl>
            <c:dLbl>
              <c:idx val="14"/>
              <c:layout>
                <c:manualLayout>
                  <c:x val="6.9347331583550437E-3"/>
                  <c:y val="-2.7971660885046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4BA-44E2-8AFA-22402EE6961F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4BA-44E2-8AFA-22402EE6961F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4BA-44E2-8AFA-22402EE6961F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4BA-44E2-8AFA-22402EE6961F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4BA-44E2-8AFA-22402EE696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'Monthly Calculations'!$F$439:$F$460</c:f>
              <c:numCache>
                <c:formatCode>[$-14009]dd/mm/yy;@</c:formatCode>
                <c:ptCount val="22"/>
                <c:pt idx="0">
                  <c:v>44348</c:v>
                </c:pt>
                <c:pt idx="1">
                  <c:v>44349</c:v>
                </c:pt>
                <c:pt idx="2">
                  <c:v>44350</c:v>
                </c:pt>
                <c:pt idx="3">
                  <c:v>44351</c:v>
                </c:pt>
                <c:pt idx="4">
                  <c:v>44354</c:v>
                </c:pt>
                <c:pt idx="5">
                  <c:v>44355</c:v>
                </c:pt>
                <c:pt idx="6">
                  <c:v>44356</c:v>
                </c:pt>
                <c:pt idx="7">
                  <c:v>44357</c:v>
                </c:pt>
                <c:pt idx="8">
                  <c:v>44358</c:v>
                </c:pt>
                <c:pt idx="9">
                  <c:v>44361</c:v>
                </c:pt>
                <c:pt idx="10">
                  <c:v>44362</c:v>
                </c:pt>
                <c:pt idx="11">
                  <c:v>44363</c:v>
                </c:pt>
                <c:pt idx="12">
                  <c:v>44364</c:v>
                </c:pt>
                <c:pt idx="13">
                  <c:v>44365</c:v>
                </c:pt>
                <c:pt idx="14">
                  <c:v>44368</c:v>
                </c:pt>
                <c:pt idx="15">
                  <c:v>44369</c:v>
                </c:pt>
                <c:pt idx="16">
                  <c:v>44370</c:v>
                </c:pt>
                <c:pt idx="17">
                  <c:v>44371</c:v>
                </c:pt>
                <c:pt idx="18">
                  <c:v>44372</c:v>
                </c:pt>
                <c:pt idx="19">
                  <c:v>44375</c:v>
                </c:pt>
                <c:pt idx="20">
                  <c:v>44376</c:v>
                </c:pt>
                <c:pt idx="21">
                  <c:v>44377</c:v>
                </c:pt>
              </c:numCache>
            </c:numRef>
          </c:cat>
          <c:val>
            <c:numRef>
              <c:f>'Monthly Calculations'!$G$439:$G$460</c:f>
              <c:numCache>
                <c:formatCode>0_ </c:formatCode>
                <c:ptCount val="22"/>
                <c:pt idx="0">
                  <c:v>8640.8475000000453</c:v>
                </c:pt>
                <c:pt idx="1">
                  <c:v>-16069.870000000146</c:v>
                </c:pt>
                <c:pt idx="2">
                  <c:v>55698.522500000152</c:v>
                </c:pt>
                <c:pt idx="3">
                  <c:v>2214.9555000001601</c:v>
                </c:pt>
                <c:pt idx="4">
                  <c:v>48167.368000000119</c:v>
                </c:pt>
                <c:pt idx="5">
                  <c:v>51011.886250000061</c:v>
                </c:pt>
                <c:pt idx="6">
                  <c:v>-19023.700000000063</c:v>
                </c:pt>
                <c:pt idx="7">
                  <c:v>28043.483000000124</c:v>
                </c:pt>
                <c:pt idx="8">
                  <c:v>15971.990999999947</c:v>
                </c:pt>
                <c:pt idx="9">
                  <c:v>-3424.4260000004288</c:v>
                </c:pt>
                <c:pt idx="10">
                  <c:v>28703.97</c:v>
                </c:pt>
                <c:pt idx="11">
                  <c:v>-27080.041499999847</c:v>
                </c:pt>
                <c:pt idx="12">
                  <c:v>-23378.272500000065</c:v>
                </c:pt>
                <c:pt idx="13">
                  <c:v>1070.0150000000012</c:v>
                </c:pt>
                <c:pt idx="14">
                  <c:v>6115.7849999999999</c:v>
                </c:pt>
                <c:pt idx="15">
                  <c:v>-4198.3749999998154</c:v>
                </c:pt>
                <c:pt idx="16">
                  <c:v>12735.890000000021</c:v>
                </c:pt>
                <c:pt idx="17">
                  <c:v>-23951.617999999908</c:v>
                </c:pt>
                <c:pt idx="18">
                  <c:v>9179.9210000002349</c:v>
                </c:pt>
                <c:pt idx="19">
                  <c:v>-22691.161999999687</c:v>
                </c:pt>
                <c:pt idx="20">
                  <c:v>-28921.906250000324</c:v>
                </c:pt>
                <c:pt idx="21">
                  <c:v>-5715.6515000000272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4BA-44E2-8AFA-22402EE696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84878592"/>
        <c:axId val="184880128"/>
      </c:barChart>
      <c:catAx>
        <c:axId val="184878592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880128"/>
        <c:crosses val="autoZero"/>
        <c:auto val="0"/>
        <c:lblAlgn val="ctr"/>
        <c:lblOffset val="100"/>
        <c:noMultiLvlLbl val="0"/>
      </c:catAx>
      <c:valAx>
        <c:axId val="18488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878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618C-4EA4-8345-2FDF0A701ED5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618C-4EA4-8345-2FDF0A701ED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Calculations'!$N$437:$N$438</c:f>
              <c:numCache>
                <c:formatCode>0%</c:formatCode>
                <c:ptCount val="2"/>
                <c:pt idx="0">
                  <c:v>0.54545454545454541</c:v>
                </c:pt>
                <c:pt idx="1">
                  <c:v>0.45454545454545453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18C-4EA4-8345-2FDF0A701E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F0B9-424A-9D97-2A3728C76C2D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F0B9-424A-9D97-2A3728C76C2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Calculations'!$K$464:$K$465</c:f>
              <c:numCache>
                <c:formatCode>0%</c:formatCode>
                <c:ptCount val="2"/>
                <c:pt idx="0">
                  <c:v>0.47692307692307695</c:v>
                </c:pt>
                <c:pt idx="1">
                  <c:v>0.52307692307692311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0B9-424A-9D97-2A3728C76C2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724280548237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B-6526-4F07-B133-58729151DC3D}"/>
              </c:ext>
            </c:extLst>
          </c:dPt>
          <c:dPt>
            <c:idx val="1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5-6526-4F07-B133-58729151DC3D}"/>
              </c:ext>
            </c:extLst>
          </c:dPt>
          <c:dPt>
            <c:idx val="1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7-6526-4F07-B133-58729151DC3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F-6526-4F07-B133-58729151DC3D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1-6526-4F07-B133-58729151DC3D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5-6526-4F07-B133-58729151DC3D}"/>
              </c:ext>
            </c:extLst>
          </c:dPt>
          <c:dPt>
            <c:idx val="2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9-6526-4F07-B133-58729151DC3D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26-4F07-B133-58729151DC3D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26-4F07-B133-58729151DC3D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26-4F07-B133-58729151DC3D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26-4F07-B133-58729151DC3D}"/>
                </c:ext>
              </c:extLst>
            </c:dLbl>
            <c:dLbl>
              <c:idx val="9"/>
              <c:layout>
                <c:manualLayout>
                  <c:x val="-8.1698416951969322E-17"/>
                  <c:y val="-4.6620046620046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26-4F07-B133-58729151DC3D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26-4F07-B133-58729151DC3D}"/>
                </c:ext>
              </c:extLst>
            </c:dLbl>
            <c:dLbl>
              <c:idx val="14"/>
              <c:layout>
                <c:manualLayout>
                  <c:x val="6.9347331583550437E-3"/>
                  <c:y val="-2.7971660885046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526-4F07-B133-58729151DC3D}"/>
                </c:ext>
              </c:extLst>
            </c:dLbl>
            <c:dLbl>
              <c:idx val="15"/>
              <c:layout>
                <c:manualLayout>
                  <c:x val="-2.544528837242152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526-4F07-B133-58729151DC3D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526-4F07-B133-58729151DC3D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526-4F07-B133-58729151DC3D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526-4F07-B133-58729151DC3D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526-4F07-B133-58729151DC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'Monthly Calculations'!$F$466:$F$486</c:f>
              <c:numCache>
                <c:formatCode>[$-14009]dd/mm/yy;@</c:formatCode>
                <c:ptCount val="21"/>
                <c:pt idx="0">
                  <c:v>44378</c:v>
                </c:pt>
                <c:pt idx="1">
                  <c:v>44379</c:v>
                </c:pt>
                <c:pt idx="2">
                  <c:v>44382</c:v>
                </c:pt>
                <c:pt idx="3">
                  <c:v>44383</c:v>
                </c:pt>
                <c:pt idx="4">
                  <c:v>44384</c:v>
                </c:pt>
                <c:pt idx="5">
                  <c:v>44385</c:v>
                </c:pt>
                <c:pt idx="6">
                  <c:v>44386</c:v>
                </c:pt>
                <c:pt idx="7">
                  <c:v>44389</c:v>
                </c:pt>
                <c:pt idx="8">
                  <c:v>44390</c:v>
                </c:pt>
                <c:pt idx="9">
                  <c:v>44391</c:v>
                </c:pt>
                <c:pt idx="10">
                  <c:v>44392</c:v>
                </c:pt>
                <c:pt idx="11">
                  <c:v>44393</c:v>
                </c:pt>
                <c:pt idx="12">
                  <c:v>44396</c:v>
                </c:pt>
                <c:pt idx="13">
                  <c:v>44397</c:v>
                </c:pt>
                <c:pt idx="14">
                  <c:v>44399</c:v>
                </c:pt>
                <c:pt idx="15">
                  <c:v>44400</c:v>
                </c:pt>
                <c:pt idx="16">
                  <c:v>44403</c:v>
                </c:pt>
                <c:pt idx="17">
                  <c:v>44404</c:v>
                </c:pt>
                <c:pt idx="18">
                  <c:v>44405</c:v>
                </c:pt>
                <c:pt idx="19">
                  <c:v>44406</c:v>
                </c:pt>
                <c:pt idx="20">
                  <c:v>44407</c:v>
                </c:pt>
              </c:numCache>
            </c:numRef>
          </c:cat>
          <c:val>
            <c:numRef>
              <c:f>'Monthly Calculations'!$G$466:$G$486</c:f>
              <c:numCache>
                <c:formatCode>0_ </c:formatCode>
                <c:ptCount val="21"/>
                <c:pt idx="0">
                  <c:v>19314.174999999941</c:v>
                </c:pt>
                <c:pt idx="1">
                  <c:v>1257.8399999999142</c:v>
                </c:pt>
                <c:pt idx="2">
                  <c:v>104587.04049999984</c:v>
                </c:pt>
                <c:pt idx="3">
                  <c:v>21692.91449999997</c:v>
                </c:pt>
                <c:pt idx="4">
                  <c:v>2507.0775000000576</c:v>
                </c:pt>
                <c:pt idx="5">
                  <c:v>-20754.553500000085</c:v>
                </c:pt>
                <c:pt idx="6">
                  <c:v>17817.152499999946</c:v>
                </c:pt>
                <c:pt idx="7">
                  <c:v>19638.477500000023</c:v>
                </c:pt>
                <c:pt idx="8">
                  <c:v>14024.678000000033</c:v>
                </c:pt>
                <c:pt idx="9">
                  <c:v>21842.162519999951</c:v>
                </c:pt>
                <c:pt idx="10">
                  <c:v>-7022.0739999998368</c:v>
                </c:pt>
                <c:pt idx="11">
                  <c:v>-12626.365499999749</c:v>
                </c:pt>
                <c:pt idx="12">
                  <c:v>4943.5124999999553</c:v>
                </c:pt>
                <c:pt idx="13">
                  <c:v>14891.109999999999</c:v>
                </c:pt>
                <c:pt idx="14">
                  <c:v>23375.950000000183</c:v>
                </c:pt>
                <c:pt idx="15">
                  <c:v>-22425.927500000002</c:v>
                </c:pt>
                <c:pt idx="16">
                  <c:v>-29405.502999999946</c:v>
                </c:pt>
                <c:pt idx="17">
                  <c:v>6799.0650000000478</c:v>
                </c:pt>
                <c:pt idx="18">
                  <c:v>-12343.684999999859</c:v>
                </c:pt>
                <c:pt idx="19">
                  <c:v>7867.7200000000921</c:v>
                </c:pt>
                <c:pt idx="20">
                  <c:v>-22672.78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526-4F07-B133-58729151D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85403264"/>
        <c:axId val="185404800"/>
      </c:barChart>
      <c:catAx>
        <c:axId val="185403264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5404800"/>
        <c:crosses val="autoZero"/>
        <c:auto val="0"/>
        <c:lblAlgn val="ctr"/>
        <c:lblOffset val="100"/>
        <c:noMultiLvlLbl val="0"/>
      </c:catAx>
      <c:valAx>
        <c:axId val="18540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5403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EF1E-4322-8EB3-BF60AD5F557A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EF1E-4322-8EB3-BF60AD5F557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Calculations'!$N$464:$N$465</c:f>
              <c:numCache>
                <c:formatCode>0%</c:formatCode>
                <c:ptCount val="2"/>
                <c:pt idx="0">
                  <c:v>0.66666666666666663</c:v>
                </c:pt>
                <c:pt idx="1">
                  <c:v>0.33333333333333331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F1E-4322-8EB3-BF60AD5F557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5FE4-4299-B0C3-3C95BA899828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5FE4-4299-B0C3-3C95BA89982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Calculations'!$N$47:$N$48</c:f>
              <c:numCache>
                <c:formatCode>0%</c:formatCode>
                <c:ptCount val="2"/>
                <c:pt idx="0">
                  <c:v>0.58823529411764708</c:v>
                </c:pt>
                <c:pt idx="1">
                  <c:v>0.41176470588235292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FE4-4299-B0C3-3C95BA89982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64A8-42CC-8915-D4B77121CF7C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64A8-42CC-8915-D4B77121CF7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Calculations'!$K$490:$K$491</c:f>
              <c:numCache>
                <c:formatCode>0%</c:formatCode>
                <c:ptCount val="2"/>
                <c:pt idx="0">
                  <c:v>0.53488372093023251</c:v>
                </c:pt>
                <c:pt idx="1">
                  <c:v>0.46511627906976744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4A8-42CC-8915-D4B77121CF7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724280548237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D529-494C-AE11-34BBEC5665AE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7-D529-494C-AE11-34BBEC5665AE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B-D529-494C-AE11-34BBEC5665AE}"/>
              </c:ext>
            </c:extLst>
          </c:dPt>
          <c:dPt>
            <c:idx val="1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7-D529-494C-AE11-34BBEC5665AE}"/>
              </c:ext>
            </c:extLst>
          </c:dPt>
          <c:dPt>
            <c:idx val="1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D-D529-494C-AE11-34BBEC5665AE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F-D529-494C-AE11-34BBEC5665AE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1-D529-494C-AE11-34BBEC5665AE}"/>
              </c:ext>
            </c:extLst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3-D529-494C-AE11-34BBEC5665AE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5-D529-494C-AE11-34BBEC5665AE}"/>
              </c:ext>
            </c:extLst>
          </c:dPt>
          <c:dPt>
            <c:idx val="19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7-D529-494C-AE11-34BBEC5665AE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29-494C-AE11-34BBEC5665AE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29-494C-AE11-34BBEC5665AE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29-494C-AE11-34BBEC5665AE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29-494C-AE11-34BBEC5665AE}"/>
                </c:ext>
              </c:extLst>
            </c:dLbl>
            <c:dLbl>
              <c:idx val="9"/>
              <c:layout>
                <c:manualLayout>
                  <c:x val="-8.1698416951969322E-17"/>
                  <c:y val="-4.6620046620046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29-494C-AE11-34BBEC5665AE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529-494C-AE11-34BBEC5665AE}"/>
                </c:ext>
              </c:extLst>
            </c:dLbl>
            <c:dLbl>
              <c:idx val="14"/>
              <c:layout>
                <c:manualLayout>
                  <c:x val="6.9347331583550437E-3"/>
                  <c:y val="-2.7971660885046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529-494C-AE11-34BBEC5665AE}"/>
                </c:ext>
              </c:extLst>
            </c:dLbl>
            <c:dLbl>
              <c:idx val="15"/>
              <c:layout>
                <c:manualLayout>
                  <c:x val="-2.544528837242152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529-494C-AE11-34BBEC5665AE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529-494C-AE11-34BBEC5665AE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529-494C-AE11-34BBEC5665AE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529-494C-AE11-34BBEC5665AE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529-494C-AE11-34BBEC5665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'Monthly Calculations'!$F$492:$F$511</c:f>
              <c:numCache>
                <c:formatCode>[$-14009]dd/mm/yy;@</c:formatCode>
                <c:ptCount val="20"/>
                <c:pt idx="0">
                  <c:v>44410</c:v>
                </c:pt>
                <c:pt idx="1">
                  <c:v>44411</c:v>
                </c:pt>
                <c:pt idx="2">
                  <c:v>44412</c:v>
                </c:pt>
                <c:pt idx="3">
                  <c:v>44413</c:v>
                </c:pt>
                <c:pt idx="4">
                  <c:v>44414</c:v>
                </c:pt>
                <c:pt idx="5">
                  <c:v>44417</c:v>
                </c:pt>
                <c:pt idx="6">
                  <c:v>44418</c:v>
                </c:pt>
                <c:pt idx="7">
                  <c:v>44419</c:v>
                </c:pt>
                <c:pt idx="8">
                  <c:v>44420</c:v>
                </c:pt>
                <c:pt idx="9">
                  <c:v>44421</c:v>
                </c:pt>
                <c:pt idx="10">
                  <c:v>44424</c:v>
                </c:pt>
                <c:pt idx="11">
                  <c:v>44425</c:v>
                </c:pt>
                <c:pt idx="12">
                  <c:v>44426</c:v>
                </c:pt>
                <c:pt idx="13">
                  <c:v>44428</c:v>
                </c:pt>
                <c:pt idx="14">
                  <c:v>44431</c:v>
                </c:pt>
                <c:pt idx="15">
                  <c:v>44432</c:v>
                </c:pt>
                <c:pt idx="16">
                  <c:v>44433</c:v>
                </c:pt>
                <c:pt idx="17">
                  <c:v>44435</c:v>
                </c:pt>
                <c:pt idx="18">
                  <c:v>44438</c:v>
                </c:pt>
                <c:pt idx="19">
                  <c:v>44439</c:v>
                </c:pt>
              </c:numCache>
            </c:numRef>
          </c:cat>
          <c:val>
            <c:numRef>
              <c:f>'Monthly Calculations'!$G$492:$G$511</c:f>
              <c:numCache>
                <c:formatCode>0_ </c:formatCode>
                <c:ptCount val="20"/>
                <c:pt idx="0">
                  <c:v>-4035.4800000000523</c:v>
                </c:pt>
                <c:pt idx="1">
                  <c:v>46314.952499999796</c:v>
                </c:pt>
                <c:pt idx="2">
                  <c:v>45727.772499999999</c:v>
                </c:pt>
                <c:pt idx="3">
                  <c:v>-2979.6220000001849</c:v>
                </c:pt>
                <c:pt idx="4">
                  <c:v>10017.894000000073</c:v>
                </c:pt>
                <c:pt idx="5">
                  <c:v>-2426.7600000000002</c:v>
                </c:pt>
                <c:pt idx="6">
                  <c:v>8827.2745000001087</c:v>
                </c:pt>
                <c:pt idx="7">
                  <c:v>34369.040000000037</c:v>
                </c:pt>
                <c:pt idx="8">
                  <c:v>31423.315920000001</c:v>
                </c:pt>
                <c:pt idx="9">
                  <c:v>19215.557500000003</c:v>
                </c:pt>
                <c:pt idx="10">
                  <c:v>11951.456249999948</c:v>
                </c:pt>
                <c:pt idx="11">
                  <c:v>-7744.0520000002898</c:v>
                </c:pt>
                <c:pt idx="12">
                  <c:v>9395.3125000000909</c:v>
                </c:pt>
                <c:pt idx="13">
                  <c:v>18782.64</c:v>
                </c:pt>
                <c:pt idx="14">
                  <c:v>-15699.6</c:v>
                </c:pt>
                <c:pt idx="15">
                  <c:v>-3570.9375</c:v>
                </c:pt>
                <c:pt idx="16">
                  <c:v>-24201.4375</c:v>
                </c:pt>
                <c:pt idx="17">
                  <c:v>-7731.8249999999998</c:v>
                </c:pt>
                <c:pt idx="18">
                  <c:v>-19538.451999999997</c:v>
                </c:pt>
                <c:pt idx="19">
                  <c:v>-6888.9229999998161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529-494C-AE11-34BBEC566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85712000"/>
        <c:axId val="185484416"/>
      </c:barChart>
      <c:catAx>
        <c:axId val="185712000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5484416"/>
        <c:crosses val="autoZero"/>
        <c:auto val="0"/>
        <c:lblAlgn val="ctr"/>
        <c:lblOffset val="100"/>
        <c:noMultiLvlLbl val="0"/>
      </c:catAx>
      <c:valAx>
        <c:axId val="185484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5712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5A92-43EF-8731-903063999488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5A92-43EF-8731-90306399948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Calculations'!$N$490:$N$491</c:f>
              <c:numCache>
                <c:formatCode>0%</c:formatCode>
                <c:ptCount val="2"/>
                <c:pt idx="0">
                  <c:v>0.47368421052631576</c:v>
                </c:pt>
                <c:pt idx="1">
                  <c:v>0.52631578947368418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A92-43EF-8731-90306399948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5282-4CD0-BFC1-75CD977CC5ED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5282-4CD0-BFC1-75CD977CC5E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Calculations'!$K$516:$K$517</c:f>
              <c:numCache>
                <c:formatCode>0%</c:formatCode>
                <c:ptCount val="2"/>
                <c:pt idx="0">
                  <c:v>0.23333333333333334</c:v>
                </c:pt>
                <c:pt idx="1">
                  <c:v>0.76666666666666672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282-4CD0-BFC1-75CD977CC5E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724280548237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CA6E-495B-AE55-77588E341EFA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7-CA6E-495B-AE55-77588E341EFA}"/>
              </c:ext>
            </c:extLst>
          </c:dPt>
          <c:dPt>
            <c:idx val="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1-CA6E-495B-AE55-77588E341EFA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5-CA6E-495B-AE55-77588E341EFA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7-CA6E-495B-AE55-77588E341EFA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6E-495B-AE55-77588E341EFA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6E-495B-AE55-77588E341EFA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6E-495B-AE55-77588E341EFA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A6E-495B-AE55-77588E341EFA}"/>
                </c:ext>
              </c:extLst>
            </c:dLbl>
            <c:dLbl>
              <c:idx val="9"/>
              <c:layout>
                <c:manualLayout>
                  <c:x val="-8.1698416951969322E-17"/>
                  <c:y val="-4.6620046620046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6E-495B-AE55-77588E341EFA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A6E-495B-AE55-77588E341EFA}"/>
                </c:ext>
              </c:extLst>
            </c:dLbl>
            <c:dLbl>
              <c:idx val="14"/>
              <c:layout>
                <c:manualLayout>
                  <c:x val="6.9347331583550437E-3"/>
                  <c:y val="-2.7971660885046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A6E-495B-AE55-77588E341EFA}"/>
                </c:ext>
              </c:extLst>
            </c:dLbl>
            <c:dLbl>
              <c:idx val="15"/>
              <c:layout>
                <c:manualLayout>
                  <c:x val="-2.544528837242152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A6E-495B-AE55-77588E341EFA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A6E-495B-AE55-77588E341EFA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A6E-495B-AE55-77588E341EFA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A6E-495B-AE55-77588E341EFA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A6E-495B-AE55-77588E341E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'Monthly Calculations'!$F$518:$F$532</c:f>
              <c:numCache>
                <c:formatCode>[$-14009]dd/mm/yy;@</c:formatCode>
                <c:ptCount val="15"/>
                <c:pt idx="0">
                  <c:v>44440</c:v>
                </c:pt>
                <c:pt idx="1">
                  <c:v>44441</c:v>
                </c:pt>
                <c:pt idx="2">
                  <c:v>44442</c:v>
                </c:pt>
                <c:pt idx="3">
                  <c:v>44445</c:v>
                </c:pt>
                <c:pt idx="4">
                  <c:v>44446</c:v>
                </c:pt>
                <c:pt idx="5">
                  <c:v>44447</c:v>
                </c:pt>
                <c:pt idx="6">
                  <c:v>44448</c:v>
                </c:pt>
                <c:pt idx="7">
                  <c:v>44452</c:v>
                </c:pt>
                <c:pt idx="8">
                  <c:v>44453</c:v>
                </c:pt>
                <c:pt idx="9">
                  <c:v>44454</c:v>
                </c:pt>
                <c:pt idx="10">
                  <c:v>44455</c:v>
                </c:pt>
                <c:pt idx="11">
                  <c:v>44456</c:v>
                </c:pt>
                <c:pt idx="12">
                  <c:v>44459</c:v>
                </c:pt>
                <c:pt idx="13">
                  <c:v>44460</c:v>
                </c:pt>
                <c:pt idx="14">
                  <c:v>44461</c:v>
                </c:pt>
              </c:numCache>
            </c:numRef>
          </c:cat>
          <c:val>
            <c:numRef>
              <c:f>'Monthly Calculations'!$G$518:$G$532</c:f>
              <c:numCache>
                <c:formatCode>0_ </c:formatCode>
                <c:ptCount val="15"/>
                <c:pt idx="0">
                  <c:v>11913.033500000001</c:v>
                </c:pt>
                <c:pt idx="1">
                  <c:v>-30628.52500000006</c:v>
                </c:pt>
                <c:pt idx="2">
                  <c:v>-8501.0749999999753</c:v>
                </c:pt>
                <c:pt idx="3">
                  <c:v>13023.304999999906</c:v>
                </c:pt>
                <c:pt idx="4">
                  <c:v>-27871.472399999999</c:v>
                </c:pt>
                <c:pt idx="5">
                  <c:v>-17023.750000000065</c:v>
                </c:pt>
                <c:pt idx="6">
                  <c:v>-14289.551499999943</c:v>
                </c:pt>
                <c:pt idx="7">
                  <c:v>-9105.4999999999636</c:v>
                </c:pt>
                <c:pt idx="8">
                  <c:v>7158.9999999999091</c:v>
                </c:pt>
                <c:pt idx="9">
                  <c:v>-21504.505000000077</c:v>
                </c:pt>
                <c:pt idx="10">
                  <c:v>2511.700000000018</c:v>
                </c:pt>
                <c:pt idx="11">
                  <c:v>11253.374999999978</c:v>
                </c:pt>
                <c:pt idx="12">
                  <c:v>-4970.3750000000191</c:v>
                </c:pt>
                <c:pt idx="13">
                  <c:v>-4936.0862499999985</c:v>
                </c:pt>
                <c:pt idx="14">
                  <c:v>-15286.057499999995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A6E-495B-AE55-77588E341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85940608"/>
        <c:axId val="185966976"/>
      </c:barChart>
      <c:catAx>
        <c:axId val="185940608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5966976"/>
        <c:crosses val="autoZero"/>
        <c:auto val="0"/>
        <c:lblAlgn val="ctr"/>
        <c:lblOffset val="100"/>
        <c:noMultiLvlLbl val="0"/>
      </c:catAx>
      <c:valAx>
        <c:axId val="185966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5940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3828-477E-A394-764602FF2F6F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3828-477E-A394-764602FF2F6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Calculations'!$N$516:$N$517</c:f>
              <c:numCache>
                <c:formatCode>0%</c:formatCode>
                <c:ptCount val="2"/>
                <c:pt idx="0">
                  <c:v>0.33333333333333331</c:v>
                </c:pt>
                <c:pt idx="1">
                  <c:v>0.66666666666666663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828-477E-A394-764602FF2F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8305-48FA-B7BB-05F75C53EA16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8305-48FA-B7BB-05F75C53EA1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Calculations'!$K$536:$K$537</c:f>
              <c:numCache>
                <c:formatCode>0%</c:formatCode>
                <c:ptCount val="2"/>
                <c:pt idx="0">
                  <c:v>0.37931034482758619</c:v>
                </c:pt>
                <c:pt idx="1">
                  <c:v>0.62068965517241381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305-48FA-B7BB-05F75C53EA1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724280548237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4B9D-4595-BB5C-4B4E60A89B20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4B9D-4595-BB5C-4B4E60A89B20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B-4B9D-4595-BB5C-4B4E60A89B20}"/>
              </c:ext>
            </c:extLst>
          </c:dPt>
          <c:dPt>
            <c:idx val="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F-4B9D-4595-BB5C-4B4E60A89B20}"/>
              </c:ext>
            </c:extLst>
          </c:dPt>
          <c:dPt>
            <c:idx val="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1-4B9D-4595-BB5C-4B4E60A89B20}"/>
              </c:ext>
            </c:extLst>
          </c:dPt>
          <c:dPt>
            <c:idx val="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3-4B9D-4595-BB5C-4B4E60A89B20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9-4B9D-4595-BB5C-4B4E60A89B20}"/>
              </c:ext>
            </c:extLst>
          </c:dPt>
          <c:dPt>
            <c:idx val="1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B-4B9D-4595-BB5C-4B4E60A89B20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5-4B9D-4595-BB5C-4B4E60A89B20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9D-4595-BB5C-4B4E60A89B20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9D-4595-BB5C-4B4E60A89B20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9D-4595-BB5C-4B4E60A89B20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9D-4595-BB5C-4B4E60A89B20}"/>
                </c:ext>
              </c:extLst>
            </c:dLbl>
            <c:dLbl>
              <c:idx val="9"/>
              <c:layout>
                <c:manualLayout>
                  <c:x val="-8.1698416951969322E-17"/>
                  <c:y val="-4.6620046620046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9D-4595-BB5C-4B4E60A89B20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B9D-4595-BB5C-4B4E60A89B20}"/>
                </c:ext>
              </c:extLst>
            </c:dLbl>
            <c:dLbl>
              <c:idx val="14"/>
              <c:layout>
                <c:manualLayout>
                  <c:x val="6.9347331583550437E-3"/>
                  <c:y val="-2.7971660885046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B9D-4595-BB5C-4B4E60A89B20}"/>
                </c:ext>
              </c:extLst>
            </c:dLbl>
            <c:dLbl>
              <c:idx val="15"/>
              <c:layout>
                <c:manualLayout>
                  <c:x val="-2.544528837242152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B9D-4595-BB5C-4B4E60A89B20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B9D-4595-BB5C-4B4E60A89B20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B9D-4595-BB5C-4B4E60A89B20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B9D-4595-BB5C-4B4E60A89B20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B9D-4595-BB5C-4B4E60A89B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'Monthly Calculations'!$F$538:$F$557</c:f>
              <c:numCache>
                <c:formatCode>[$-14009]dd/mm/yy;@</c:formatCode>
                <c:ptCount val="20"/>
                <c:pt idx="0">
                  <c:v>44470</c:v>
                </c:pt>
                <c:pt idx="1">
                  <c:v>44473</c:v>
                </c:pt>
                <c:pt idx="2">
                  <c:v>44474</c:v>
                </c:pt>
                <c:pt idx="3">
                  <c:v>44475</c:v>
                </c:pt>
                <c:pt idx="4">
                  <c:v>44476</c:v>
                </c:pt>
                <c:pt idx="5">
                  <c:v>44477</c:v>
                </c:pt>
                <c:pt idx="6">
                  <c:v>44480</c:v>
                </c:pt>
                <c:pt idx="7">
                  <c:v>44481</c:v>
                </c:pt>
                <c:pt idx="8">
                  <c:v>44482</c:v>
                </c:pt>
                <c:pt idx="9">
                  <c:v>44483</c:v>
                </c:pt>
                <c:pt idx="10">
                  <c:v>44487</c:v>
                </c:pt>
                <c:pt idx="11">
                  <c:v>44488</c:v>
                </c:pt>
                <c:pt idx="12">
                  <c:v>44489</c:v>
                </c:pt>
                <c:pt idx="13">
                  <c:v>44490</c:v>
                </c:pt>
                <c:pt idx="14">
                  <c:v>44491</c:v>
                </c:pt>
                <c:pt idx="15">
                  <c:v>44494</c:v>
                </c:pt>
                <c:pt idx="16">
                  <c:v>44495</c:v>
                </c:pt>
                <c:pt idx="17">
                  <c:v>44496</c:v>
                </c:pt>
                <c:pt idx="18">
                  <c:v>44497</c:v>
                </c:pt>
                <c:pt idx="19">
                  <c:v>44498</c:v>
                </c:pt>
              </c:numCache>
            </c:numRef>
          </c:cat>
          <c:val>
            <c:numRef>
              <c:f>'Monthly Calculations'!$G$538:$G$557</c:f>
              <c:numCache>
                <c:formatCode>0_ </c:formatCode>
                <c:ptCount val="20"/>
                <c:pt idx="0">
                  <c:v>32798.965499999955</c:v>
                </c:pt>
                <c:pt idx="1">
                  <c:v>36403.977499999906</c:v>
                </c:pt>
                <c:pt idx="2">
                  <c:v>-28374.12999999971</c:v>
                </c:pt>
                <c:pt idx="3">
                  <c:v>-8679.734999999966</c:v>
                </c:pt>
                <c:pt idx="4">
                  <c:v>-2754.3599999999751</c:v>
                </c:pt>
                <c:pt idx="5">
                  <c:v>8850.8050000000549</c:v>
                </c:pt>
                <c:pt idx="6">
                  <c:v>-18259.125000000036</c:v>
                </c:pt>
                <c:pt idx="7">
                  <c:v>10883.520000000099</c:v>
                </c:pt>
                <c:pt idx="8">
                  <c:v>24305.429579999945</c:v>
                </c:pt>
                <c:pt idx="9">
                  <c:v>40368.039999999935</c:v>
                </c:pt>
                <c:pt idx="10">
                  <c:v>-277.71700000003511</c:v>
                </c:pt>
                <c:pt idx="11">
                  <c:v>-17526.267500000049</c:v>
                </c:pt>
                <c:pt idx="12">
                  <c:v>14002.368900000021</c:v>
                </c:pt>
                <c:pt idx="13">
                  <c:v>34540.057499999995</c:v>
                </c:pt>
                <c:pt idx="14">
                  <c:v>-23786.380000000041</c:v>
                </c:pt>
                <c:pt idx="15">
                  <c:v>-23972.975000000224</c:v>
                </c:pt>
                <c:pt idx="16">
                  <c:v>-13924.170999999802</c:v>
                </c:pt>
                <c:pt idx="17">
                  <c:v>-1353.2339999998912</c:v>
                </c:pt>
                <c:pt idx="18">
                  <c:v>21782.990000000089</c:v>
                </c:pt>
                <c:pt idx="19">
                  <c:v>-12178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B9D-4595-BB5C-4B4E60A89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86018816"/>
        <c:axId val="186045184"/>
      </c:barChart>
      <c:catAx>
        <c:axId val="186018816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045184"/>
        <c:crosses val="autoZero"/>
        <c:auto val="0"/>
        <c:lblAlgn val="ctr"/>
        <c:lblOffset val="100"/>
        <c:noMultiLvlLbl val="0"/>
      </c:catAx>
      <c:valAx>
        <c:axId val="186045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018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BCA9-44BE-81BB-7464BE3A7527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BCA9-44BE-81BB-7464BE3A752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Calculations'!$N$536:$N$537</c:f>
              <c:numCache>
                <c:formatCode>0%</c:formatCode>
                <c:ptCount val="2"/>
                <c:pt idx="0">
                  <c:v>0.45</c:v>
                </c:pt>
                <c:pt idx="1">
                  <c:v>0.55000000000000004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A9-44BE-81BB-7464BE3A75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1BA8-4B3B-BFE9-F3AD9895C950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1BA8-4B3B-BFE9-F3AD9895C95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Calculations'!$K$562:$K$563</c:f>
              <c:numCache>
                <c:formatCode>0%</c:formatCode>
                <c:ptCount val="2"/>
                <c:pt idx="0">
                  <c:v>0.34</c:v>
                </c:pt>
                <c:pt idx="1">
                  <c:v>0.66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BA8-4B3B-BFE9-F3AD9895C9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A7E6-4810-907F-7DE9588C8DEB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A7E6-4810-907F-7DE9588C8DE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Calculations'!$K$69:$K$70</c:f>
              <c:numCache>
                <c:formatCode>0%</c:formatCode>
                <c:ptCount val="2"/>
                <c:pt idx="0">
                  <c:v>0.6</c:v>
                </c:pt>
                <c:pt idx="1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7E6-4810-907F-7DE9588C8DE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724280548237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5-49B8-452F-BD2F-2FBFD0303828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7-49B8-452F-BD2F-2FBFD0303828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B-49B8-452F-BD2F-2FBFD0303828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D-49B8-452F-BD2F-2FBFD0303828}"/>
              </c:ext>
            </c:extLst>
          </c:dPt>
          <c:dPt>
            <c:idx val="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3-49B8-452F-BD2F-2FBFD0303828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7-49B8-452F-BD2F-2FBFD0303828}"/>
              </c:ext>
            </c:extLst>
          </c:dPt>
          <c:dPt>
            <c:idx val="1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B-49B8-452F-BD2F-2FBFD0303828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F-49B8-452F-BD2F-2FBFD0303828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3-49B8-452F-BD2F-2FBFD0303828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B8-452F-BD2F-2FBFD0303828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B8-452F-BD2F-2FBFD0303828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B8-452F-BD2F-2FBFD0303828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B8-452F-BD2F-2FBFD0303828}"/>
                </c:ext>
              </c:extLst>
            </c:dLbl>
            <c:dLbl>
              <c:idx val="9"/>
              <c:layout>
                <c:manualLayout>
                  <c:x val="-8.1698416951969322E-17"/>
                  <c:y val="-4.6620046620046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9B8-452F-BD2F-2FBFD0303828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9B8-452F-BD2F-2FBFD0303828}"/>
                </c:ext>
              </c:extLst>
            </c:dLbl>
            <c:dLbl>
              <c:idx val="14"/>
              <c:layout>
                <c:manualLayout>
                  <c:x val="6.9347331583550437E-3"/>
                  <c:y val="-2.7971660885046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9B8-452F-BD2F-2FBFD0303828}"/>
                </c:ext>
              </c:extLst>
            </c:dLbl>
            <c:dLbl>
              <c:idx val="15"/>
              <c:layout>
                <c:manualLayout>
                  <c:x val="-2.544528837242152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9B8-452F-BD2F-2FBFD0303828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9B8-452F-BD2F-2FBFD0303828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9B8-452F-BD2F-2FBFD0303828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9B8-452F-BD2F-2FBFD0303828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9B8-452F-BD2F-2FBFD03038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'Monthly Calculations'!$F$564:$F$581</c:f>
              <c:numCache>
                <c:formatCode>[$-14009]dd/mm/yy;@</c:formatCode>
                <c:ptCount val="18"/>
                <c:pt idx="0">
                  <c:v>44501</c:v>
                </c:pt>
                <c:pt idx="1">
                  <c:v>44502</c:v>
                </c:pt>
                <c:pt idx="2">
                  <c:v>44503</c:v>
                </c:pt>
                <c:pt idx="3">
                  <c:v>44508</c:v>
                </c:pt>
                <c:pt idx="4">
                  <c:v>44509</c:v>
                </c:pt>
                <c:pt idx="5">
                  <c:v>44510</c:v>
                </c:pt>
                <c:pt idx="6">
                  <c:v>44512</c:v>
                </c:pt>
                <c:pt idx="7">
                  <c:v>44515</c:v>
                </c:pt>
                <c:pt idx="8">
                  <c:v>44516</c:v>
                </c:pt>
                <c:pt idx="9">
                  <c:v>44517</c:v>
                </c:pt>
                <c:pt idx="10">
                  <c:v>44518</c:v>
                </c:pt>
                <c:pt idx="11">
                  <c:v>44522</c:v>
                </c:pt>
                <c:pt idx="12">
                  <c:v>44523</c:v>
                </c:pt>
                <c:pt idx="13">
                  <c:v>44524</c:v>
                </c:pt>
                <c:pt idx="14">
                  <c:v>44525</c:v>
                </c:pt>
                <c:pt idx="15">
                  <c:v>44526</c:v>
                </c:pt>
                <c:pt idx="16">
                  <c:v>44529</c:v>
                </c:pt>
                <c:pt idx="17">
                  <c:v>44530</c:v>
                </c:pt>
              </c:numCache>
            </c:numRef>
          </c:cat>
          <c:val>
            <c:numRef>
              <c:f>'Monthly Calculations'!$G$564:$G$581</c:f>
              <c:numCache>
                <c:formatCode>0_ </c:formatCode>
                <c:ptCount val="18"/>
                <c:pt idx="0">
                  <c:v>-4711.6349999999566</c:v>
                </c:pt>
                <c:pt idx="1">
                  <c:v>-16790.204000000027</c:v>
                </c:pt>
                <c:pt idx="2">
                  <c:v>20183.99750000007</c:v>
                </c:pt>
                <c:pt idx="3">
                  <c:v>24110.852500000037</c:v>
                </c:pt>
                <c:pt idx="4">
                  <c:v>-11504.874249999944</c:v>
                </c:pt>
                <c:pt idx="5">
                  <c:v>38228.384239999963</c:v>
                </c:pt>
                <c:pt idx="6">
                  <c:v>34491.692999999912</c:v>
                </c:pt>
                <c:pt idx="7">
                  <c:v>-12925.915000000001</c:v>
                </c:pt>
                <c:pt idx="8">
                  <c:v>-15057.812499999905</c:v>
                </c:pt>
                <c:pt idx="9">
                  <c:v>14604.313000000076</c:v>
                </c:pt>
                <c:pt idx="10">
                  <c:v>-23834.224999999893</c:v>
                </c:pt>
                <c:pt idx="11">
                  <c:v>2298.0013000000863</c:v>
                </c:pt>
                <c:pt idx="12">
                  <c:v>-6837.881599999957</c:v>
                </c:pt>
                <c:pt idx="13">
                  <c:v>1466.7312500000007</c:v>
                </c:pt>
                <c:pt idx="14">
                  <c:v>-27600.157500000067</c:v>
                </c:pt>
                <c:pt idx="15">
                  <c:v>48980.439499999819</c:v>
                </c:pt>
                <c:pt idx="16">
                  <c:v>-24846.75824999997</c:v>
                </c:pt>
                <c:pt idx="17">
                  <c:v>8895.3145000000059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9B8-452F-BD2F-2FBFD0303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86478592"/>
        <c:axId val="186480128"/>
      </c:barChart>
      <c:catAx>
        <c:axId val="186478592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480128"/>
        <c:crosses val="autoZero"/>
        <c:auto val="0"/>
        <c:lblAlgn val="ctr"/>
        <c:lblOffset val="100"/>
        <c:noMultiLvlLbl val="0"/>
      </c:catAx>
      <c:valAx>
        <c:axId val="18648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478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13AE-4DFC-9F03-C419643CE70A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13AE-4DFC-9F03-C419643CE70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Calculations'!$N$562:$N$563</c:f>
              <c:numCache>
                <c:formatCode>0%</c:formatCode>
                <c:ptCount val="2"/>
                <c:pt idx="0">
                  <c:v>0.5</c:v>
                </c:pt>
                <c:pt idx="1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3AE-4DFC-9F03-C419643CE70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CAB5-4D0D-B68C-44E190331E94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CAB5-4D0D-B68C-44E190331E9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Calculations'!$K$586:$K$587</c:f>
              <c:numCache>
                <c:formatCode>0%</c:formatCode>
                <c:ptCount val="2"/>
                <c:pt idx="0">
                  <c:v>0.3968253968253968</c:v>
                </c:pt>
                <c:pt idx="1">
                  <c:v>0.44444444444444442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AB5-4D0D-B68C-44E190331E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724280548237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775F-49CE-A18C-798418B76F23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5-775F-49CE-A18C-798418B76F23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7-775F-49CE-A18C-798418B76F23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B-775F-49CE-A18C-798418B76F23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F-775F-49CE-A18C-798418B76F23}"/>
              </c:ext>
            </c:extLst>
          </c:dPt>
          <c:dPt>
            <c:idx val="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1-775F-49CE-A18C-798418B76F23}"/>
              </c:ext>
            </c:extLst>
          </c:dPt>
          <c:dPt>
            <c:idx val="1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5-775F-49CE-A18C-798418B76F23}"/>
              </c:ext>
            </c:extLst>
          </c:dPt>
          <c:dPt>
            <c:idx val="1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7-775F-49CE-A18C-798418B76F23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1-775F-49CE-A18C-798418B76F23}"/>
              </c:ext>
            </c:extLst>
          </c:dPt>
          <c:dPt>
            <c:idx val="2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9-775F-49CE-A18C-798418B76F23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5F-49CE-A18C-798418B76F23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5F-49CE-A18C-798418B76F23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5F-49CE-A18C-798418B76F23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5F-49CE-A18C-798418B76F23}"/>
                </c:ext>
              </c:extLst>
            </c:dLbl>
            <c:dLbl>
              <c:idx val="9"/>
              <c:layout>
                <c:manualLayout>
                  <c:x val="-8.1698416951969322E-17"/>
                  <c:y val="-4.6620046620046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5F-49CE-A18C-798418B76F23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75F-49CE-A18C-798418B76F23}"/>
                </c:ext>
              </c:extLst>
            </c:dLbl>
            <c:dLbl>
              <c:idx val="14"/>
              <c:layout>
                <c:manualLayout>
                  <c:x val="6.9347331583550437E-3"/>
                  <c:y val="-2.7971660885046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75F-49CE-A18C-798418B76F23}"/>
                </c:ext>
              </c:extLst>
            </c:dLbl>
            <c:dLbl>
              <c:idx val="15"/>
              <c:layout>
                <c:manualLayout>
                  <c:x val="-2.544528837242152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75F-49CE-A18C-798418B76F23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75F-49CE-A18C-798418B76F23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75F-49CE-A18C-798418B76F23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75F-49CE-A18C-798418B76F23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75F-49CE-A18C-798418B76F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'Monthly Calculations'!$F$588:$F$610</c:f>
              <c:numCache>
                <c:formatCode>[$-14009]dd/mm/yy;@</c:formatCode>
                <c:ptCount val="23"/>
                <c:pt idx="0">
                  <c:v>44531</c:v>
                </c:pt>
                <c:pt idx="1">
                  <c:v>44532</c:v>
                </c:pt>
                <c:pt idx="2">
                  <c:v>44533</c:v>
                </c:pt>
                <c:pt idx="3">
                  <c:v>44536</c:v>
                </c:pt>
                <c:pt idx="4">
                  <c:v>44537</c:v>
                </c:pt>
                <c:pt idx="5">
                  <c:v>44538</c:v>
                </c:pt>
                <c:pt idx="6">
                  <c:v>44539</c:v>
                </c:pt>
                <c:pt idx="7">
                  <c:v>44540</c:v>
                </c:pt>
                <c:pt idx="8">
                  <c:v>44543</c:v>
                </c:pt>
                <c:pt idx="9">
                  <c:v>44544</c:v>
                </c:pt>
                <c:pt idx="10">
                  <c:v>44545</c:v>
                </c:pt>
                <c:pt idx="11">
                  <c:v>44546</c:v>
                </c:pt>
                <c:pt idx="12">
                  <c:v>44547</c:v>
                </c:pt>
                <c:pt idx="13">
                  <c:v>44550</c:v>
                </c:pt>
                <c:pt idx="14">
                  <c:v>44551</c:v>
                </c:pt>
                <c:pt idx="15">
                  <c:v>44552</c:v>
                </c:pt>
                <c:pt idx="16">
                  <c:v>44553</c:v>
                </c:pt>
                <c:pt idx="17">
                  <c:v>44554</c:v>
                </c:pt>
                <c:pt idx="18">
                  <c:v>44557</c:v>
                </c:pt>
                <c:pt idx="19">
                  <c:v>44558</c:v>
                </c:pt>
                <c:pt idx="20">
                  <c:v>44559</c:v>
                </c:pt>
                <c:pt idx="21">
                  <c:v>44560</c:v>
                </c:pt>
                <c:pt idx="22">
                  <c:v>44561</c:v>
                </c:pt>
              </c:numCache>
            </c:numRef>
          </c:cat>
          <c:val>
            <c:numRef>
              <c:f>'Monthly Calculations'!$G$588:$G$610</c:f>
              <c:numCache>
                <c:formatCode>0_ </c:formatCode>
                <c:ptCount val="23"/>
                <c:pt idx="0">
                  <c:v>-10758.224999999946</c:v>
                </c:pt>
                <c:pt idx="1">
                  <c:v>10563.483749999796</c:v>
                </c:pt>
                <c:pt idx="2">
                  <c:v>-1584.1375</c:v>
                </c:pt>
                <c:pt idx="3">
                  <c:v>-5632.5599999999886</c:v>
                </c:pt>
                <c:pt idx="4">
                  <c:v>13830.673750000133</c:v>
                </c:pt>
                <c:pt idx="5">
                  <c:v>-18218.576999999903</c:v>
                </c:pt>
                <c:pt idx="6">
                  <c:v>29684.197249999914</c:v>
                </c:pt>
                <c:pt idx="7">
                  <c:v>-16605.965000000157</c:v>
                </c:pt>
                <c:pt idx="8">
                  <c:v>-6210.488000000274</c:v>
                </c:pt>
                <c:pt idx="9">
                  <c:v>15743.671999999897</c:v>
                </c:pt>
                <c:pt idx="10">
                  <c:v>-25999.609999999971</c:v>
                </c:pt>
                <c:pt idx="11">
                  <c:v>-2564.3610000001281</c:v>
                </c:pt>
                <c:pt idx="12">
                  <c:v>2181.9974999999449</c:v>
                </c:pt>
                <c:pt idx="13">
                  <c:v>29078.219999999907</c:v>
                </c:pt>
                <c:pt idx="14">
                  <c:v>961.26900000009664</c:v>
                </c:pt>
                <c:pt idx="15">
                  <c:v>25761.507000000056</c:v>
                </c:pt>
                <c:pt idx="16">
                  <c:v>-17746.731</c:v>
                </c:pt>
                <c:pt idx="17">
                  <c:v>1566.2999999998619</c:v>
                </c:pt>
                <c:pt idx="18">
                  <c:v>22970.377500000002</c:v>
                </c:pt>
                <c:pt idx="19">
                  <c:v>19696.727750000024</c:v>
                </c:pt>
                <c:pt idx="20">
                  <c:v>-15829.383500000022</c:v>
                </c:pt>
                <c:pt idx="21">
                  <c:v>3531.4984999999633</c:v>
                </c:pt>
                <c:pt idx="22">
                  <c:v>10292.492999999951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75F-49CE-A18C-798418B76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86664448"/>
        <c:axId val="186665984"/>
      </c:barChart>
      <c:catAx>
        <c:axId val="186664448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665984"/>
        <c:crosses val="autoZero"/>
        <c:auto val="0"/>
        <c:lblAlgn val="ctr"/>
        <c:lblOffset val="100"/>
        <c:noMultiLvlLbl val="0"/>
      </c:catAx>
      <c:valAx>
        <c:axId val="186665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664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FCAF-406A-A949-D785A80DD150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FCAF-406A-A949-D785A80DD15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Calculations'!$N$586:$N$587</c:f>
              <c:numCache>
                <c:formatCode>0%</c:formatCode>
                <c:ptCount val="2"/>
                <c:pt idx="0">
                  <c:v>0.56521739130434778</c:v>
                </c:pt>
                <c:pt idx="1">
                  <c:v>0.43478260869565216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CAF-406A-A949-D785A80DD1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YTD - PNL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976379903012306E-2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7-1CC9-4881-BD53-DBEB86F8BCF7}"/>
              </c:ext>
            </c:extLst>
          </c:dPt>
          <c:dPt>
            <c:idx val="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6-1CC9-4881-BD53-DBEB86F8BCF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'Yearly Calculations'!$A$20:$A$31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'Yearly Calculations'!$C$20:$C$31</c:f>
              <c:numCache>
                <c:formatCode>0</c:formatCode>
                <c:ptCount val="12"/>
                <c:pt idx="0">
                  <c:v>158472.38303999958</c:v>
                </c:pt>
                <c:pt idx="1">
                  <c:v>89687.832729999514</c:v>
                </c:pt>
                <c:pt idx="2">
                  <c:v>-2562.9935800001385</c:v>
                </c:pt>
                <c:pt idx="3">
                  <c:v>57824.876000001124</c:v>
                </c:pt>
                <c:pt idx="4">
                  <c:v>36650.550000000301</c:v>
                </c:pt>
                <c:pt idx="5">
                  <c:v>93099.612000000532</c:v>
                </c:pt>
                <c:pt idx="6">
                  <c:v>153307.98702000041</c:v>
                </c:pt>
                <c:pt idx="7">
                  <c:v>141208.12666999974</c:v>
                </c:pt>
                <c:pt idx="8">
                  <c:v>-108256.48415000025</c:v>
                </c:pt>
                <c:pt idx="9">
                  <c:v>72850.439480000248</c:v>
                </c:pt>
                <c:pt idx="10">
                  <c:v>49150.263690000254</c:v>
                </c:pt>
                <c:pt idx="11">
                  <c:v>64712.378999999142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CC9-4881-BD53-DBEB86F8B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86856192"/>
        <c:axId val="186857728"/>
      </c:barChart>
      <c:catAx>
        <c:axId val="18685619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857728"/>
        <c:crosses val="autoZero"/>
        <c:auto val="0"/>
        <c:lblAlgn val="ctr"/>
        <c:lblOffset val="100"/>
        <c:noMultiLvlLbl val="0"/>
      </c:catAx>
      <c:valAx>
        <c:axId val="18685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856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YTD</a:t>
            </a:r>
            <a:r>
              <a:rPr lang="en-US" baseline="0"/>
              <a:t> - </a:t>
            </a:r>
            <a:r>
              <a:rPr lang="en-US"/>
              <a:t>Capital Appreciation 2021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'Yearly Calculations'!$B$18</c:f>
              <c:strCache>
                <c:ptCount val="1"/>
                <c:pt idx="0">
                  <c:v>Capital Appreciation</c:v>
                </c:pt>
              </c:strCache>
            </c:strRef>
          </c:tx>
          <c:spPr>
            <a:ln w="34925" cap="sq">
              <a:solidFill>
                <a:srgbClr val="00B050"/>
              </a:solidFill>
              <a:bevel/>
              <a:tailEnd type="none"/>
            </a:ln>
            <a:effectLst>
              <a:outerShdw blurRad="50800" dist="38100" dir="10800000" algn="r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dPt>
            <c:idx val="3"/>
            <c:marker>
              <c:symbol val="none"/>
            </c:marker>
            <c:bubble3D val="0"/>
            <c:spPr>
              <a:ln w="34925" cap="sq">
                <a:solidFill>
                  <a:srgbClr val="FF0000"/>
                </a:solidFill>
                <a:bevel/>
                <a:tailEnd type="none"/>
              </a:ln>
              <a:effectLst>
                <a:outerShdw blurRad="50800" dist="38100" dir="10800000" algn="r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1593-466B-B0D8-A91C59FAD7ED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34925" cap="sq">
                <a:solidFill>
                  <a:srgbClr val="F60000"/>
                </a:solidFill>
                <a:bevel/>
                <a:tailEnd type="none"/>
              </a:ln>
              <a:effectLst>
                <a:outerShdw blurRad="50800" dist="38100" dir="10800000" algn="r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1593-466B-B0D8-A91C59FAD7E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'Yearly Calculations'!$A$19:$A$31</c:f>
              <c:strCache>
                <c:ptCount val="13"/>
                <c:pt idx="0">
                  <c:v>-</c:v>
                </c:pt>
                <c:pt idx="1">
                  <c:v>Jan-21</c:v>
                </c:pt>
                <c:pt idx="2">
                  <c:v>Feb-21</c:v>
                </c:pt>
                <c:pt idx="3">
                  <c:v>Mar-21</c:v>
                </c:pt>
                <c:pt idx="4">
                  <c:v>Apr-21</c:v>
                </c:pt>
                <c:pt idx="5">
                  <c:v>May-21</c:v>
                </c:pt>
                <c:pt idx="6">
                  <c:v>Jun-21</c:v>
                </c:pt>
                <c:pt idx="7">
                  <c:v>Jul-21</c:v>
                </c:pt>
                <c:pt idx="8">
                  <c:v>Aug-21</c:v>
                </c:pt>
                <c:pt idx="9">
                  <c:v>Sep-21</c:v>
                </c:pt>
                <c:pt idx="10">
                  <c:v>Oct-21</c:v>
                </c:pt>
                <c:pt idx="11">
                  <c:v>Nov-21</c:v>
                </c:pt>
                <c:pt idx="12">
                  <c:v>Dec-21</c:v>
                </c:pt>
              </c:strCache>
            </c:strRef>
          </c:cat>
          <c:val>
            <c:numRef>
              <c:f>'Yearly Calculations'!$B$19:$B$31</c:f>
              <c:numCache>
                <c:formatCode>0</c:formatCode>
                <c:ptCount val="13"/>
                <c:pt idx="0">
                  <c:v>1000000</c:v>
                </c:pt>
                <c:pt idx="1">
                  <c:v>1158472.3830399995</c:v>
                </c:pt>
                <c:pt idx="2">
                  <c:v>1248160.215769999</c:v>
                </c:pt>
                <c:pt idx="3">
                  <c:v>1245597.2221899987</c:v>
                </c:pt>
                <c:pt idx="4">
                  <c:v>1303422.0981899998</c:v>
                </c:pt>
                <c:pt idx="5">
                  <c:v>1340072.6481900001</c:v>
                </c:pt>
                <c:pt idx="6">
                  <c:v>1433172.2601900005</c:v>
                </c:pt>
                <c:pt idx="7">
                  <c:v>1586480.2472100009</c:v>
                </c:pt>
                <c:pt idx="8">
                  <c:v>1727688.3738800006</c:v>
                </c:pt>
                <c:pt idx="9">
                  <c:v>1619431.8897300004</c:v>
                </c:pt>
                <c:pt idx="10">
                  <c:v>1692282.3292100006</c:v>
                </c:pt>
                <c:pt idx="11">
                  <c:v>1741432.5929000007</c:v>
                </c:pt>
                <c:pt idx="12">
                  <c:v>1806144.9718999998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593-466B-B0D8-A91C59FAD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6874496"/>
        <c:axId val="186888576"/>
      </c:lineChart>
      <c:catAx>
        <c:axId val="186874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888576"/>
        <c:crosses val="autoZero"/>
        <c:auto val="1"/>
        <c:lblAlgn val="ctr"/>
        <c:lblOffset val="100"/>
        <c:noMultiLvlLbl val="0"/>
      </c:catAx>
      <c:valAx>
        <c:axId val="186888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874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56A3-4D5E-8ABD-83B736956E40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56A3-4D5E-8ABD-83B736956E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Calculations'!$K$615:$K$616</c:f>
              <c:numCache>
                <c:formatCode>0%</c:formatCode>
                <c:ptCount val="2"/>
                <c:pt idx="0">
                  <c:v>0.6875</c:v>
                </c:pt>
                <c:pt idx="1">
                  <c:v>0.3125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6A3-4D5E-8ABD-83B736956E4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724280548237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5-3F98-42A0-995A-13C58642A1B7}"/>
              </c:ext>
            </c:extLst>
          </c:dPt>
          <c:dPt>
            <c:idx val="1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5-3F98-42A0-995A-13C58642A1B7}"/>
              </c:ext>
            </c:extLst>
          </c:dPt>
          <c:dPt>
            <c:idx val="1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7-3F98-42A0-995A-13C58642A1B7}"/>
              </c:ext>
            </c:extLst>
          </c:dPt>
          <c:dPt>
            <c:idx val="1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B-3F98-42A0-995A-13C58642A1B7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98-42A0-995A-13C58642A1B7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98-42A0-995A-13C58642A1B7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98-42A0-995A-13C58642A1B7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98-42A0-995A-13C58642A1B7}"/>
                </c:ext>
              </c:extLst>
            </c:dLbl>
            <c:dLbl>
              <c:idx val="9"/>
              <c:layout>
                <c:manualLayout>
                  <c:x val="4.2408813954035876E-3"/>
                  <c:y val="-4.1571221272577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98-42A0-995A-13C58642A1B7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98-42A0-995A-13C58642A1B7}"/>
                </c:ext>
              </c:extLst>
            </c:dLbl>
            <c:dLbl>
              <c:idx val="14"/>
              <c:layout>
                <c:manualLayout>
                  <c:x val="-5.7879682855535731E-3"/>
                  <c:y val="-2.797159931435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F98-42A0-995A-13C58642A1B7}"/>
                </c:ext>
              </c:extLst>
            </c:dLbl>
            <c:dLbl>
              <c:idx val="15"/>
              <c:layout>
                <c:manualLayout>
                  <c:x val="-2.1204406977017934E-3"/>
                  <c:y val="-9.4361842745617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F98-42A0-995A-13C58642A1B7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F98-42A0-995A-13C58642A1B7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F98-42A0-995A-13C58642A1B7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F98-42A0-995A-13C58642A1B7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F98-42A0-995A-13C58642A1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'Monthly Calculations'!$F$617:$F$633</c:f>
              <c:numCache>
                <c:formatCode>[$-14009]dd/mm/yy;@</c:formatCode>
                <c:ptCount val="17"/>
                <c:pt idx="0">
                  <c:v>44565</c:v>
                </c:pt>
                <c:pt idx="1">
                  <c:v>44566</c:v>
                </c:pt>
                <c:pt idx="2">
                  <c:v>44567</c:v>
                </c:pt>
                <c:pt idx="3">
                  <c:v>44568</c:v>
                </c:pt>
                <c:pt idx="4">
                  <c:v>44571</c:v>
                </c:pt>
                <c:pt idx="5">
                  <c:v>44572</c:v>
                </c:pt>
                <c:pt idx="6">
                  <c:v>44573</c:v>
                </c:pt>
                <c:pt idx="7">
                  <c:v>44574</c:v>
                </c:pt>
                <c:pt idx="8">
                  <c:v>44575</c:v>
                </c:pt>
                <c:pt idx="9">
                  <c:v>44578</c:v>
                </c:pt>
                <c:pt idx="10">
                  <c:v>44579</c:v>
                </c:pt>
                <c:pt idx="11">
                  <c:v>44580</c:v>
                </c:pt>
                <c:pt idx="12">
                  <c:v>44581</c:v>
                </c:pt>
                <c:pt idx="13">
                  <c:v>44582</c:v>
                </c:pt>
                <c:pt idx="14">
                  <c:v>44585</c:v>
                </c:pt>
                <c:pt idx="15">
                  <c:v>44589</c:v>
                </c:pt>
                <c:pt idx="16">
                  <c:v>44592</c:v>
                </c:pt>
              </c:numCache>
            </c:numRef>
          </c:cat>
          <c:val>
            <c:numRef>
              <c:f>'Monthly Calculations'!$G$617:$G$633</c:f>
              <c:numCache>
                <c:formatCode>0_ </c:formatCode>
                <c:ptCount val="17"/>
                <c:pt idx="0">
                  <c:v>24250</c:v>
                </c:pt>
                <c:pt idx="1">
                  <c:v>38625.000000000044</c:v>
                </c:pt>
                <c:pt idx="2">
                  <c:v>-9000.0000000000909</c:v>
                </c:pt>
                <c:pt idx="3">
                  <c:v>25487.499999999956</c:v>
                </c:pt>
                <c:pt idx="4">
                  <c:v>39400.000000000029</c:v>
                </c:pt>
                <c:pt idx="5">
                  <c:v>73150</c:v>
                </c:pt>
                <c:pt idx="6">
                  <c:v>32759.999999999989</c:v>
                </c:pt>
                <c:pt idx="7">
                  <c:v>48415.000000000131</c:v>
                </c:pt>
                <c:pt idx="8">
                  <c:v>27250</c:v>
                </c:pt>
                <c:pt idx="9">
                  <c:v>15224.99999999984</c:v>
                </c:pt>
                <c:pt idx="10">
                  <c:v>-9007.4999999998181</c:v>
                </c:pt>
                <c:pt idx="11">
                  <c:v>-18009.999999999916</c:v>
                </c:pt>
                <c:pt idx="12">
                  <c:v>11832.20000000003</c:v>
                </c:pt>
                <c:pt idx="13">
                  <c:v>-10102.499999999851</c:v>
                </c:pt>
                <c:pt idx="14">
                  <c:v>16305.000000000029</c:v>
                </c:pt>
                <c:pt idx="15">
                  <c:v>2779.9999999998959</c:v>
                </c:pt>
                <c:pt idx="16">
                  <c:v>9812.4999999999309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3F98-42A0-995A-13C58642A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88439936"/>
        <c:axId val="188441728"/>
      </c:barChart>
      <c:catAx>
        <c:axId val="188439936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8441728"/>
        <c:crosses val="autoZero"/>
        <c:auto val="0"/>
        <c:lblAlgn val="ctr"/>
        <c:lblOffset val="100"/>
        <c:noMultiLvlLbl val="0"/>
      </c:catAx>
      <c:valAx>
        <c:axId val="188441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8439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4CCC-48D4-B20A-0C4320C74300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4CCC-48D4-B20A-0C4320C7430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Calculations'!$N$615:$N$616</c:f>
              <c:numCache>
                <c:formatCode>0%</c:formatCode>
                <c:ptCount val="2"/>
                <c:pt idx="0">
                  <c:v>0.76470588235294112</c:v>
                </c:pt>
                <c:pt idx="1">
                  <c:v>0.23529411764705882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CCC-48D4-B20A-0C4320C7430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976379903012306E-2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057E-4F73-AA73-4AEA96216B27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A-6652-4BDC-A1D6-71FAB34669DF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C-0A80-4D64-BD6F-8D7B859CD635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7-057E-4F73-AA73-4AEA96216B27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9-057E-4F73-AA73-4AEA96216B27}"/>
              </c:ext>
            </c:extLst>
          </c:dPt>
          <c:dPt>
            <c:idx val="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B-057E-4F73-AA73-4AEA96216B27}"/>
              </c:ext>
            </c:extLst>
          </c:dPt>
          <c:dPt>
            <c:idx val="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D-057E-4F73-AA73-4AEA96216B27}"/>
              </c:ext>
            </c:extLst>
          </c:dPt>
          <c:dPt>
            <c:idx val="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F-057E-4F73-AA73-4AEA96216B27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E-1A7E-4CE4-A635-F0FA906221FC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3-057E-4F73-AA73-4AEA96216B2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'Monthly Calculations'!$F$71:$F$83</c:f>
              <c:numCache>
                <c:formatCode>[$-14009]dd/mm/yy;@</c:formatCode>
                <c:ptCount val="13"/>
                <c:pt idx="0">
                  <c:v>43892</c:v>
                </c:pt>
                <c:pt idx="1">
                  <c:v>43893</c:v>
                </c:pt>
                <c:pt idx="2">
                  <c:v>43894</c:v>
                </c:pt>
                <c:pt idx="3">
                  <c:v>43895</c:v>
                </c:pt>
                <c:pt idx="4">
                  <c:v>43899</c:v>
                </c:pt>
                <c:pt idx="5">
                  <c:v>43902</c:v>
                </c:pt>
                <c:pt idx="6">
                  <c:v>43906</c:v>
                </c:pt>
                <c:pt idx="7">
                  <c:v>43907</c:v>
                </c:pt>
                <c:pt idx="8">
                  <c:v>43908</c:v>
                </c:pt>
                <c:pt idx="9">
                  <c:v>43909</c:v>
                </c:pt>
                <c:pt idx="10">
                  <c:v>43910</c:v>
                </c:pt>
                <c:pt idx="11">
                  <c:v>43920</c:v>
                </c:pt>
                <c:pt idx="12">
                  <c:v>43921</c:v>
                </c:pt>
              </c:numCache>
            </c:numRef>
          </c:cat>
          <c:val>
            <c:numRef>
              <c:f>'Monthly Calculations'!$G$71:$G$83</c:f>
              <c:numCache>
                <c:formatCode>0_ </c:formatCode>
                <c:ptCount val="13"/>
                <c:pt idx="0">
                  <c:v>9819.6959999999417</c:v>
                </c:pt>
                <c:pt idx="1">
                  <c:v>10507.089999999795</c:v>
                </c:pt>
                <c:pt idx="2">
                  <c:v>42301.546000000177</c:v>
                </c:pt>
                <c:pt idx="3">
                  <c:v>-15174.99</c:v>
                </c:pt>
                <c:pt idx="4">
                  <c:v>-10095.099999999999</c:v>
                </c:pt>
                <c:pt idx="5">
                  <c:v>16766.612499999999</c:v>
                </c:pt>
                <c:pt idx="6">
                  <c:v>23389.26</c:v>
                </c:pt>
                <c:pt idx="7">
                  <c:v>4155.3124999999309</c:v>
                </c:pt>
                <c:pt idx="8">
                  <c:v>44014.289999999972</c:v>
                </c:pt>
                <c:pt idx="9">
                  <c:v>460.12800000005461</c:v>
                </c:pt>
                <c:pt idx="10">
                  <c:v>-10343.82</c:v>
                </c:pt>
                <c:pt idx="11">
                  <c:v>10891.640000000036</c:v>
                </c:pt>
                <c:pt idx="12">
                  <c:v>29946.81999999992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57E-4F73-AA73-4AEA96216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89569920"/>
        <c:axId val="89571712"/>
      </c:barChart>
      <c:catAx>
        <c:axId val="89569920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571712"/>
        <c:crosses val="autoZero"/>
        <c:auto val="0"/>
        <c:lblAlgn val="ctr"/>
        <c:lblOffset val="100"/>
        <c:noMultiLvlLbl val="0"/>
      </c:catAx>
      <c:valAx>
        <c:axId val="89571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569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BAE5-458D-A1AF-912D4ADF6B00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BAE5-458D-A1AF-912D4ADF6B0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Calculations'!$K$638:$K$639</c:f>
              <c:numCache>
                <c:formatCode>0%</c:formatCode>
                <c:ptCount val="2"/>
                <c:pt idx="0">
                  <c:v>0.40909090909090912</c:v>
                </c:pt>
                <c:pt idx="1">
                  <c:v>0.43939393939393939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AE5-458D-A1AF-912D4ADF6B0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724280548237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7-FDA2-4972-B0D9-A6164BAD1D9D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9-FDA2-4972-B0D9-A6164BAD1D9D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B-FDA2-4972-B0D9-A6164BAD1D9D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F-FDA2-4972-B0D9-A6164BAD1D9D}"/>
              </c:ext>
            </c:extLst>
          </c:dPt>
          <c:dPt>
            <c:idx val="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1-FDA2-4972-B0D9-A6164BAD1D9D}"/>
              </c:ext>
            </c:extLst>
          </c:dPt>
          <c:dPt>
            <c:idx val="1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7-FDA2-4972-B0D9-A6164BAD1D9D}"/>
              </c:ext>
            </c:extLst>
          </c:dPt>
          <c:dPt>
            <c:idx val="1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D-FDA2-4972-B0D9-A6164BAD1D9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F-FDA2-4972-B0D9-A6164BAD1D9D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5-FDA2-4972-B0D9-A6164BAD1D9D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A2-4972-B0D9-A6164BAD1D9D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A2-4972-B0D9-A6164BAD1D9D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A2-4972-B0D9-A6164BAD1D9D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A2-4972-B0D9-A6164BAD1D9D}"/>
                </c:ext>
              </c:extLst>
            </c:dLbl>
            <c:dLbl>
              <c:idx val="9"/>
              <c:layout>
                <c:manualLayout>
                  <c:x val="4.2408813954035876E-3"/>
                  <c:y val="-4.1571221272577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DA2-4972-B0D9-A6164BAD1D9D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DA2-4972-B0D9-A6164BAD1D9D}"/>
                </c:ext>
              </c:extLst>
            </c:dLbl>
            <c:dLbl>
              <c:idx val="14"/>
              <c:layout>
                <c:manualLayout>
                  <c:x val="-5.7879682855535731E-3"/>
                  <c:y val="-2.797159931435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DA2-4972-B0D9-A6164BAD1D9D}"/>
                </c:ext>
              </c:extLst>
            </c:dLbl>
            <c:dLbl>
              <c:idx val="15"/>
              <c:layout>
                <c:manualLayout>
                  <c:x val="-2.1204406977017934E-3"/>
                  <c:y val="-9.4361842745617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DA2-4972-B0D9-A6164BAD1D9D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DA2-4972-B0D9-A6164BAD1D9D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DA2-4972-B0D9-A6164BAD1D9D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DA2-4972-B0D9-A6164BAD1D9D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DA2-4972-B0D9-A6164BAD1D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'Monthly Calculations'!$F$640:$F$659</c:f>
              <c:numCache>
                <c:formatCode>[$-14009]dd/mm/yy;@</c:formatCode>
                <c:ptCount val="20"/>
                <c:pt idx="0">
                  <c:v>44593</c:v>
                </c:pt>
                <c:pt idx="1">
                  <c:v>44594</c:v>
                </c:pt>
                <c:pt idx="2">
                  <c:v>44595</c:v>
                </c:pt>
                <c:pt idx="3">
                  <c:v>44596</c:v>
                </c:pt>
                <c:pt idx="4">
                  <c:v>44599</c:v>
                </c:pt>
                <c:pt idx="5">
                  <c:v>44600</c:v>
                </c:pt>
                <c:pt idx="6">
                  <c:v>44601</c:v>
                </c:pt>
                <c:pt idx="7">
                  <c:v>44602</c:v>
                </c:pt>
                <c:pt idx="8">
                  <c:v>44603</c:v>
                </c:pt>
                <c:pt idx="9">
                  <c:v>44606</c:v>
                </c:pt>
                <c:pt idx="10">
                  <c:v>44607</c:v>
                </c:pt>
                <c:pt idx="11">
                  <c:v>44608</c:v>
                </c:pt>
                <c:pt idx="12">
                  <c:v>44609</c:v>
                </c:pt>
                <c:pt idx="13">
                  <c:v>44610</c:v>
                </c:pt>
                <c:pt idx="14">
                  <c:v>44613</c:v>
                </c:pt>
                <c:pt idx="15">
                  <c:v>44614</c:v>
                </c:pt>
                <c:pt idx="16">
                  <c:v>44615</c:v>
                </c:pt>
                <c:pt idx="17">
                  <c:v>44616</c:v>
                </c:pt>
                <c:pt idx="18">
                  <c:v>44617</c:v>
                </c:pt>
                <c:pt idx="19">
                  <c:v>44620</c:v>
                </c:pt>
              </c:numCache>
            </c:numRef>
          </c:cat>
          <c:val>
            <c:numRef>
              <c:f>'Monthly Calculations'!$G$640:$G$659</c:f>
              <c:numCache>
                <c:formatCode>0_ </c:formatCode>
                <c:ptCount val="20"/>
                <c:pt idx="0">
                  <c:v>26728.000000000036</c:v>
                </c:pt>
                <c:pt idx="1">
                  <c:v>37399.999999999862</c:v>
                </c:pt>
                <c:pt idx="2">
                  <c:v>19435.000000000116</c:v>
                </c:pt>
                <c:pt idx="3">
                  <c:v>-22574.999999999847</c:v>
                </c:pt>
                <c:pt idx="4">
                  <c:v>-1930.00000000004</c:v>
                </c:pt>
                <c:pt idx="5">
                  <c:v>-13970.000000000073</c:v>
                </c:pt>
                <c:pt idx="6">
                  <c:v>9849.9999999998872</c:v>
                </c:pt>
                <c:pt idx="7">
                  <c:v>-17505.000000000033</c:v>
                </c:pt>
                <c:pt idx="8">
                  <c:v>-33050.000000000073</c:v>
                </c:pt>
                <c:pt idx="9">
                  <c:v>23344.99999999996</c:v>
                </c:pt>
                <c:pt idx="10">
                  <c:v>20833.900000000089</c:v>
                </c:pt>
                <c:pt idx="11">
                  <c:v>-19475.000000000113</c:v>
                </c:pt>
                <c:pt idx="12">
                  <c:v>159.99999999996817</c:v>
                </c:pt>
                <c:pt idx="13">
                  <c:v>5290.0000000002528</c:v>
                </c:pt>
                <c:pt idx="14">
                  <c:v>-16090.00000000002</c:v>
                </c:pt>
                <c:pt idx="15">
                  <c:v>-9125</c:v>
                </c:pt>
                <c:pt idx="16">
                  <c:v>8372.5000000000073</c:v>
                </c:pt>
                <c:pt idx="17">
                  <c:v>52250</c:v>
                </c:pt>
                <c:pt idx="18">
                  <c:v>-4162.5000000000218</c:v>
                </c:pt>
                <c:pt idx="19">
                  <c:v>36080.000000000029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DA2-4972-B0D9-A6164BAD1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88641664"/>
        <c:axId val="188643200"/>
      </c:barChart>
      <c:catAx>
        <c:axId val="188641664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8643200"/>
        <c:crosses val="autoZero"/>
        <c:auto val="0"/>
        <c:lblAlgn val="ctr"/>
        <c:lblOffset val="100"/>
        <c:noMultiLvlLbl val="0"/>
      </c:catAx>
      <c:valAx>
        <c:axId val="188643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8641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0CAE-4623-A456-6E53D3AF2BF7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0CAE-4623-A456-6E53D3AF2BF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Calculations'!$N$638:$N$639</c:f>
              <c:numCache>
                <c:formatCode>0%</c:formatCode>
                <c:ptCount val="2"/>
                <c:pt idx="0">
                  <c:v>0.55000000000000004</c:v>
                </c:pt>
                <c:pt idx="1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AE-4623-A456-6E53D3AF2BF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39FC-4462-9966-7B200839BCC5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39FC-4462-9966-7B200839BCC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Calculations'!$K$665:$K$666</c:f>
              <c:numCache>
                <c:formatCode>0%</c:formatCode>
                <c:ptCount val="2"/>
                <c:pt idx="0">
                  <c:v>0.37333333333333335</c:v>
                </c:pt>
                <c:pt idx="1">
                  <c:v>0.62666666666666671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9FC-4462-9966-7B200839BCC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724280548237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ED3B-4C7C-AC9E-739CB92CEF15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5-ED3B-4C7C-AC9E-739CB92CEF15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B-ED3B-4C7C-AC9E-739CB92CEF15}"/>
              </c:ext>
            </c:extLst>
          </c:dPt>
          <c:dPt>
            <c:idx val="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F-ED3B-4C7C-AC9E-739CB92CEF15}"/>
              </c:ext>
            </c:extLst>
          </c:dPt>
          <c:dPt>
            <c:idx val="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3-ED3B-4C7C-AC9E-739CB92CEF15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5-ED3B-4C7C-AC9E-739CB92CEF15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7-ED3B-4C7C-AC9E-739CB92CEF15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9-ED3B-4C7C-AC9E-739CB92CEF15}"/>
              </c:ext>
            </c:extLst>
          </c:dPt>
          <c:dPt>
            <c:idx val="1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B-ED3B-4C7C-AC9E-739CB92CEF15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F-ED3B-4C7C-AC9E-739CB92CEF15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5-ED3B-4C7C-AC9E-739CB92CEF15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3B-4C7C-AC9E-739CB92CEF15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3B-4C7C-AC9E-739CB92CEF15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3B-4C7C-AC9E-739CB92CEF15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3B-4C7C-AC9E-739CB92CEF15}"/>
                </c:ext>
              </c:extLst>
            </c:dLbl>
            <c:dLbl>
              <c:idx val="9"/>
              <c:layout>
                <c:manualLayout>
                  <c:x val="4.2408813954035876E-3"/>
                  <c:y val="-4.1571221272577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3B-4C7C-AC9E-739CB92CEF15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D3B-4C7C-AC9E-739CB92CEF15}"/>
                </c:ext>
              </c:extLst>
            </c:dLbl>
            <c:dLbl>
              <c:idx val="14"/>
              <c:layout>
                <c:manualLayout>
                  <c:x val="-5.7879682855535731E-3"/>
                  <c:y val="-2.797159931435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D3B-4C7C-AC9E-739CB92CEF15}"/>
                </c:ext>
              </c:extLst>
            </c:dLbl>
            <c:dLbl>
              <c:idx val="15"/>
              <c:layout>
                <c:manualLayout>
                  <c:x val="-2.1204406977017934E-3"/>
                  <c:y val="-9.4361842745617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D3B-4C7C-AC9E-739CB92CEF15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D3B-4C7C-AC9E-739CB92CEF15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D3B-4C7C-AC9E-739CB92CEF15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D3B-4C7C-AC9E-739CB92CEF15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D3B-4C7C-AC9E-739CB92CEF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'Monthly Calculations'!$F$667:$F$687</c:f>
              <c:numCache>
                <c:formatCode>[$-14009]dd/mm/yy;@</c:formatCode>
                <c:ptCount val="21"/>
                <c:pt idx="0">
                  <c:v>44622</c:v>
                </c:pt>
                <c:pt idx="1">
                  <c:v>44623</c:v>
                </c:pt>
                <c:pt idx="2">
                  <c:v>44624</c:v>
                </c:pt>
                <c:pt idx="3">
                  <c:v>44627</c:v>
                </c:pt>
                <c:pt idx="4">
                  <c:v>44628</c:v>
                </c:pt>
                <c:pt idx="5">
                  <c:v>44629</c:v>
                </c:pt>
                <c:pt idx="6">
                  <c:v>44630</c:v>
                </c:pt>
                <c:pt idx="7">
                  <c:v>44631</c:v>
                </c:pt>
                <c:pt idx="8">
                  <c:v>44634</c:v>
                </c:pt>
                <c:pt idx="9">
                  <c:v>44635</c:v>
                </c:pt>
                <c:pt idx="10">
                  <c:v>44636</c:v>
                </c:pt>
                <c:pt idx="11">
                  <c:v>44637</c:v>
                </c:pt>
                <c:pt idx="12">
                  <c:v>44641</c:v>
                </c:pt>
                <c:pt idx="13">
                  <c:v>44642</c:v>
                </c:pt>
                <c:pt idx="14">
                  <c:v>44643</c:v>
                </c:pt>
                <c:pt idx="15">
                  <c:v>44644</c:v>
                </c:pt>
                <c:pt idx="16">
                  <c:v>44645</c:v>
                </c:pt>
                <c:pt idx="17">
                  <c:v>44648</c:v>
                </c:pt>
                <c:pt idx="18">
                  <c:v>44649</c:v>
                </c:pt>
                <c:pt idx="19">
                  <c:v>44650</c:v>
                </c:pt>
                <c:pt idx="20">
                  <c:v>44651</c:v>
                </c:pt>
              </c:numCache>
            </c:numRef>
          </c:cat>
          <c:val>
            <c:numRef>
              <c:f>'Monthly Calculations'!$G$667:$G$687</c:f>
              <c:numCache>
                <c:formatCode>0_ </c:formatCode>
                <c:ptCount val="21"/>
                <c:pt idx="0">
                  <c:v>-38509.200000000244</c:v>
                </c:pt>
                <c:pt idx="1">
                  <c:v>174.99999999996589</c:v>
                </c:pt>
                <c:pt idx="2">
                  <c:v>2807.4999999999491</c:v>
                </c:pt>
                <c:pt idx="3">
                  <c:v>-17737.500000000138</c:v>
                </c:pt>
                <c:pt idx="4">
                  <c:v>-21265.249999999902</c:v>
                </c:pt>
                <c:pt idx="5">
                  <c:v>12109.999999999902</c:v>
                </c:pt>
                <c:pt idx="6">
                  <c:v>-4725.0000000000455</c:v>
                </c:pt>
                <c:pt idx="7">
                  <c:v>38469.999999999964</c:v>
                </c:pt>
                <c:pt idx="8">
                  <c:v>-14674.999999999993</c:v>
                </c:pt>
                <c:pt idx="9">
                  <c:v>15570.000000000102</c:v>
                </c:pt>
                <c:pt idx="10">
                  <c:v>540.00000000002001</c:v>
                </c:pt>
                <c:pt idx="11">
                  <c:v>39325.000000000051</c:v>
                </c:pt>
                <c:pt idx="12">
                  <c:v>7493.6500000000515</c:v>
                </c:pt>
                <c:pt idx="13">
                  <c:v>17950.00000000004</c:v>
                </c:pt>
                <c:pt idx="14">
                  <c:v>-25669.600000000151</c:v>
                </c:pt>
                <c:pt idx="15">
                  <c:v>56282.500000000036</c:v>
                </c:pt>
                <c:pt idx="16">
                  <c:v>-1731.2000000000135</c:v>
                </c:pt>
                <c:pt idx="17">
                  <c:v>-33259.999999999985</c:v>
                </c:pt>
                <c:pt idx="18">
                  <c:v>15769.999999999982</c:v>
                </c:pt>
                <c:pt idx="19">
                  <c:v>-22104.999999999905</c:v>
                </c:pt>
                <c:pt idx="20">
                  <c:v>-14600.000000000051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ED3B-4C7C-AC9E-739CB92CE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88881920"/>
        <c:axId val="188883712"/>
      </c:barChart>
      <c:catAx>
        <c:axId val="188881920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8883712"/>
        <c:crosses val="autoZero"/>
        <c:auto val="0"/>
        <c:lblAlgn val="ctr"/>
        <c:lblOffset val="100"/>
        <c:noMultiLvlLbl val="0"/>
      </c:catAx>
      <c:valAx>
        <c:axId val="188883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8881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C1E0-49DD-B582-6862176DD7E7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C1E0-49DD-B582-6862176DD7E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Calculations'!$N$665:$N$666</c:f>
              <c:numCache>
                <c:formatCode>0%</c:formatCode>
                <c:ptCount val="2"/>
                <c:pt idx="0">
                  <c:v>0.52380952380952384</c:v>
                </c:pt>
                <c:pt idx="1">
                  <c:v>0.47619047619047616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1E0-49DD-B582-6862176DD7E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F5E3-453B-BD49-85EDB76E6837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F5E3-453B-BD49-85EDB76E683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Calculations'!$K$692:$K$693</c:f>
              <c:numCache>
                <c:formatCode>0%</c:formatCode>
                <c:ptCount val="2"/>
                <c:pt idx="0">
                  <c:v>0.25925925925925924</c:v>
                </c:pt>
                <c:pt idx="1">
                  <c:v>0.7407407407407407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5E3-453B-BD49-85EDB76E683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724280548237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C76E-41CE-8FF3-144AD655BDCC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C76E-41CE-8FF3-144AD655BDCC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9-C76E-41CE-8FF3-144AD655BDCC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D-C76E-41CE-8FF3-144AD655BDCC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1-C76E-41CE-8FF3-144AD655BDCC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6E-41CE-8FF3-144AD655BDCC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6E-41CE-8FF3-144AD655BDCC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6E-41CE-8FF3-144AD655BDCC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6E-41CE-8FF3-144AD655BDCC}"/>
                </c:ext>
              </c:extLst>
            </c:dLbl>
            <c:dLbl>
              <c:idx val="9"/>
              <c:layout>
                <c:manualLayout>
                  <c:x val="4.2408813954035876E-3"/>
                  <c:y val="-4.1571221272577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6E-41CE-8FF3-144AD655BDCC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76E-41CE-8FF3-144AD655BDCC}"/>
                </c:ext>
              </c:extLst>
            </c:dLbl>
            <c:dLbl>
              <c:idx val="14"/>
              <c:layout>
                <c:manualLayout>
                  <c:x val="-5.7879682855535731E-3"/>
                  <c:y val="-2.797159931435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76E-41CE-8FF3-144AD655BDCC}"/>
                </c:ext>
              </c:extLst>
            </c:dLbl>
            <c:dLbl>
              <c:idx val="15"/>
              <c:layout>
                <c:manualLayout>
                  <c:x val="-2.1204406977017934E-3"/>
                  <c:y val="-9.4361842745617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76E-41CE-8FF3-144AD655BDCC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76E-41CE-8FF3-144AD655BDCC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76E-41CE-8FF3-144AD655BDCC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76E-41CE-8FF3-144AD655BDCC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76E-41CE-8FF3-144AD655BD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'Monthly Calculations'!$F$694:$F$712</c:f>
              <c:numCache>
                <c:formatCode>[$-14009]dd/mm/yy;@</c:formatCode>
                <c:ptCount val="19"/>
                <c:pt idx="0">
                  <c:v>44652</c:v>
                </c:pt>
                <c:pt idx="1">
                  <c:v>44655</c:v>
                </c:pt>
                <c:pt idx="2">
                  <c:v>44656</c:v>
                </c:pt>
                <c:pt idx="3">
                  <c:v>44657</c:v>
                </c:pt>
                <c:pt idx="4">
                  <c:v>44658</c:v>
                </c:pt>
                <c:pt idx="5">
                  <c:v>44659</c:v>
                </c:pt>
                <c:pt idx="6">
                  <c:v>44662</c:v>
                </c:pt>
                <c:pt idx="7">
                  <c:v>44663</c:v>
                </c:pt>
                <c:pt idx="8">
                  <c:v>44664</c:v>
                </c:pt>
                <c:pt idx="9">
                  <c:v>44669</c:v>
                </c:pt>
                <c:pt idx="10">
                  <c:v>44670</c:v>
                </c:pt>
                <c:pt idx="11">
                  <c:v>44671</c:v>
                </c:pt>
                <c:pt idx="12">
                  <c:v>44672</c:v>
                </c:pt>
                <c:pt idx="13">
                  <c:v>44673</c:v>
                </c:pt>
                <c:pt idx="14">
                  <c:v>44676</c:v>
                </c:pt>
                <c:pt idx="15">
                  <c:v>44677</c:v>
                </c:pt>
                <c:pt idx="16">
                  <c:v>44678</c:v>
                </c:pt>
                <c:pt idx="17">
                  <c:v>44679</c:v>
                </c:pt>
                <c:pt idx="18">
                  <c:v>44680</c:v>
                </c:pt>
              </c:numCache>
            </c:numRef>
          </c:cat>
          <c:val>
            <c:numRef>
              <c:f>'Monthly Calculations'!$G$694:$G$712</c:f>
              <c:numCache>
                <c:formatCode>0_ </c:formatCode>
                <c:ptCount val="19"/>
                <c:pt idx="0">
                  <c:v>13313.400000000027</c:v>
                </c:pt>
                <c:pt idx="1">
                  <c:v>14134.99999999988</c:v>
                </c:pt>
                <c:pt idx="2">
                  <c:v>-18505.000000000073</c:v>
                </c:pt>
                <c:pt idx="3">
                  <c:v>-26249.999999999964</c:v>
                </c:pt>
                <c:pt idx="4">
                  <c:v>25459.999999999854</c:v>
                </c:pt>
                <c:pt idx="5">
                  <c:v>-4060.0000000001555</c:v>
                </c:pt>
                <c:pt idx="6">
                  <c:v>-20819.999999999742</c:v>
                </c:pt>
                <c:pt idx="7">
                  <c:v>-12235.000000000187</c:v>
                </c:pt>
                <c:pt idx="8">
                  <c:v>-12479.999999999882</c:v>
                </c:pt>
                <c:pt idx="9">
                  <c:v>-31715.000000000029</c:v>
                </c:pt>
                <c:pt idx="10">
                  <c:v>-3544.9999999999309</c:v>
                </c:pt>
                <c:pt idx="11">
                  <c:v>-9660.0000000000473</c:v>
                </c:pt>
                <c:pt idx="12">
                  <c:v>-4415.0000000000473</c:v>
                </c:pt>
                <c:pt idx="13">
                  <c:v>-3119.9999999999818</c:v>
                </c:pt>
                <c:pt idx="14">
                  <c:v>15599.999999999965</c:v>
                </c:pt>
                <c:pt idx="15">
                  <c:v>-50.000000000096406</c:v>
                </c:pt>
                <c:pt idx="16">
                  <c:v>17534.999999999982</c:v>
                </c:pt>
                <c:pt idx="17">
                  <c:v>-15999.999999999909</c:v>
                </c:pt>
                <c:pt idx="18">
                  <c:v>-26127.099999999693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76E-41CE-8FF3-144AD655B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89089280"/>
        <c:axId val="189090816"/>
      </c:barChart>
      <c:catAx>
        <c:axId val="189089280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090816"/>
        <c:crosses val="autoZero"/>
        <c:auto val="0"/>
        <c:lblAlgn val="ctr"/>
        <c:lblOffset val="100"/>
        <c:noMultiLvlLbl val="0"/>
      </c:catAx>
      <c:valAx>
        <c:axId val="189090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089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CB3C-4A66-83C2-CF797C22D887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CB3C-4A66-83C2-CF797C22D88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Calculations'!$N$692:$N$693</c:f>
              <c:numCache>
                <c:formatCode>0%</c:formatCode>
                <c:ptCount val="2"/>
                <c:pt idx="0">
                  <c:v>0.26315789473684209</c:v>
                </c:pt>
                <c:pt idx="1">
                  <c:v>0.73684210526315785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B3C-4A66-83C2-CF797C22D88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FB8E-4513-AC09-4A8FFFAB38D7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FB8E-4513-AC09-4A8FFFAB38D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Calculations'!$K$717:$K$718</c:f>
              <c:numCache>
                <c:formatCode>0%</c:formatCode>
                <c:ptCount val="2"/>
                <c:pt idx="0">
                  <c:v>0.52</c:v>
                </c:pt>
                <c:pt idx="1">
                  <c:v>0.48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B8E-4513-AC09-4A8FFFAB38D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B7DB-4E98-AE38-FBC5DE5F0339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B7DB-4E98-AE38-FBC5DE5F033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Calculations'!$N$69:$N$70</c:f>
              <c:numCache>
                <c:formatCode>0%</c:formatCode>
                <c:ptCount val="2"/>
                <c:pt idx="0">
                  <c:v>0.76923076923076927</c:v>
                </c:pt>
                <c:pt idx="1">
                  <c:v>0.23076923076923078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7DB-4E98-AE38-FBC5DE5F033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724280548237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4-C960-4B11-BC05-4D00049FFDF5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7-C960-4B11-BC05-4D00049FFDF5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9-C960-4B11-BC05-4D00049FFDF5}"/>
              </c:ext>
            </c:extLst>
          </c:dPt>
          <c:dPt>
            <c:idx val="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A-C960-4B11-BC05-4D00049FFDF5}"/>
              </c:ext>
            </c:extLst>
          </c:dPt>
          <c:dPt>
            <c:idx val="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C-C960-4B11-BC05-4D00049FFDF5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D-C960-4B11-BC05-4D00049FFDF5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E-C960-4B11-BC05-4D00049FFDF5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F-C960-4B11-BC05-4D00049FFDF5}"/>
              </c:ext>
            </c:extLst>
          </c:dPt>
          <c:dPt>
            <c:idx val="1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0-C960-4B11-BC05-4D00049FFDF5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3-C960-4B11-BC05-4D00049FFDF5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5-C960-4B11-BC05-4D00049FFDF5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6-C960-4B11-BC05-4D00049FFDF5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60-4B11-BC05-4D00049FFDF5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60-4B11-BC05-4D00049FFDF5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60-4B11-BC05-4D00049FFDF5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60-4B11-BC05-4D00049FFDF5}"/>
                </c:ext>
              </c:extLst>
            </c:dLbl>
            <c:dLbl>
              <c:idx val="9"/>
              <c:layout>
                <c:manualLayout>
                  <c:x val="4.2408813954035876E-3"/>
                  <c:y val="-4.1571221272577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60-4B11-BC05-4D00049FFDF5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60-4B11-BC05-4D00049FFDF5}"/>
                </c:ext>
              </c:extLst>
            </c:dLbl>
            <c:dLbl>
              <c:idx val="14"/>
              <c:layout>
                <c:manualLayout>
                  <c:x val="-5.7879682855535731E-3"/>
                  <c:y val="-2.797159931435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60-4B11-BC05-4D00049FFDF5}"/>
                </c:ext>
              </c:extLst>
            </c:dLbl>
            <c:dLbl>
              <c:idx val="15"/>
              <c:layout>
                <c:manualLayout>
                  <c:x val="-2.1204406977017934E-3"/>
                  <c:y val="-9.4361842745617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960-4B11-BC05-4D00049FFDF5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960-4B11-BC05-4D00049FFDF5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960-4B11-BC05-4D00049FFDF5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960-4B11-BC05-4D00049FFDF5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960-4B11-BC05-4D00049FFD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'Monthly Calculations'!$F$719:$F$738</c:f>
              <c:numCache>
                <c:formatCode>[$-14009]dd/mm/yy;@</c:formatCode>
                <c:ptCount val="20"/>
                <c:pt idx="0">
                  <c:v>44683</c:v>
                </c:pt>
                <c:pt idx="1">
                  <c:v>44685</c:v>
                </c:pt>
                <c:pt idx="2">
                  <c:v>44686</c:v>
                </c:pt>
                <c:pt idx="3">
                  <c:v>44687</c:v>
                </c:pt>
                <c:pt idx="4">
                  <c:v>44690</c:v>
                </c:pt>
                <c:pt idx="5">
                  <c:v>44691</c:v>
                </c:pt>
                <c:pt idx="6">
                  <c:v>44692</c:v>
                </c:pt>
                <c:pt idx="7">
                  <c:v>44693</c:v>
                </c:pt>
                <c:pt idx="8">
                  <c:v>44694</c:v>
                </c:pt>
                <c:pt idx="9">
                  <c:v>44697</c:v>
                </c:pt>
                <c:pt idx="10">
                  <c:v>44698</c:v>
                </c:pt>
                <c:pt idx="11">
                  <c:v>44699</c:v>
                </c:pt>
                <c:pt idx="12">
                  <c:v>44700</c:v>
                </c:pt>
                <c:pt idx="13">
                  <c:v>44701</c:v>
                </c:pt>
                <c:pt idx="14">
                  <c:v>44704</c:v>
                </c:pt>
                <c:pt idx="15">
                  <c:v>44705</c:v>
                </c:pt>
                <c:pt idx="16">
                  <c:v>44706</c:v>
                </c:pt>
                <c:pt idx="17">
                  <c:v>44707</c:v>
                </c:pt>
                <c:pt idx="18">
                  <c:v>44708</c:v>
                </c:pt>
                <c:pt idx="19">
                  <c:v>44712</c:v>
                </c:pt>
              </c:numCache>
            </c:numRef>
          </c:cat>
          <c:val>
            <c:numRef>
              <c:f>'Monthly Calculations'!$G$719:$G$738</c:f>
              <c:numCache>
                <c:formatCode>0_ </c:formatCode>
                <c:ptCount val="20"/>
                <c:pt idx="0">
                  <c:v>-16107.799999999967</c:v>
                </c:pt>
                <c:pt idx="1">
                  <c:v>-6549.8999999999651</c:v>
                </c:pt>
                <c:pt idx="2">
                  <c:v>22775.000000000091</c:v>
                </c:pt>
                <c:pt idx="3">
                  <c:v>-4109.9999999998263</c:v>
                </c:pt>
                <c:pt idx="4">
                  <c:v>28647.549999999912</c:v>
                </c:pt>
                <c:pt idx="5">
                  <c:v>-1040.00000000002</c:v>
                </c:pt>
                <c:pt idx="6">
                  <c:v>19600</c:v>
                </c:pt>
                <c:pt idx="7">
                  <c:v>46060</c:v>
                </c:pt>
                <c:pt idx="8">
                  <c:v>-12215.000000000044</c:v>
                </c:pt>
                <c:pt idx="9">
                  <c:v>17900</c:v>
                </c:pt>
                <c:pt idx="10">
                  <c:v>9249.9999999999709</c:v>
                </c:pt>
                <c:pt idx="11">
                  <c:v>33837.150000000045</c:v>
                </c:pt>
                <c:pt idx="12">
                  <c:v>10340.0000000001</c:v>
                </c:pt>
                <c:pt idx="13">
                  <c:v>10259.999999999945</c:v>
                </c:pt>
                <c:pt idx="14">
                  <c:v>-8354.9999999999945</c:v>
                </c:pt>
                <c:pt idx="15">
                  <c:v>32900.000000000036</c:v>
                </c:pt>
                <c:pt idx="16">
                  <c:v>32300</c:v>
                </c:pt>
                <c:pt idx="17">
                  <c:v>38812.499999999935</c:v>
                </c:pt>
                <c:pt idx="18">
                  <c:v>-23014.999999999851</c:v>
                </c:pt>
                <c:pt idx="19">
                  <c:v>-4414.9000000000015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C960-4B11-BC05-4D00049FF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89394304"/>
        <c:axId val="189404288"/>
      </c:barChart>
      <c:catAx>
        <c:axId val="189394304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404288"/>
        <c:crosses val="autoZero"/>
        <c:auto val="0"/>
        <c:lblAlgn val="ctr"/>
        <c:lblOffset val="100"/>
        <c:noMultiLvlLbl val="0"/>
      </c:catAx>
      <c:valAx>
        <c:axId val="18940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394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A015-4189-A358-3AAE7434665E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A015-4189-A358-3AAE7434665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Calculations'!$N$717:$N$718</c:f>
              <c:numCache>
                <c:formatCode>0%</c:formatCode>
                <c:ptCount val="2"/>
                <c:pt idx="0">
                  <c:v>0.6</c:v>
                </c:pt>
                <c:pt idx="1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015-4189-A358-3AAE7434665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3A32-48FB-92B2-C292B74D8132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3A32-48FB-92B2-C292B74D813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Calculations'!$K$743:$K$744</c:f>
              <c:numCache>
                <c:formatCode>0%</c:formatCode>
                <c:ptCount val="2"/>
                <c:pt idx="0">
                  <c:v>0.3559322033898305</c:v>
                </c:pt>
                <c:pt idx="1">
                  <c:v>0.64406779661016944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A32-48FB-92B2-C292B74D813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724280548237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2DBA-4003-9631-E1E3C574CB0A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2DBA-4003-9631-E1E3C574CB0A}"/>
              </c:ext>
            </c:extLst>
          </c:dPt>
          <c:dPt>
            <c:idx val="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E-2DBA-4003-9631-E1E3C574CB0A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2-2DBA-4003-9631-E1E3C574CB0A}"/>
              </c:ext>
            </c:extLst>
          </c:dPt>
          <c:dPt>
            <c:idx val="1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6-2DBA-4003-9631-E1E3C574CB0A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9-2DBA-4003-9631-E1E3C574CB0A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B-2DBA-4003-9631-E1E3C574CB0A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D-2DBA-4003-9631-E1E3C574CB0A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E-2DBA-4003-9631-E1E3C574CB0A}"/>
              </c:ext>
            </c:extLst>
          </c:dPt>
          <c:dPt>
            <c:idx val="2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0-2DBA-4003-9631-E1E3C574CB0A}"/>
              </c:ext>
            </c:extLst>
          </c:dPt>
          <c:dPt>
            <c:idx val="2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1-2DBA-4003-9631-E1E3C574CB0A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BA-4003-9631-E1E3C574CB0A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BA-4003-9631-E1E3C574CB0A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BA-4003-9631-E1E3C574CB0A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BA-4003-9631-E1E3C574CB0A}"/>
                </c:ext>
              </c:extLst>
            </c:dLbl>
            <c:dLbl>
              <c:idx val="9"/>
              <c:layout>
                <c:manualLayout>
                  <c:x val="4.2408813954035876E-3"/>
                  <c:y val="-4.1571221272577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BA-4003-9631-E1E3C574CB0A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BA-4003-9631-E1E3C574CB0A}"/>
                </c:ext>
              </c:extLst>
            </c:dLbl>
            <c:dLbl>
              <c:idx val="14"/>
              <c:layout>
                <c:manualLayout>
                  <c:x val="-5.7879682855535731E-3"/>
                  <c:y val="-2.797159931435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DBA-4003-9631-E1E3C574CB0A}"/>
                </c:ext>
              </c:extLst>
            </c:dLbl>
            <c:dLbl>
              <c:idx val="15"/>
              <c:layout>
                <c:manualLayout>
                  <c:x val="-2.1204406977017934E-3"/>
                  <c:y val="-9.4361842745617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DBA-4003-9631-E1E3C574CB0A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DBA-4003-9631-E1E3C574CB0A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DBA-4003-9631-E1E3C574CB0A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DBA-4003-9631-E1E3C574CB0A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DBA-4003-9631-E1E3C574CB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'Monthly Calculations'!$F$745:$F$766</c:f>
              <c:numCache>
                <c:formatCode>[$-14009]dd/mm/yy;@</c:formatCode>
                <c:ptCount val="22"/>
                <c:pt idx="0">
                  <c:v>44713</c:v>
                </c:pt>
                <c:pt idx="1">
                  <c:v>44714</c:v>
                </c:pt>
                <c:pt idx="2">
                  <c:v>44715</c:v>
                </c:pt>
                <c:pt idx="3">
                  <c:v>44718</c:v>
                </c:pt>
                <c:pt idx="4">
                  <c:v>44719</c:v>
                </c:pt>
                <c:pt idx="5">
                  <c:v>44720</c:v>
                </c:pt>
                <c:pt idx="6">
                  <c:v>44721</c:v>
                </c:pt>
                <c:pt idx="7">
                  <c:v>44722</c:v>
                </c:pt>
                <c:pt idx="8">
                  <c:v>44725</c:v>
                </c:pt>
                <c:pt idx="9">
                  <c:v>44726</c:v>
                </c:pt>
                <c:pt idx="10">
                  <c:v>44727</c:v>
                </c:pt>
                <c:pt idx="11">
                  <c:v>44728</c:v>
                </c:pt>
                <c:pt idx="12">
                  <c:v>44729</c:v>
                </c:pt>
                <c:pt idx="13">
                  <c:v>44732</c:v>
                </c:pt>
                <c:pt idx="14">
                  <c:v>44733</c:v>
                </c:pt>
                <c:pt idx="15">
                  <c:v>44734</c:v>
                </c:pt>
                <c:pt idx="16">
                  <c:v>44735</c:v>
                </c:pt>
                <c:pt idx="17">
                  <c:v>44736</c:v>
                </c:pt>
                <c:pt idx="18">
                  <c:v>44739</c:v>
                </c:pt>
                <c:pt idx="19">
                  <c:v>44740</c:v>
                </c:pt>
                <c:pt idx="20">
                  <c:v>44741</c:v>
                </c:pt>
                <c:pt idx="21">
                  <c:v>44742</c:v>
                </c:pt>
              </c:numCache>
            </c:numRef>
          </c:cat>
          <c:val>
            <c:numRef>
              <c:f>'Monthly Calculations'!$G$745:$G$766</c:f>
              <c:numCache>
                <c:formatCode>0_ </c:formatCode>
                <c:ptCount val="22"/>
                <c:pt idx="0">
                  <c:v>-9370.0000000000728</c:v>
                </c:pt>
                <c:pt idx="1">
                  <c:v>21799.999999999931</c:v>
                </c:pt>
                <c:pt idx="2">
                  <c:v>18264.999999999935</c:v>
                </c:pt>
                <c:pt idx="3">
                  <c:v>-27139.999999999876</c:v>
                </c:pt>
                <c:pt idx="4">
                  <c:v>-9879.9999999999873</c:v>
                </c:pt>
                <c:pt idx="5">
                  <c:v>-347.4999999999709</c:v>
                </c:pt>
                <c:pt idx="6">
                  <c:v>-28132.299999999821</c:v>
                </c:pt>
                <c:pt idx="7">
                  <c:v>-4400</c:v>
                </c:pt>
                <c:pt idx="8">
                  <c:v>-14564.999999999884</c:v>
                </c:pt>
                <c:pt idx="9">
                  <c:v>1092.4999999999154</c:v>
                </c:pt>
                <c:pt idx="10">
                  <c:v>-1910.0000000000364</c:v>
                </c:pt>
                <c:pt idx="11">
                  <c:v>27865.299999999923</c:v>
                </c:pt>
                <c:pt idx="12">
                  <c:v>-29060.000000000127</c:v>
                </c:pt>
                <c:pt idx="13">
                  <c:v>21775.000000000091</c:v>
                </c:pt>
                <c:pt idx="14">
                  <c:v>-33550</c:v>
                </c:pt>
                <c:pt idx="15">
                  <c:v>11050</c:v>
                </c:pt>
                <c:pt idx="16">
                  <c:v>36050.000000000073</c:v>
                </c:pt>
                <c:pt idx="17">
                  <c:v>34950</c:v>
                </c:pt>
                <c:pt idx="18">
                  <c:v>1069.9999999997544</c:v>
                </c:pt>
                <c:pt idx="19">
                  <c:v>-13109.999999999991</c:v>
                </c:pt>
                <c:pt idx="20">
                  <c:v>13890.000000000015</c:v>
                </c:pt>
                <c:pt idx="21">
                  <c:v>5150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2DBA-4003-9631-E1E3C574C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89697024"/>
        <c:axId val="189702912"/>
      </c:barChart>
      <c:catAx>
        <c:axId val="189697024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702912"/>
        <c:crosses val="autoZero"/>
        <c:auto val="0"/>
        <c:lblAlgn val="ctr"/>
        <c:lblOffset val="100"/>
        <c:noMultiLvlLbl val="0"/>
      </c:catAx>
      <c:valAx>
        <c:axId val="189702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697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C439-424B-982D-9B73C2D85607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C439-424B-982D-9B73C2D8560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Calculations'!$N$743:$N$744</c:f>
              <c:numCache>
                <c:formatCode>0%</c:formatCode>
                <c:ptCount val="2"/>
                <c:pt idx="0">
                  <c:v>0.5</c:v>
                </c:pt>
                <c:pt idx="1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439-424B-982D-9B73C2D8560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3F0E-4225-B74B-773E8A68A82B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3F0E-4225-B74B-773E8A68A82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Calculations'!$K$771:$K$772</c:f>
              <c:numCache>
                <c:formatCode>0%</c:formatCode>
                <c:ptCount val="2"/>
                <c:pt idx="0">
                  <c:v>0.39344262295081966</c:v>
                </c:pt>
                <c:pt idx="1">
                  <c:v>0.60655737704918034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F0E-4225-B74B-773E8A68A82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724280548237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2-C966-484E-B5F1-711FEA467BD1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4-C966-484E-B5F1-711FEA467BD1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5-C966-484E-B5F1-711FEA467BD1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7-C966-484E-B5F1-711FEA467BD1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9-C966-484E-B5F1-711FEA467BD1}"/>
              </c:ext>
            </c:extLst>
          </c:dPt>
          <c:dPt>
            <c:idx val="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C-C966-484E-B5F1-711FEA467BD1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0-C966-484E-B5F1-711FEA467BD1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2-C966-484E-B5F1-711FEA467BD1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4-C966-484E-B5F1-711FEA467BD1}"/>
              </c:ext>
            </c:extLst>
          </c:dPt>
          <c:dPt>
            <c:idx val="1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6-C966-484E-B5F1-711FEA467BD1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9-C966-484E-B5F1-711FEA467BD1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F-C966-484E-B5F1-711FEA467BD1}"/>
              </c:ext>
            </c:extLst>
          </c:dPt>
          <c:dPt>
            <c:idx val="1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20-C966-484E-B5F1-711FEA467BD1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66-484E-B5F1-711FEA467BD1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66-484E-B5F1-711FEA467BD1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66-484E-B5F1-711FEA467BD1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66-484E-B5F1-711FEA467BD1}"/>
                </c:ext>
              </c:extLst>
            </c:dLbl>
            <c:dLbl>
              <c:idx val="9"/>
              <c:layout>
                <c:manualLayout>
                  <c:x val="4.2408813954035876E-3"/>
                  <c:y val="-4.1571221272577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66-484E-B5F1-711FEA467BD1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66-484E-B5F1-711FEA467BD1}"/>
                </c:ext>
              </c:extLst>
            </c:dLbl>
            <c:dLbl>
              <c:idx val="14"/>
              <c:layout>
                <c:manualLayout>
                  <c:x val="-5.7879682855535731E-3"/>
                  <c:y val="-2.797159931435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966-484E-B5F1-711FEA467BD1}"/>
                </c:ext>
              </c:extLst>
            </c:dLbl>
            <c:dLbl>
              <c:idx val="15"/>
              <c:layout>
                <c:manualLayout>
                  <c:x val="-2.1204406977017934E-3"/>
                  <c:y val="-9.4361842745617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966-484E-B5F1-711FEA467BD1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966-484E-B5F1-711FEA467BD1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966-484E-B5F1-711FEA467BD1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966-484E-B5F1-711FEA467BD1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966-484E-B5F1-711FEA467B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'Monthly Calculations'!$F$773:$F$792</c:f>
              <c:numCache>
                <c:formatCode>[$-14009]dd/mm/yy;@</c:formatCode>
                <c:ptCount val="20"/>
                <c:pt idx="0">
                  <c:v>44743</c:v>
                </c:pt>
                <c:pt idx="1">
                  <c:v>44747</c:v>
                </c:pt>
                <c:pt idx="2">
                  <c:v>44748</c:v>
                </c:pt>
                <c:pt idx="3">
                  <c:v>44749</c:v>
                </c:pt>
                <c:pt idx="4">
                  <c:v>44750</c:v>
                </c:pt>
                <c:pt idx="5">
                  <c:v>44753</c:v>
                </c:pt>
                <c:pt idx="6">
                  <c:v>44754</c:v>
                </c:pt>
                <c:pt idx="7">
                  <c:v>44755</c:v>
                </c:pt>
                <c:pt idx="8">
                  <c:v>44756</c:v>
                </c:pt>
                <c:pt idx="9">
                  <c:v>44757</c:v>
                </c:pt>
                <c:pt idx="10">
                  <c:v>44760</c:v>
                </c:pt>
                <c:pt idx="11">
                  <c:v>44761</c:v>
                </c:pt>
                <c:pt idx="12">
                  <c:v>44762</c:v>
                </c:pt>
                <c:pt idx="13">
                  <c:v>44763</c:v>
                </c:pt>
                <c:pt idx="14">
                  <c:v>44764</c:v>
                </c:pt>
                <c:pt idx="15">
                  <c:v>44767</c:v>
                </c:pt>
                <c:pt idx="16">
                  <c:v>44768</c:v>
                </c:pt>
                <c:pt idx="17">
                  <c:v>44769</c:v>
                </c:pt>
                <c:pt idx="18">
                  <c:v>44770</c:v>
                </c:pt>
                <c:pt idx="19">
                  <c:v>44771</c:v>
                </c:pt>
              </c:numCache>
            </c:numRef>
          </c:cat>
          <c:val>
            <c:numRef>
              <c:f>'Monthly Calculations'!$G$773:$G$792</c:f>
              <c:numCache>
                <c:formatCode>0_ </c:formatCode>
                <c:ptCount val="20"/>
                <c:pt idx="0">
                  <c:v>-15824.999999999813</c:v>
                </c:pt>
                <c:pt idx="1">
                  <c:v>8065.0000000000546</c:v>
                </c:pt>
                <c:pt idx="2">
                  <c:v>1670.0000000000837</c:v>
                </c:pt>
                <c:pt idx="3">
                  <c:v>11949.999999999995</c:v>
                </c:pt>
                <c:pt idx="4">
                  <c:v>-22139.999999999964</c:v>
                </c:pt>
                <c:pt idx="5">
                  <c:v>22764.999999999978</c:v>
                </c:pt>
                <c:pt idx="6">
                  <c:v>12749.999999999944</c:v>
                </c:pt>
                <c:pt idx="7">
                  <c:v>-6164.9999999999636</c:v>
                </c:pt>
                <c:pt idx="8">
                  <c:v>8929.9999999999836</c:v>
                </c:pt>
                <c:pt idx="9">
                  <c:v>-13679.999999999871</c:v>
                </c:pt>
                <c:pt idx="10">
                  <c:v>19579.999999999993</c:v>
                </c:pt>
                <c:pt idx="11">
                  <c:v>445.00000000016371</c:v>
                </c:pt>
                <c:pt idx="12">
                  <c:v>1034.9999999998872</c:v>
                </c:pt>
                <c:pt idx="13">
                  <c:v>38652.49999999992</c:v>
                </c:pt>
                <c:pt idx="14">
                  <c:v>-13600.000000000051</c:v>
                </c:pt>
                <c:pt idx="15">
                  <c:v>34070.000000000029</c:v>
                </c:pt>
                <c:pt idx="16">
                  <c:v>-2320.0000000000955</c:v>
                </c:pt>
                <c:pt idx="17">
                  <c:v>-5337.4999999998845</c:v>
                </c:pt>
                <c:pt idx="18">
                  <c:v>32319.999999999869</c:v>
                </c:pt>
                <c:pt idx="19">
                  <c:v>13939.999999999878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C966-484E-B5F1-711FEA467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89946496"/>
        <c:axId val="189972864"/>
      </c:barChart>
      <c:catAx>
        <c:axId val="189946496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972864"/>
        <c:crosses val="autoZero"/>
        <c:auto val="0"/>
        <c:lblAlgn val="ctr"/>
        <c:lblOffset val="100"/>
        <c:noMultiLvlLbl val="0"/>
      </c:catAx>
      <c:valAx>
        <c:axId val="18997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946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Day Wise - 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71699905033245"/>
          <c:y val="0.21192657964734274"/>
          <c:w val="0.58298165720737904"/>
          <c:h val="0.71050915372891288"/>
        </c:manualLayout>
      </c:layout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B9E2-4D46-9B92-BB9794459C26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B9E2-4D46-9B92-BB9794459C2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Calculations'!$N$771:$N$772</c:f>
              <c:numCache>
                <c:formatCode>0%</c:formatCode>
                <c:ptCount val="2"/>
                <c:pt idx="0">
                  <c:v>0.65</c:v>
                </c:pt>
                <c:pt idx="1">
                  <c:v>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9E2-4D46-9B92-BB9794459C2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Call Wise</a:t>
            </a:r>
            <a:r>
              <a:rPr lang="en-US" baseline="0"/>
              <a:t> - </a:t>
            </a:r>
            <a:r>
              <a:rPr lang="en-US"/>
              <a:t>STRIKE</a:t>
            </a:r>
            <a:r>
              <a:rPr lang="en-US" baseline="0"/>
              <a:t> 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190500" h="38100"/>
            </a:sp3d>
          </c:spPr>
          <c:dPt>
            <c:idx val="0"/>
            <c:bubble3D val="0"/>
            <c:explosion val="4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6586-4332-A519-BDAC1AB9E04D}"/>
              </c:ext>
            </c:extLst>
          </c:dPt>
          <c:dPt>
            <c:idx val="1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6586-4332-A519-BDAC1AB9E04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'Monthly Calculations'!$K$797:$K$798</c:f>
              <c:numCache>
                <c:formatCode>0%</c:formatCode>
                <c:ptCount val="2"/>
                <c:pt idx="0">
                  <c:v>0.38750000000000001</c:v>
                </c:pt>
                <c:pt idx="1">
                  <c:v>0.61250000000000004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586-4332-A519-BDAC1AB9E04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DAILY PNL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724280548237"/>
          <c:y val="0.20293706293706296"/>
          <c:w val="0.86015249168244057"/>
          <c:h val="0.61420296239193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0-4EAE-4813-A444-BF59E0BFB8FA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7-4EAE-4813-A444-BF59E0BFB8FA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9-4EAE-4813-A444-BF59E0BFB8FA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B-4EAE-4813-A444-BF59E0BFB8FA}"/>
              </c:ext>
            </c:extLst>
          </c:dPt>
          <c:dPt>
            <c:idx val="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F-4EAE-4813-A444-BF59E0BFB8FA}"/>
              </c:ext>
            </c:extLst>
          </c:dPt>
          <c:dPt>
            <c:idx val="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1-4EAE-4813-A444-BF59E0BFB8FA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3-4EAE-4813-A444-BF59E0BFB8FA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7-4EAE-4813-A444-BF59E0BFB8FA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A-4EAE-4813-A444-BF59E0BFB8FA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1C-4EAE-4813-A444-BF59E0BFB8FA}"/>
              </c:ext>
            </c:extLst>
          </c:dPt>
          <c:dLbls>
            <c:dLbl>
              <c:idx val="1"/>
              <c:layout>
                <c:manualLayout>
                  <c:x val="8.912685914260721E-3"/>
                  <c:y val="9.3251105849531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AE-4813-A444-BF59E0BFB8FA}"/>
                </c:ext>
              </c:extLst>
            </c:dLbl>
            <c:dLbl>
              <c:idx val="4"/>
              <c:layout>
                <c:manualLayout>
                  <c:x val="-2.7921142194855071E-3"/>
                  <c:y val="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AE-4813-A444-BF59E0BFB8FA}"/>
                </c:ext>
              </c:extLst>
            </c:dLbl>
            <c:dLbl>
              <c:idx val="5"/>
              <c:layout>
                <c:manualLayout>
                  <c:x val="1.1111111111111073E-2"/>
                  <c:y val="9.324376410990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AE-4813-A444-BF59E0BFB8FA}"/>
                </c:ext>
              </c:extLst>
            </c:dLbl>
            <c:dLbl>
              <c:idx val="7"/>
              <c:layout>
                <c:manualLayout>
                  <c:x val="-6.1075370647198E-4"/>
                  <c:y val="-8.95385054705636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AE-4813-A444-BF59E0BFB8FA}"/>
                </c:ext>
              </c:extLst>
            </c:dLbl>
            <c:dLbl>
              <c:idx val="9"/>
              <c:layout>
                <c:manualLayout>
                  <c:x val="4.2408813954035876E-3"/>
                  <c:y val="-4.1571221272577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AE-4813-A444-BF59E0BFB8FA}"/>
                </c:ext>
              </c:extLst>
            </c:dLbl>
            <c:dLbl>
              <c:idx val="11"/>
              <c:layout>
                <c:manualLayout>
                  <c:x val="0"/>
                  <c:y val="1.8648385734999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AE-4813-A444-BF59E0BFB8FA}"/>
                </c:ext>
              </c:extLst>
            </c:dLbl>
            <c:dLbl>
              <c:idx val="14"/>
              <c:layout>
                <c:manualLayout>
                  <c:x val="-5.7879682855535731E-3"/>
                  <c:y val="-2.797159931435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EAE-4813-A444-BF59E0BFB8FA}"/>
                </c:ext>
              </c:extLst>
            </c:dLbl>
            <c:dLbl>
              <c:idx val="15"/>
              <c:layout>
                <c:manualLayout>
                  <c:x val="-2.1204406977017934E-3"/>
                  <c:y val="-9.4361842745617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EAE-4813-A444-BF59E0BFB8FA}"/>
                </c:ext>
              </c:extLst>
            </c:dLbl>
            <c:dLbl>
              <c:idx val="16"/>
              <c:layout>
                <c:manualLayout>
                  <c:x val="2.3873481825137082E-3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EAE-4813-A444-BF59E0BFB8FA}"/>
                </c:ext>
              </c:extLst>
            </c:dLbl>
            <c:dLbl>
              <c:idx val="17"/>
              <c:layout>
                <c:manualLayout>
                  <c:x val="1.4415638967477011E-2"/>
                  <c:y val="-2.797166088504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EAE-4813-A444-BF59E0BFB8FA}"/>
                </c:ext>
              </c:extLst>
            </c:dLbl>
            <c:dLbl>
              <c:idx val="18"/>
              <c:layout>
                <c:manualLayout>
                  <c:x val="0"/>
                  <c:y val="-9.3240093240093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EAE-4813-A444-BF59E0BFB8FA}"/>
                </c:ext>
              </c:extLst>
            </c:dLbl>
            <c:dLbl>
              <c:idx val="19"/>
              <c:layout>
                <c:manualLayout>
                  <c:x val="9.5493927300548329E-3"/>
                  <c:y val="-4.6620046620046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EAE-4813-A444-BF59E0BFB8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'Monthly Calculations'!$F$799:$F$818</c:f>
              <c:numCache>
                <c:formatCode>[$-14009]dd/mm/yy;@</c:formatCode>
                <c:ptCount val="20"/>
                <c:pt idx="0">
                  <c:v>44774</c:v>
                </c:pt>
                <c:pt idx="1">
                  <c:v>44775</c:v>
                </c:pt>
                <c:pt idx="2">
                  <c:v>44776</c:v>
                </c:pt>
                <c:pt idx="3">
                  <c:v>44777</c:v>
                </c:pt>
                <c:pt idx="4">
                  <c:v>44778</c:v>
                </c:pt>
                <c:pt idx="5">
                  <c:v>44781</c:v>
                </c:pt>
                <c:pt idx="6">
                  <c:v>44783</c:v>
                </c:pt>
                <c:pt idx="7">
                  <c:v>44784</c:v>
                </c:pt>
                <c:pt idx="8">
                  <c:v>44785</c:v>
                </c:pt>
                <c:pt idx="9">
                  <c:v>44789</c:v>
                </c:pt>
                <c:pt idx="10">
                  <c:v>44790</c:v>
                </c:pt>
                <c:pt idx="11">
                  <c:v>44791</c:v>
                </c:pt>
                <c:pt idx="12">
                  <c:v>44792</c:v>
                </c:pt>
                <c:pt idx="13">
                  <c:v>44795</c:v>
                </c:pt>
                <c:pt idx="14">
                  <c:v>44796</c:v>
                </c:pt>
                <c:pt idx="15">
                  <c:v>44797</c:v>
                </c:pt>
                <c:pt idx="16">
                  <c:v>44798</c:v>
                </c:pt>
                <c:pt idx="17">
                  <c:v>44799</c:v>
                </c:pt>
                <c:pt idx="18">
                  <c:v>44802</c:v>
                </c:pt>
                <c:pt idx="19">
                  <c:v>44803</c:v>
                </c:pt>
              </c:numCache>
            </c:numRef>
          </c:cat>
          <c:val>
            <c:numRef>
              <c:f>'Monthly Calculations'!$G$799:$G$818</c:f>
              <c:numCache>
                <c:formatCode>0_ </c:formatCode>
                <c:ptCount val="20"/>
                <c:pt idx="0">
                  <c:v>29907.500000000029</c:v>
                </c:pt>
                <c:pt idx="1">
                  <c:v>-9437.5000000000291</c:v>
                </c:pt>
                <c:pt idx="2">
                  <c:v>-26124.999999999898</c:v>
                </c:pt>
                <c:pt idx="3">
                  <c:v>-31175.000000000022</c:v>
                </c:pt>
                <c:pt idx="4">
                  <c:v>15654.999999999638</c:v>
                </c:pt>
                <c:pt idx="5">
                  <c:v>6901.2500000000673</c:v>
                </c:pt>
                <c:pt idx="6">
                  <c:v>18750</c:v>
                </c:pt>
                <c:pt idx="7">
                  <c:v>-16219.999999999527</c:v>
                </c:pt>
                <c:pt idx="8">
                  <c:v>31162.500000000036</c:v>
                </c:pt>
                <c:pt idx="9">
                  <c:v>23769.99999999996</c:v>
                </c:pt>
                <c:pt idx="10">
                  <c:v>56539.999999999898</c:v>
                </c:pt>
                <c:pt idx="11">
                  <c:v>-42050.000000000065</c:v>
                </c:pt>
                <c:pt idx="12">
                  <c:v>30222.499999999854</c:v>
                </c:pt>
                <c:pt idx="13">
                  <c:v>-11254.999999999942</c:v>
                </c:pt>
                <c:pt idx="14">
                  <c:v>12759.999999999876</c:v>
                </c:pt>
                <c:pt idx="15">
                  <c:v>16110.000000000082</c:v>
                </c:pt>
                <c:pt idx="16">
                  <c:v>-34320.000000000087</c:v>
                </c:pt>
                <c:pt idx="17">
                  <c:v>-27085.000000000029</c:v>
                </c:pt>
                <c:pt idx="18">
                  <c:v>-26315.000000000044</c:v>
                </c:pt>
                <c:pt idx="19">
                  <c:v>-1579.9999999999727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4EAE-4813-A444-BF59E0BFB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89735680"/>
        <c:axId val="189737216"/>
      </c:barChart>
      <c:catAx>
        <c:axId val="189735680"/>
        <c:scaling>
          <c:orientation val="minMax"/>
        </c:scaling>
        <c:delete val="0"/>
        <c:axPos val="b"/>
        <c:numFmt formatCode="[$-14009]dd/mm/yy;@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737216"/>
        <c:crosses val="autoZero"/>
        <c:auto val="0"/>
        <c:lblAlgn val="ctr"/>
        <c:lblOffset val="100"/>
        <c:noMultiLvlLbl val="0"/>
      </c:catAx>
      <c:valAx>
        <c:axId val="18973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735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0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1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2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03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4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5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06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7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8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09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0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1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2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3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5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6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7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8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9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0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1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22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3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4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25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6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7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28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9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0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31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2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3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34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5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6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37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8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9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0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1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2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3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4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5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6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7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8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9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0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1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52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3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5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5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6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57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8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9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0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1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2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63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4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5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66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4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5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3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4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5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6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7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8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9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0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0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3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5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6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7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8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9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1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2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3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4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5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6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7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8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9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0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91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2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3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94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5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6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97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8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9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jpeg"/><Relationship Id="rId4" Type="http://schemas.openxmlformats.org/officeDocument/2006/relationships/chart" Target="../charts/chart3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image" Target="../media/image1.jpeg"/><Relationship Id="rId4" Type="http://schemas.openxmlformats.org/officeDocument/2006/relationships/chart" Target="../charts/chart3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image" Target="../media/image1.jpeg"/><Relationship Id="rId4" Type="http://schemas.openxmlformats.org/officeDocument/2006/relationships/chart" Target="../charts/chart33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image" Target="../media/image1.jpeg"/><Relationship Id="rId4" Type="http://schemas.openxmlformats.org/officeDocument/2006/relationships/chart" Target="../charts/chart3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chart" Target="../charts/chart39.xml"/><Relationship Id="rId1" Type="http://schemas.openxmlformats.org/officeDocument/2006/relationships/image" Target="../media/image1.jpeg"/><Relationship Id="rId4" Type="http://schemas.openxmlformats.org/officeDocument/2006/relationships/chart" Target="../charts/chart41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image" Target="../media/image1.jpeg"/><Relationship Id="rId4" Type="http://schemas.openxmlformats.org/officeDocument/2006/relationships/chart" Target="../charts/chart44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chart" Target="../charts/chart45.xml"/><Relationship Id="rId1" Type="http://schemas.openxmlformats.org/officeDocument/2006/relationships/image" Target="../media/image1.jpeg"/><Relationship Id="rId4" Type="http://schemas.openxmlformats.org/officeDocument/2006/relationships/chart" Target="../charts/chart47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.xml"/><Relationship Id="rId2" Type="http://schemas.openxmlformats.org/officeDocument/2006/relationships/chart" Target="../charts/chart48.xml"/><Relationship Id="rId1" Type="http://schemas.openxmlformats.org/officeDocument/2006/relationships/image" Target="../media/image1.jpeg"/><Relationship Id="rId4" Type="http://schemas.openxmlformats.org/officeDocument/2006/relationships/chart" Target="../charts/chart50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.xml"/><Relationship Id="rId2" Type="http://schemas.openxmlformats.org/officeDocument/2006/relationships/chart" Target="../charts/chart51.xml"/><Relationship Id="rId1" Type="http://schemas.openxmlformats.org/officeDocument/2006/relationships/image" Target="../media/image1.jpeg"/><Relationship Id="rId4" Type="http://schemas.openxmlformats.org/officeDocument/2006/relationships/chart" Target="../charts/chart53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.xml"/><Relationship Id="rId2" Type="http://schemas.openxmlformats.org/officeDocument/2006/relationships/chart" Target="../charts/chart54.xml"/><Relationship Id="rId1" Type="http://schemas.openxmlformats.org/officeDocument/2006/relationships/image" Target="../media/image1.jpeg"/><Relationship Id="rId4" Type="http://schemas.openxmlformats.org/officeDocument/2006/relationships/chart" Target="../charts/chart5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image" Target="../media/image1.jpeg"/><Relationship Id="rId4" Type="http://schemas.openxmlformats.org/officeDocument/2006/relationships/chart" Target="../charts/chart6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8.xml"/><Relationship Id="rId2" Type="http://schemas.openxmlformats.org/officeDocument/2006/relationships/chart" Target="../charts/chart57.xml"/><Relationship Id="rId1" Type="http://schemas.openxmlformats.org/officeDocument/2006/relationships/image" Target="../media/image1.jpeg"/><Relationship Id="rId4" Type="http://schemas.openxmlformats.org/officeDocument/2006/relationships/chart" Target="../charts/chart59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1.xml"/><Relationship Id="rId2" Type="http://schemas.openxmlformats.org/officeDocument/2006/relationships/chart" Target="../charts/chart60.xml"/><Relationship Id="rId1" Type="http://schemas.openxmlformats.org/officeDocument/2006/relationships/image" Target="../media/image1.jpeg"/><Relationship Id="rId4" Type="http://schemas.openxmlformats.org/officeDocument/2006/relationships/chart" Target="../charts/chart62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2" Type="http://schemas.openxmlformats.org/officeDocument/2006/relationships/chart" Target="../charts/chart63.xml"/><Relationship Id="rId1" Type="http://schemas.openxmlformats.org/officeDocument/2006/relationships/image" Target="../media/image1.jpeg"/><Relationship Id="rId4" Type="http://schemas.openxmlformats.org/officeDocument/2006/relationships/chart" Target="../charts/chart65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7.xml"/><Relationship Id="rId2" Type="http://schemas.openxmlformats.org/officeDocument/2006/relationships/chart" Target="../charts/chart66.xml"/><Relationship Id="rId1" Type="http://schemas.openxmlformats.org/officeDocument/2006/relationships/image" Target="../media/image1.jpeg"/><Relationship Id="rId4" Type="http://schemas.openxmlformats.org/officeDocument/2006/relationships/chart" Target="../charts/chart68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0.xml"/><Relationship Id="rId2" Type="http://schemas.openxmlformats.org/officeDocument/2006/relationships/chart" Target="../charts/chart69.xml"/><Relationship Id="rId1" Type="http://schemas.openxmlformats.org/officeDocument/2006/relationships/image" Target="../media/image1.jpeg"/><Relationship Id="rId4" Type="http://schemas.openxmlformats.org/officeDocument/2006/relationships/chart" Target="../charts/chart71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4.xml"/><Relationship Id="rId2" Type="http://schemas.openxmlformats.org/officeDocument/2006/relationships/chart" Target="../charts/chart73.xml"/><Relationship Id="rId1" Type="http://schemas.openxmlformats.org/officeDocument/2006/relationships/chart" Target="../charts/chart72.xml"/><Relationship Id="rId4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6.xml"/><Relationship Id="rId1" Type="http://schemas.openxmlformats.org/officeDocument/2006/relationships/chart" Target="../charts/chart75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4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2.xml"/><Relationship Id="rId2" Type="http://schemas.openxmlformats.org/officeDocument/2006/relationships/chart" Target="../charts/chart81.xml"/><Relationship Id="rId1" Type="http://schemas.openxmlformats.org/officeDocument/2006/relationships/chart" Target="../charts/chart80.xml"/><Relationship Id="rId4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5.xml"/><Relationship Id="rId2" Type="http://schemas.openxmlformats.org/officeDocument/2006/relationships/chart" Target="../charts/chart84.xml"/><Relationship Id="rId1" Type="http://schemas.openxmlformats.org/officeDocument/2006/relationships/chart" Target="../charts/chart83.xml"/><Relationship Id="rId4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image" Target="../media/image1.jpeg"/><Relationship Id="rId4" Type="http://schemas.openxmlformats.org/officeDocument/2006/relationships/chart" Target="../charts/chart9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8.xml"/><Relationship Id="rId2" Type="http://schemas.openxmlformats.org/officeDocument/2006/relationships/chart" Target="../charts/chart87.xml"/><Relationship Id="rId1" Type="http://schemas.openxmlformats.org/officeDocument/2006/relationships/chart" Target="../charts/chart86.xml"/><Relationship Id="rId4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1.xml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4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4.xml"/><Relationship Id="rId2" Type="http://schemas.openxmlformats.org/officeDocument/2006/relationships/chart" Target="../charts/chart93.xml"/><Relationship Id="rId1" Type="http://schemas.openxmlformats.org/officeDocument/2006/relationships/chart" Target="../charts/chart92.xml"/><Relationship Id="rId4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7.xml"/><Relationship Id="rId2" Type="http://schemas.openxmlformats.org/officeDocument/2006/relationships/chart" Target="../charts/chart96.xml"/><Relationship Id="rId1" Type="http://schemas.openxmlformats.org/officeDocument/2006/relationships/chart" Target="../charts/chart95.xml"/><Relationship Id="rId4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0.xml"/><Relationship Id="rId2" Type="http://schemas.openxmlformats.org/officeDocument/2006/relationships/chart" Target="../charts/chart99.xml"/><Relationship Id="rId1" Type="http://schemas.openxmlformats.org/officeDocument/2006/relationships/chart" Target="../charts/chart98.xml"/><Relationship Id="rId4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3.xml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4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6.xml"/><Relationship Id="rId2" Type="http://schemas.openxmlformats.org/officeDocument/2006/relationships/chart" Target="../charts/chart105.xml"/><Relationship Id="rId1" Type="http://schemas.openxmlformats.org/officeDocument/2006/relationships/chart" Target="../charts/chart104.xml"/><Relationship Id="rId4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9.xml"/><Relationship Id="rId2" Type="http://schemas.openxmlformats.org/officeDocument/2006/relationships/chart" Target="../charts/chart108.xml"/><Relationship Id="rId1" Type="http://schemas.openxmlformats.org/officeDocument/2006/relationships/chart" Target="../charts/chart107.xml"/><Relationship Id="rId4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2.xml"/><Relationship Id="rId2" Type="http://schemas.openxmlformats.org/officeDocument/2006/relationships/chart" Target="../charts/chart111.xml"/><Relationship Id="rId1" Type="http://schemas.openxmlformats.org/officeDocument/2006/relationships/chart" Target="../charts/chart110.xml"/><Relationship Id="rId4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4.xml"/><Relationship Id="rId1" Type="http://schemas.openxmlformats.org/officeDocument/2006/relationships/chart" Target="../charts/chart11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image" Target="../media/image1.jpeg"/><Relationship Id="rId4" Type="http://schemas.openxmlformats.org/officeDocument/2006/relationships/chart" Target="../charts/chart12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6.xml"/><Relationship Id="rId1" Type="http://schemas.openxmlformats.org/officeDocument/2006/relationships/chart" Target="../charts/chart115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9.xml"/><Relationship Id="rId2" Type="http://schemas.openxmlformats.org/officeDocument/2006/relationships/chart" Target="../charts/chart118.xml"/><Relationship Id="rId1" Type="http://schemas.openxmlformats.org/officeDocument/2006/relationships/chart" Target="../charts/chart117.xml"/><Relationship Id="rId4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2.xml"/><Relationship Id="rId2" Type="http://schemas.openxmlformats.org/officeDocument/2006/relationships/chart" Target="../charts/chart121.xml"/><Relationship Id="rId1" Type="http://schemas.openxmlformats.org/officeDocument/2006/relationships/chart" Target="../charts/chart120.xml"/><Relationship Id="rId4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5.xml"/><Relationship Id="rId2" Type="http://schemas.openxmlformats.org/officeDocument/2006/relationships/chart" Target="../charts/chart124.xml"/><Relationship Id="rId1" Type="http://schemas.openxmlformats.org/officeDocument/2006/relationships/chart" Target="../charts/chart123.xml"/><Relationship Id="rId4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8.xml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4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1.xml"/><Relationship Id="rId2" Type="http://schemas.openxmlformats.org/officeDocument/2006/relationships/chart" Target="../charts/chart130.xml"/><Relationship Id="rId1" Type="http://schemas.openxmlformats.org/officeDocument/2006/relationships/chart" Target="../charts/chart129.xml"/><Relationship Id="rId4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4.xml"/><Relationship Id="rId2" Type="http://schemas.openxmlformats.org/officeDocument/2006/relationships/chart" Target="../charts/chart133.xml"/><Relationship Id="rId1" Type="http://schemas.openxmlformats.org/officeDocument/2006/relationships/chart" Target="../charts/chart132.xml"/><Relationship Id="rId4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7.xml"/><Relationship Id="rId2" Type="http://schemas.openxmlformats.org/officeDocument/2006/relationships/chart" Target="../charts/chart136.xml"/><Relationship Id="rId1" Type="http://schemas.openxmlformats.org/officeDocument/2006/relationships/chart" Target="../charts/chart135.xml"/><Relationship Id="rId4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0.xml"/><Relationship Id="rId2" Type="http://schemas.openxmlformats.org/officeDocument/2006/relationships/chart" Target="../charts/chart139.xml"/><Relationship Id="rId1" Type="http://schemas.openxmlformats.org/officeDocument/2006/relationships/chart" Target="../charts/chart138.xml"/><Relationship Id="rId4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3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Relationship Id="rId4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image" Target="../media/image1.jpeg"/><Relationship Id="rId4" Type="http://schemas.openxmlformats.org/officeDocument/2006/relationships/chart" Target="../charts/chart15.xml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6.xml"/><Relationship Id="rId2" Type="http://schemas.openxmlformats.org/officeDocument/2006/relationships/chart" Target="../charts/chart145.xml"/><Relationship Id="rId1" Type="http://schemas.openxmlformats.org/officeDocument/2006/relationships/chart" Target="../charts/chart144.xml"/><Relationship Id="rId4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9.xml"/><Relationship Id="rId2" Type="http://schemas.openxmlformats.org/officeDocument/2006/relationships/chart" Target="../charts/chart148.xml"/><Relationship Id="rId1" Type="http://schemas.openxmlformats.org/officeDocument/2006/relationships/chart" Target="../charts/chart147.xml"/><Relationship Id="rId4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2.xml"/><Relationship Id="rId2" Type="http://schemas.openxmlformats.org/officeDocument/2006/relationships/chart" Target="../charts/chart151.xml"/><Relationship Id="rId1" Type="http://schemas.openxmlformats.org/officeDocument/2006/relationships/chart" Target="../charts/chart150.xml"/><Relationship Id="rId4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4.xml"/><Relationship Id="rId1" Type="http://schemas.openxmlformats.org/officeDocument/2006/relationships/chart" Target="../charts/chart153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7.xml"/><Relationship Id="rId2" Type="http://schemas.openxmlformats.org/officeDocument/2006/relationships/chart" Target="../charts/chart156.xml"/><Relationship Id="rId1" Type="http://schemas.openxmlformats.org/officeDocument/2006/relationships/chart" Target="../charts/chart155.xml"/><Relationship Id="rId4" Type="http://schemas.openxmlformats.org/officeDocument/2006/relationships/image" Target="../media/image2.jpe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0.xml"/><Relationship Id="rId2" Type="http://schemas.openxmlformats.org/officeDocument/2006/relationships/chart" Target="../charts/chart159.xml"/><Relationship Id="rId1" Type="http://schemas.openxmlformats.org/officeDocument/2006/relationships/chart" Target="../charts/chart158.xml"/><Relationship Id="rId4" Type="http://schemas.openxmlformats.org/officeDocument/2006/relationships/image" Target="../media/image2.jpe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3.xml"/><Relationship Id="rId2" Type="http://schemas.openxmlformats.org/officeDocument/2006/relationships/chart" Target="../charts/chart162.xml"/><Relationship Id="rId1" Type="http://schemas.openxmlformats.org/officeDocument/2006/relationships/chart" Target="../charts/chart161.xml"/><Relationship Id="rId4" Type="http://schemas.openxmlformats.org/officeDocument/2006/relationships/image" Target="../media/image2.jpeg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6.xml"/><Relationship Id="rId2" Type="http://schemas.openxmlformats.org/officeDocument/2006/relationships/chart" Target="../charts/chart165.xml"/><Relationship Id="rId1" Type="http://schemas.openxmlformats.org/officeDocument/2006/relationships/chart" Target="../charts/chart164.xml"/><Relationship Id="rId4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image" Target="../media/image1.jpeg"/><Relationship Id="rId4" Type="http://schemas.openxmlformats.org/officeDocument/2006/relationships/chart" Target="../charts/chart1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image" Target="../media/image1.jpeg"/><Relationship Id="rId4" Type="http://schemas.openxmlformats.org/officeDocument/2006/relationships/chart" Target="../charts/chart21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image" Target="../media/image1.jpeg"/><Relationship Id="rId4" Type="http://schemas.openxmlformats.org/officeDocument/2006/relationships/chart" Target="../charts/chart24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image" Target="../media/image1.jpeg"/><Relationship Id="rId4" Type="http://schemas.openxmlformats.org/officeDocument/2006/relationships/chart" Target="../charts/chart2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7560</xdr:rowOff>
    </xdr:from>
    <xdr:to>
      <xdr:col>14</xdr:col>
      <xdr:colOff>1028700</xdr:colOff>
      <xdr:row>4</xdr:row>
      <xdr:rowOff>232833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0" y="7560"/>
          <a:ext cx="12277725" cy="987273"/>
        </a:xfrm>
        <a:prstGeom prst="rect">
          <a:avLst/>
        </a:prstGeom>
        <a:gradFill rotWithShape="0">
          <a:gsLst>
            <a:gs pos="0">
              <a:srgbClr val="4F81BD"/>
            </a:gs>
            <a:gs pos="100000">
              <a:srgbClr val="243F60">
                <a:alpha val="0"/>
              </a:srgbClr>
            </a:gs>
          </a:gsLst>
          <a:lin ang="2700000"/>
        </a:gradFill>
        <a:ln w="12600">
          <a:solidFill>
            <a:srgbClr val="F2F2F2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3</xdr:col>
      <xdr:colOff>909330</xdr:colOff>
      <xdr:row>0</xdr:row>
      <xdr:rowOff>104895</xdr:rowOff>
    </xdr:from>
    <xdr:to>
      <xdr:col>8</xdr:col>
      <xdr:colOff>984615</xdr:colOff>
      <xdr:row>4</xdr:row>
      <xdr:rowOff>136935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85855" y="104895"/>
          <a:ext cx="5161635" cy="7940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12</xdr:col>
      <xdr:colOff>47625</xdr:colOff>
      <xdr:row>58</xdr:row>
      <xdr:rowOff>9525</xdr:rowOff>
    </xdr:from>
    <xdr:to>
      <xdr:col>15</xdr:col>
      <xdr:colOff>38100</xdr:colOff>
      <xdr:row>72</xdr:row>
      <xdr:rowOff>85724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385765</xdr:colOff>
      <xdr:row>58</xdr:row>
      <xdr:rowOff>28575</xdr:rowOff>
    </xdr:from>
    <xdr:to>
      <xdr:col>5</xdr:col>
      <xdr:colOff>238126</xdr:colOff>
      <xdr:row>72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609600</xdr:colOff>
      <xdr:row>58</xdr:row>
      <xdr:rowOff>9525</xdr:rowOff>
    </xdr:from>
    <xdr:to>
      <xdr:col>8</xdr:col>
      <xdr:colOff>1190625</xdr:colOff>
      <xdr:row>72</xdr:row>
      <xdr:rowOff>85724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7560</xdr:rowOff>
    </xdr:from>
    <xdr:to>
      <xdr:col>14</xdr:col>
      <xdr:colOff>1028700</xdr:colOff>
      <xdr:row>4</xdr:row>
      <xdr:rowOff>232833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D6639869-D84E-4370-9316-2C211F70DC86}"/>
            </a:ext>
          </a:extLst>
        </xdr:cNvPr>
        <xdr:cNvSpPr/>
      </xdr:nvSpPr>
      <xdr:spPr>
        <a:xfrm>
          <a:off x="0" y="7560"/>
          <a:ext cx="12595860" cy="987273"/>
        </a:xfrm>
        <a:prstGeom prst="rect">
          <a:avLst/>
        </a:prstGeom>
        <a:gradFill rotWithShape="0">
          <a:gsLst>
            <a:gs pos="0">
              <a:srgbClr val="4F81BD"/>
            </a:gs>
            <a:gs pos="100000">
              <a:srgbClr val="243F60">
                <a:alpha val="0"/>
              </a:srgbClr>
            </a:gs>
          </a:gsLst>
          <a:lin ang="2700000"/>
        </a:gradFill>
        <a:ln w="12600">
          <a:solidFill>
            <a:srgbClr val="F2F2F2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3</xdr:col>
      <xdr:colOff>909330</xdr:colOff>
      <xdr:row>0</xdr:row>
      <xdr:rowOff>104895</xdr:rowOff>
    </xdr:from>
    <xdr:to>
      <xdr:col>8</xdr:col>
      <xdr:colOff>984615</xdr:colOff>
      <xdr:row>4</xdr:row>
      <xdr:rowOff>136935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811785-8D95-485F-A3E5-9FEE00CCD3D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7770" y="104895"/>
          <a:ext cx="5302605" cy="7940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12</xdr:col>
      <xdr:colOff>209550</xdr:colOff>
      <xdr:row>53</xdr:row>
      <xdr:rowOff>114301</xdr:rowOff>
    </xdr:from>
    <xdr:to>
      <xdr:col>15</xdr:col>
      <xdr:colOff>200025</xdr:colOff>
      <xdr:row>68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5DD34E1-21DF-4B18-BDB3-72700BB0AE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83820</xdr:colOff>
      <xdr:row>53</xdr:row>
      <xdr:rowOff>127635</xdr:rowOff>
    </xdr:from>
    <xdr:to>
      <xdr:col>5</xdr:col>
      <xdr:colOff>761999</xdr:colOff>
      <xdr:row>67</xdr:row>
      <xdr:rowOff>184785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5A9D78C-3B4C-48BA-9336-8AD5A458BF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160020</xdr:colOff>
      <xdr:row>53</xdr:row>
      <xdr:rowOff>114300</xdr:rowOff>
    </xdr:from>
    <xdr:to>
      <xdr:col>12</xdr:col>
      <xdr:colOff>95250</xdr:colOff>
      <xdr:row>68</xdr:row>
      <xdr:rowOff>9525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2282910-8707-4D28-9B68-BD68E58EB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7560</xdr:rowOff>
    </xdr:from>
    <xdr:to>
      <xdr:col>14</xdr:col>
      <xdr:colOff>1028700</xdr:colOff>
      <xdr:row>4</xdr:row>
      <xdr:rowOff>232833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5E39E255-D5F6-4481-88F4-A3F0FA5CC75B}"/>
            </a:ext>
          </a:extLst>
        </xdr:cNvPr>
        <xdr:cNvSpPr/>
      </xdr:nvSpPr>
      <xdr:spPr>
        <a:xfrm>
          <a:off x="0" y="7560"/>
          <a:ext cx="12595860" cy="987273"/>
        </a:xfrm>
        <a:prstGeom prst="rect">
          <a:avLst/>
        </a:prstGeom>
        <a:gradFill rotWithShape="0">
          <a:gsLst>
            <a:gs pos="0">
              <a:srgbClr val="4F81BD"/>
            </a:gs>
            <a:gs pos="100000">
              <a:srgbClr val="243F60">
                <a:alpha val="0"/>
              </a:srgbClr>
            </a:gs>
          </a:gsLst>
          <a:lin ang="2700000"/>
        </a:gradFill>
        <a:ln w="12600">
          <a:solidFill>
            <a:srgbClr val="F2F2F2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3</xdr:col>
      <xdr:colOff>909330</xdr:colOff>
      <xdr:row>0</xdr:row>
      <xdr:rowOff>104895</xdr:rowOff>
    </xdr:from>
    <xdr:to>
      <xdr:col>8</xdr:col>
      <xdr:colOff>984615</xdr:colOff>
      <xdr:row>4</xdr:row>
      <xdr:rowOff>136935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0512D49-2488-47ED-9860-D0AD1DFD926C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7770" y="104895"/>
          <a:ext cx="5302605" cy="7940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12</xdr:col>
      <xdr:colOff>209550</xdr:colOff>
      <xdr:row>60</xdr:row>
      <xdr:rowOff>114301</xdr:rowOff>
    </xdr:from>
    <xdr:to>
      <xdr:col>15</xdr:col>
      <xdr:colOff>200025</xdr:colOff>
      <xdr:row>75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4FE519E-3821-42FC-9055-E84708075A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83820</xdr:colOff>
      <xdr:row>60</xdr:row>
      <xdr:rowOff>127635</xdr:rowOff>
    </xdr:from>
    <xdr:to>
      <xdr:col>5</xdr:col>
      <xdr:colOff>761999</xdr:colOff>
      <xdr:row>74</xdr:row>
      <xdr:rowOff>184785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BD4E659-BF80-4DC4-8898-0A38E0E45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160020</xdr:colOff>
      <xdr:row>60</xdr:row>
      <xdr:rowOff>114300</xdr:rowOff>
    </xdr:from>
    <xdr:to>
      <xdr:col>12</xdr:col>
      <xdr:colOff>95250</xdr:colOff>
      <xdr:row>75</xdr:row>
      <xdr:rowOff>9525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0C36D6E-F77C-493A-BB4C-60F439D58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7560</xdr:rowOff>
    </xdr:from>
    <xdr:to>
      <xdr:col>14</xdr:col>
      <xdr:colOff>1028700</xdr:colOff>
      <xdr:row>4</xdr:row>
      <xdr:rowOff>232833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A8622185-4F8A-4344-A54B-D7C34B2FC975}"/>
            </a:ext>
          </a:extLst>
        </xdr:cNvPr>
        <xdr:cNvSpPr/>
      </xdr:nvSpPr>
      <xdr:spPr>
        <a:xfrm>
          <a:off x="0" y="7560"/>
          <a:ext cx="12595860" cy="987273"/>
        </a:xfrm>
        <a:prstGeom prst="rect">
          <a:avLst/>
        </a:prstGeom>
        <a:gradFill rotWithShape="0">
          <a:gsLst>
            <a:gs pos="0">
              <a:srgbClr val="4F81BD"/>
            </a:gs>
            <a:gs pos="100000">
              <a:srgbClr val="243F60">
                <a:alpha val="0"/>
              </a:srgbClr>
            </a:gs>
          </a:gsLst>
          <a:lin ang="2700000"/>
        </a:gradFill>
        <a:ln w="12600">
          <a:solidFill>
            <a:srgbClr val="F2F2F2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3</xdr:col>
      <xdr:colOff>909330</xdr:colOff>
      <xdr:row>0</xdr:row>
      <xdr:rowOff>104895</xdr:rowOff>
    </xdr:from>
    <xdr:to>
      <xdr:col>8</xdr:col>
      <xdr:colOff>984615</xdr:colOff>
      <xdr:row>4</xdr:row>
      <xdr:rowOff>136935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99A7B3-2564-416C-9662-B744322A81B4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7770" y="104895"/>
          <a:ext cx="5302605" cy="7940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12</xdr:col>
      <xdr:colOff>209550</xdr:colOff>
      <xdr:row>82</xdr:row>
      <xdr:rowOff>114301</xdr:rowOff>
    </xdr:from>
    <xdr:to>
      <xdr:col>15</xdr:col>
      <xdr:colOff>200025</xdr:colOff>
      <xdr:row>97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1FC724F-C6C0-4A12-913C-54EEAA2A58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144781</xdr:colOff>
      <xdr:row>82</xdr:row>
      <xdr:rowOff>127635</xdr:rowOff>
    </xdr:from>
    <xdr:to>
      <xdr:col>5</xdr:col>
      <xdr:colOff>708661</xdr:colOff>
      <xdr:row>96</xdr:row>
      <xdr:rowOff>184785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E84E13E-EC1B-45E2-A567-729B166FE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160020</xdr:colOff>
      <xdr:row>82</xdr:row>
      <xdr:rowOff>114300</xdr:rowOff>
    </xdr:from>
    <xdr:to>
      <xdr:col>12</xdr:col>
      <xdr:colOff>95250</xdr:colOff>
      <xdr:row>97</xdr:row>
      <xdr:rowOff>9525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C6CAE99-22A1-4365-874A-31F08F756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257174</xdr:colOff>
      <xdr:row>17</xdr:row>
      <xdr:rowOff>93344</xdr:rowOff>
    </xdr:from>
    <xdr:to>
      <xdr:col>16</xdr:col>
      <xdr:colOff>624839</xdr:colOff>
      <xdr:row>35</xdr:row>
      <xdr:rowOff>7619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266699</xdr:colOff>
      <xdr:row>0</xdr:row>
      <xdr:rowOff>0</xdr:rowOff>
    </xdr:from>
    <xdr:to>
      <xdr:col>16</xdr:col>
      <xdr:colOff>600074</xdr:colOff>
      <xdr:row>14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7560</xdr:rowOff>
    </xdr:from>
    <xdr:to>
      <xdr:col>15</xdr:col>
      <xdr:colOff>0</xdr:colOff>
      <xdr:row>5</xdr:row>
      <xdr:rowOff>0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DAAA17AC-36E3-43BD-A2ED-0F9C58FCAD56}"/>
            </a:ext>
          </a:extLst>
        </xdr:cNvPr>
        <xdr:cNvSpPr/>
      </xdr:nvSpPr>
      <xdr:spPr>
        <a:xfrm>
          <a:off x="0" y="7560"/>
          <a:ext cx="12656820" cy="998280"/>
        </a:xfrm>
        <a:prstGeom prst="rect">
          <a:avLst/>
        </a:prstGeom>
        <a:solidFill>
          <a:srgbClr val="0070C0"/>
        </a:solidFill>
        <a:ln w="12600">
          <a:solidFill>
            <a:schemeClr val="accent1">
              <a:lumMod val="75000"/>
            </a:schemeClr>
          </a:solidFill>
          <a:miter/>
        </a:ln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en-IN" b="1" cap="none" spc="0">
            <a:ln w="12700">
              <a:solidFill>
                <a:schemeClr val="accent1"/>
              </a:solidFill>
              <a:prstDash val="solid"/>
            </a:ln>
            <a:pattFill prst="pct50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effectLst>
              <a:outerShdw dist="38100" dir="2640000" algn="bl" rotWithShape="0">
                <a:schemeClr val="accent1"/>
              </a:outerShdw>
            </a:effectLst>
          </a:endParaRPr>
        </a:p>
      </xdr:txBody>
    </xdr:sp>
    <xdr:clientData/>
  </xdr:twoCellAnchor>
  <xdr:twoCellAnchor editAs="oneCell">
    <xdr:from>
      <xdr:col>8</xdr:col>
      <xdr:colOff>998220</xdr:colOff>
      <xdr:row>0</xdr:row>
      <xdr:rowOff>99061</xdr:rowOff>
    </xdr:from>
    <xdr:to>
      <xdr:col>14</xdr:col>
      <xdr:colOff>954135</xdr:colOff>
      <xdr:row>4</xdr:row>
      <xdr:rowOff>152401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BB268F2-9B1E-4891-91EB-F9BFF1D4F36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83980" y="99061"/>
          <a:ext cx="3537315" cy="8153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12</xdr:col>
      <xdr:colOff>209550</xdr:colOff>
      <xdr:row>93</xdr:row>
      <xdr:rowOff>114301</xdr:rowOff>
    </xdr:from>
    <xdr:to>
      <xdr:col>15</xdr:col>
      <xdr:colOff>200025</xdr:colOff>
      <xdr:row>108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7D6F84F-A64D-4494-B642-6E21538C7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144781</xdr:colOff>
      <xdr:row>93</xdr:row>
      <xdr:rowOff>127635</xdr:rowOff>
    </xdr:from>
    <xdr:to>
      <xdr:col>5</xdr:col>
      <xdr:colOff>708661</xdr:colOff>
      <xdr:row>107</xdr:row>
      <xdr:rowOff>184785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C6A90CB-5327-478F-ABCA-A1A3F27B5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160020</xdr:colOff>
      <xdr:row>93</xdr:row>
      <xdr:rowOff>114300</xdr:rowOff>
    </xdr:from>
    <xdr:to>
      <xdr:col>12</xdr:col>
      <xdr:colOff>95250</xdr:colOff>
      <xdr:row>108</xdr:row>
      <xdr:rowOff>9525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2CFE834-8B05-455E-B800-13CF6B0E6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7620</xdr:colOff>
      <xdr:row>0</xdr:row>
      <xdr:rowOff>7620</xdr:rowOff>
    </xdr:from>
    <xdr:to>
      <xdr:col>14</xdr:col>
      <xdr:colOff>1074420</xdr:colOff>
      <xdr:row>5</xdr:row>
      <xdr:rowOff>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D2AC2F6-389A-4BD3-A25A-E8E0EA7536C7}"/>
            </a:ext>
          </a:extLst>
        </xdr:cNvPr>
        <xdr:cNvSpPr txBox="1"/>
      </xdr:nvSpPr>
      <xdr:spPr>
        <a:xfrm>
          <a:off x="7620" y="7620"/>
          <a:ext cx="12633960" cy="990600"/>
        </a:xfrm>
        <a:prstGeom prst="rect">
          <a:avLst/>
        </a:prstGeom>
        <a:noFill/>
        <a:ln w="9525" cmpd="sng">
          <a:noFill/>
        </a:ln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IN" sz="2400" b="1">
              <a:solidFill>
                <a:schemeClr val="bg1"/>
              </a:solidFill>
            </a:rPr>
            <a:t>TRADER'S DELIGHT - JAN</a:t>
          </a:r>
          <a:r>
            <a:rPr lang="en-IN" sz="2400" b="1" baseline="0">
              <a:solidFill>
                <a:schemeClr val="bg1"/>
              </a:solidFill>
            </a:rPr>
            <a:t> 2021</a:t>
          </a:r>
          <a:endParaRPr lang="en-IN" sz="2400" b="1">
            <a:solidFill>
              <a:schemeClr val="bg1"/>
            </a:solidFill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7560</xdr:rowOff>
    </xdr:from>
    <xdr:to>
      <xdr:col>15</xdr:col>
      <xdr:colOff>0</xdr:colOff>
      <xdr:row>5</xdr:row>
      <xdr:rowOff>0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F969953C-0A26-4260-86DD-94AEBDFC4347}"/>
            </a:ext>
          </a:extLst>
        </xdr:cNvPr>
        <xdr:cNvSpPr/>
      </xdr:nvSpPr>
      <xdr:spPr>
        <a:xfrm>
          <a:off x="0" y="7560"/>
          <a:ext cx="12656820" cy="990660"/>
        </a:xfrm>
        <a:prstGeom prst="rect">
          <a:avLst/>
        </a:prstGeom>
        <a:solidFill>
          <a:srgbClr val="0070C0"/>
        </a:solidFill>
        <a:ln w="12600">
          <a:solidFill>
            <a:schemeClr val="accent1">
              <a:lumMod val="75000"/>
            </a:schemeClr>
          </a:solidFill>
          <a:miter/>
        </a:ln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en-IN" b="1" cap="none" spc="0">
            <a:ln w="12700">
              <a:solidFill>
                <a:schemeClr val="accent1"/>
              </a:solidFill>
              <a:prstDash val="solid"/>
            </a:ln>
            <a:pattFill prst="pct50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effectLst>
              <a:outerShdw dist="38100" dir="2640000" algn="bl" rotWithShape="0">
                <a:schemeClr val="accent1"/>
              </a:outerShdw>
            </a:effectLst>
          </a:endParaRPr>
        </a:p>
      </xdr:txBody>
    </xdr:sp>
    <xdr:clientData/>
  </xdr:twoCellAnchor>
  <xdr:twoCellAnchor editAs="oneCell">
    <xdr:from>
      <xdr:col>8</xdr:col>
      <xdr:colOff>998220</xdr:colOff>
      <xdr:row>0</xdr:row>
      <xdr:rowOff>99061</xdr:rowOff>
    </xdr:from>
    <xdr:to>
      <xdr:col>14</xdr:col>
      <xdr:colOff>954135</xdr:colOff>
      <xdr:row>4</xdr:row>
      <xdr:rowOff>152401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63D463E-CAA7-4B58-AC40-1A465052F25B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83980" y="99061"/>
          <a:ext cx="3537315" cy="8153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12</xdr:col>
      <xdr:colOff>209550</xdr:colOff>
      <xdr:row>78</xdr:row>
      <xdr:rowOff>114301</xdr:rowOff>
    </xdr:from>
    <xdr:to>
      <xdr:col>15</xdr:col>
      <xdr:colOff>200025</xdr:colOff>
      <xdr:row>93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59E0289-EA61-4F81-9172-A6E2FC98F3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144781</xdr:colOff>
      <xdr:row>78</xdr:row>
      <xdr:rowOff>127635</xdr:rowOff>
    </xdr:from>
    <xdr:to>
      <xdr:col>5</xdr:col>
      <xdr:colOff>708661</xdr:colOff>
      <xdr:row>92</xdr:row>
      <xdr:rowOff>184785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C1402B6-778E-47EA-9286-F4086C3CC8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160020</xdr:colOff>
      <xdr:row>78</xdr:row>
      <xdr:rowOff>114300</xdr:rowOff>
    </xdr:from>
    <xdr:to>
      <xdr:col>12</xdr:col>
      <xdr:colOff>95250</xdr:colOff>
      <xdr:row>93</xdr:row>
      <xdr:rowOff>9525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D622D94-A055-481B-90C0-E1377B623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7620</xdr:colOff>
      <xdr:row>0</xdr:row>
      <xdr:rowOff>7620</xdr:rowOff>
    </xdr:from>
    <xdr:to>
      <xdr:col>14</xdr:col>
      <xdr:colOff>1074420</xdr:colOff>
      <xdr:row>5</xdr:row>
      <xdr:rowOff>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F188521D-1860-4D52-80E4-1A03C124FF3B}"/>
            </a:ext>
          </a:extLst>
        </xdr:cNvPr>
        <xdr:cNvSpPr txBox="1"/>
      </xdr:nvSpPr>
      <xdr:spPr>
        <a:xfrm>
          <a:off x="7620" y="7620"/>
          <a:ext cx="12633960" cy="990600"/>
        </a:xfrm>
        <a:prstGeom prst="rect">
          <a:avLst/>
        </a:prstGeom>
        <a:noFill/>
        <a:ln w="9525" cmpd="sng">
          <a:noFill/>
        </a:ln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IN" sz="2400" b="1">
              <a:solidFill>
                <a:schemeClr val="bg1"/>
              </a:solidFill>
            </a:rPr>
            <a:t>TRADER'S DELIGHT - FEB</a:t>
          </a:r>
          <a:r>
            <a:rPr lang="en-IN" sz="2400" b="1" baseline="0">
              <a:solidFill>
                <a:schemeClr val="bg1"/>
              </a:solidFill>
            </a:rPr>
            <a:t> 2021</a:t>
          </a:r>
          <a:endParaRPr lang="en-IN" sz="2400" b="1">
            <a:solidFill>
              <a:schemeClr val="bg1"/>
            </a:solidFill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7560</xdr:rowOff>
    </xdr:from>
    <xdr:to>
      <xdr:col>15</xdr:col>
      <xdr:colOff>0</xdr:colOff>
      <xdr:row>5</xdr:row>
      <xdr:rowOff>0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1CD17346-7F6E-40B2-A4A4-6DFC6B52FA80}"/>
            </a:ext>
          </a:extLst>
        </xdr:cNvPr>
        <xdr:cNvSpPr/>
      </xdr:nvSpPr>
      <xdr:spPr>
        <a:xfrm>
          <a:off x="0" y="7560"/>
          <a:ext cx="12656820" cy="990660"/>
        </a:xfrm>
        <a:prstGeom prst="rect">
          <a:avLst/>
        </a:prstGeom>
        <a:solidFill>
          <a:srgbClr val="0070C0"/>
        </a:solidFill>
        <a:ln w="12600">
          <a:solidFill>
            <a:schemeClr val="accent1">
              <a:lumMod val="75000"/>
            </a:schemeClr>
          </a:solidFill>
          <a:miter/>
        </a:ln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en-IN" b="1" cap="none" spc="0">
            <a:ln w="12700">
              <a:solidFill>
                <a:schemeClr val="accent1"/>
              </a:solidFill>
              <a:prstDash val="solid"/>
            </a:ln>
            <a:pattFill prst="pct50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effectLst>
              <a:outerShdw dist="38100" dir="2640000" algn="bl" rotWithShape="0">
                <a:schemeClr val="accent1"/>
              </a:outerShdw>
            </a:effectLst>
          </a:endParaRPr>
        </a:p>
      </xdr:txBody>
    </xdr:sp>
    <xdr:clientData/>
  </xdr:twoCellAnchor>
  <xdr:twoCellAnchor editAs="oneCell">
    <xdr:from>
      <xdr:col>8</xdr:col>
      <xdr:colOff>998220</xdr:colOff>
      <xdr:row>0</xdr:row>
      <xdr:rowOff>99061</xdr:rowOff>
    </xdr:from>
    <xdr:to>
      <xdr:col>14</xdr:col>
      <xdr:colOff>954135</xdr:colOff>
      <xdr:row>4</xdr:row>
      <xdr:rowOff>152401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9ED784-DCBD-4634-83C2-BD62D6A252B4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83980" y="99061"/>
          <a:ext cx="3537315" cy="8153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12</xdr:col>
      <xdr:colOff>209550</xdr:colOff>
      <xdr:row>68</xdr:row>
      <xdr:rowOff>114301</xdr:rowOff>
    </xdr:from>
    <xdr:to>
      <xdr:col>15</xdr:col>
      <xdr:colOff>0</xdr:colOff>
      <xdr:row>83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C42B690-B3C7-41EE-A972-AD890A2A17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144781</xdr:colOff>
      <xdr:row>68</xdr:row>
      <xdr:rowOff>127635</xdr:rowOff>
    </xdr:from>
    <xdr:to>
      <xdr:col>6</xdr:col>
      <xdr:colOff>53340</xdr:colOff>
      <xdr:row>82</xdr:row>
      <xdr:rowOff>184785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8DEAD0C-3393-4708-B390-F1EB9CD45A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160020</xdr:colOff>
      <xdr:row>68</xdr:row>
      <xdr:rowOff>114300</xdr:rowOff>
    </xdr:from>
    <xdr:to>
      <xdr:col>12</xdr:col>
      <xdr:colOff>95250</xdr:colOff>
      <xdr:row>83</xdr:row>
      <xdr:rowOff>9525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9F6A20A-605D-489A-8398-7DEF3645D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7620</xdr:colOff>
      <xdr:row>0</xdr:row>
      <xdr:rowOff>7620</xdr:rowOff>
    </xdr:from>
    <xdr:to>
      <xdr:col>14</xdr:col>
      <xdr:colOff>1074420</xdr:colOff>
      <xdr:row>5</xdr:row>
      <xdr:rowOff>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A66D6F74-5B06-4E6D-AF2B-764AD2477B46}"/>
            </a:ext>
          </a:extLst>
        </xdr:cNvPr>
        <xdr:cNvSpPr txBox="1"/>
      </xdr:nvSpPr>
      <xdr:spPr>
        <a:xfrm>
          <a:off x="7620" y="7620"/>
          <a:ext cx="12633960" cy="990600"/>
        </a:xfrm>
        <a:prstGeom prst="rect">
          <a:avLst/>
        </a:prstGeom>
        <a:noFill/>
        <a:ln w="9525" cmpd="sng">
          <a:noFill/>
        </a:ln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IN" sz="2400" b="1">
              <a:solidFill>
                <a:schemeClr val="bg1"/>
              </a:solidFill>
            </a:rPr>
            <a:t>TRADER'S DELIGHT - MARCH</a:t>
          </a:r>
          <a:r>
            <a:rPr lang="en-IN" sz="2400" b="1" baseline="0">
              <a:solidFill>
                <a:schemeClr val="bg1"/>
              </a:solidFill>
            </a:rPr>
            <a:t> 2021</a:t>
          </a:r>
          <a:endParaRPr lang="en-IN" sz="2400" b="1">
            <a:solidFill>
              <a:schemeClr val="bg1"/>
            </a:solidFill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7560</xdr:rowOff>
    </xdr:from>
    <xdr:to>
      <xdr:col>15</xdr:col>
      <xdr:colOff>0</xdr:colOff>
      <xdr:row>5</xdr:row>
      <xdr:rowOff>0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14B5532A-A3A9-4CD7-AC53-EED3524B1DDE}"/>
            </a:ext>
          </a:extLst>
        </xdr:cNvPr>
        <xdr:cNvSpPr/>
      </xdr:nvSpPr>
      <xdr:spPr>
        <a:xfrm>
          <a:off x="0" y="7560"/>
          <a:ext cx="12656820" cy="990660"/>
        </a:xfrm>
        <a:prstGeom prst="rect">
          <a:avLst/>
        </a:prstGeom>
        <a:solidFill>
          <a:srgbClr val="0070C0"/>
        </a:solidFill>
        <a:ln w="12600">
          <a:solidFill>
            <a:schemeClr val="accent1">
              <a:lumMod val="75000"/>
            </a:schemeClr>
          </a:solidFill>
          <a:miter/>
        </a:ln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en-IN" b="1" cap="none" spc="0">
            <a:ln w="12700">
              <a:solidFill>
                <a:schemeClr val="accent1"/>
              </a:solidFill>
              <a:prstDash val="solid"/>
            </a:ln>
            <a:pattFill prst="pct50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effectLst>
              <a:outerShdw dist="38100" dir="2640000" algn="bl" rotWithShape="0">
                <a:schemeClr val="accent1"/>
              </a:outerShdw>
            </a:effectLst>
          </a:endParaRPr>
        </a:p>
      </xdr:txBody>
    </xdr:sp>
    <xdr:clientData/>
  </xdr:twoCellAnchor>
  <xdr:twoCellAnchor editAs="oneCell">
    <xdr:from>
      <xdr:col>8</xdr:col>
      <xdr:colOff>998220</xdr:colOff>
      <xdr:row>0</xdr:row>
      <xdr:rowOff>99061</xdr:rowOff>
    </xdr:from>
    <xdr:to>
      <xdr:col>14</xdr:col>
      <xdr:colOff>954135</xdr:colOff>
      <xdr:row>4</xdr:row>
      <xdr:rowOff>152401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45BAAA-09C9-4A7F-84BA-789A8A96A31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83980" y="99061"/>
          <a:ext cx="3537315" cy="8153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12</xdr:col>
      <xdr:colOff>209550</xdr:colOff>
      <xdr:row>67</xdr:row>
      <xdr:rowOff>114301</xdr:rowOff>
    </xdr:from>
    <xdr:to>
      <xdr:col>15</xdr:col>
      <xdr:colOff>0</xdr:colOff>
      <xdr:row>82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DDC173C-5DD8-4A4D-8720-A62EFE2304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144781</xdr:colOff>
      <xdr:row>67</xdr:row>
      <xdr:rowOff>127635</xdr:rowOff>
    </xdr:from>
    <xdr:to>
      <xdr:col>6</xdr:col>
      <xdr:colOff>53340</xdr:colOff>
      <xdr:row>81</xdr:row>
      <xdr:rowOff>184785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A4CCD71-9A87-4093-8F70-6F26A2DAD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160020</xdr:colOff>
      <xdr:row>67</xdr:row>
      <xdr:rowOff>114300</xdr:rowOff>
    </xdr:from>
    <xdr:to>
      <xdr:col>12</xdr:col>
      <xdr:colOff>95250</xdr:colOff>
      <xdr:row>82</xdr:row>
      <xdr:rowOff>9525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ABC7461-CD73-483C-98C1-9AD0A5C5D9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7620</xdr:colOff>
      <xdr:row>0</xdr:row>
      <xdr:rowOff>7620</xdr:rowOff>
    </xdr:from>
    <xdr:to>
      <xdr:col>14</xdr:col>
      <xdr:colOff>1074420</xdr:colOff>
      <xdr:row>5</xdr:row>
      <xdr:rowOff>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3CA87A36-03F2-47C0-9610-D3B0C9BDCEAE}"/>
            </a:ext>
          </a:extLst>
        </xdr:cNvPr>
        <xdr:cNvSpPr txBox="1"/>
      </xdr:nvSpPr>
      <xdr:spPr>
        <a:xfrm>
          <a:off x="7620" y="7620"/>
          <a:ext cx="12633960" cy="990600"/>
        </a:xfrm>
        <a:prstGeom prst="rect">
          <a:avLst/>
        </a:prstGeom>
        <a:noFill/>
        <a:ln w="9525" cmpd="sng">
          <a:noFill/>
        </a:ln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IN" sz="2400" b="1">
              <a:solidFill>
                <a:schemeClr val="bg1"/>
              </a:solidFill>
            </a:rPr>
            <a:t>TRADER'S DELIGHT - APRIL</a:t>
          </a:r>
          <a:r>
            <a:rPr lang="en-IN" sz="2400" b="1" baseline="0">
              <a:solidFill>
                <a:schemeClr val="bg1"/>
              </a:solidFill>
            </a:rPr>
            <a:t> 2021</a:t>
          </a:r>
          <a:endParaRPr lang="en-IN" sz="2400" b="1">
            <a:solidFill>
              <a:schemeClr val="bg1"/>
            </a:solidFill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7560</xdr:rowOff>
    </xdr:from>
    <xdr:to>
      <xdr:col>15</xdr:col>
      <xdr:colOff>0</xdr:colOff>
      <xdr:row>5</xdr:row>
      <xdr:rowOff>0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09DFE6F8-CC68-4893-866E-3EF92CFACB41}"/>
            </a:ext>
          </a:extLst>
        </xdr:cNvPr>
        <xdr:cNvSpPr/>
      </xdr:nvSpPr>
      <xdr:spPr>
        <a:xfrm>
          <a:off x="0" y="7560"/>
          <a:ext cx="12656820" cy="990660"/>
        </a:xfrm>
        <a:prstGeom prst="rect">
          <a:avLst/>
        </a:prstGeom>
        <a:solidFill>
          <a:srgbClr val="0070C0"/>
        </a:solidFill>
        <a:ln w="12600">
          <a:solidFill>
            <a:schemeClr val="accent1">
              <a:lumMod val="75000"/>
            </a:schemeClr>
          </a:solidFill>
          <a:miter/>
        </a:ln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en-IN" b="1" cap="none" spc="0">
            <a:ln w="12700">
              <a:solidFill>
                <a:schemeClr val="accent1"/>
              </a:solidFill>
              <a:prstDash val="solid"/>
            </a:ln>
            <a:pattFill prst="pct50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effectLst>
              <a:outerShdw dist="38100" dir="2640000" algn="bl" rotWithShape="0">
                <a:schemeClr val="accent1"/>
              </a:outerShdw>
            </a:effectLst>
          </a:endParaRPr>
        </a:p>
      </xdr:txBody>
    </xdr:sp>
    <xdr:clientData/>
  </xdr:twoCellAnchor>
  <xdr:twoCellAnchor editAs="oneCell">
    <xdr:from>
      <xdr:col>8</xdr:col>
      <xdr:colOff>998220</xdr:colOff>
      <xdr:row>0</xdr:row>
      <xdr:rowOff>99061</xdr:rowOff>
    </xdr:from>
    <xdr:to>
      <xdr:col>14</xdr:col>
      <xdr:colOff>954135</xdr:colOff>
      <xdr:row>4</xdr:row>
      <xdr:rowOff>152401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833C7D-90E6-4402-B56E-31864DEBA3D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83980" y="99061"/>
          <a:ext cx="3537315" cy="8153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12</xdr:col>
      <xdr:colOff>209550</xdr:colOff>
      <xdr:row>87</xdr:row>
      <xdr:rowOff>114301</xdr:rowOff>
    </xdr:from>
    <xdr:to>
      <xdr:col>15</xdr:col>
      <xdr:colOff>0</xdr:colOff>
      <xdr:row>102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79B5819-AF30-448D-8507-4C82018E97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144781</xdr:colOff>
      <xdr:row>87</xdr:row>
      <xdr:rowOff>127635</xdr:rowOff>
    </xdr:from>
    <xdr:to>
      <xdr:col>6</xdr:col>
      <xdr:colOff>53340</xdr:colOff>
      <xdr:row>101</xdr:row>
      <xdr:rowOff>184785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2DEF61-7615-4D9B-A680-D372F8DEEF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160020</xdr:colOff>
      <xdr:row>87</xdr:row>
      <xdr:rowOff>114300</xdr:rowOff>
    </xdr:from>
    <xdr:to>
      <xdr:col>12</xdr:col>
      <xdr:colOff>95250</xdr:colOff>
      <xdr:row>102</xdr:row>
      <xdr:rowOff>9525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DCE5BAB-58F4-47AD-AEF9-CE226D50FC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7620</xdr:colOff>
      <xdr:row>0</xdr:row>
      <xdr:rowOff>7620</xdr:rowOff>
    </xdr:from>
    <xdr:to>
      <xdr:col>14</xdr:col>
      <xdr:colOff>1074420</xdr:colOff>
      <xdr:row>5</xdr:row>
      <xdr:rowOff>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B6C3028B-5881-441C-8CA7-962E68058FBE}"/>
            </a:ext>
          </a:extLst>
        </xdr:cNvPr>
        <xdr:cNvSpPr txBox="1"/>
      </xdr:nvSpPr>
      <xdr:spPr>
        <a:xfrm>
          <a:off x="7620" y="7620"/>
          <a:ext cx="12633960" cy="990600"/>
        </a:xfrm>
        <a:prstGeom prst="rect">
          <a:avLst/>
        </a:prstGeom>
        <a:noFill/>
        <a:ln w="9525" cmpd="sng">
          <a:noFill/>
        </a:ln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IN" sz="2400" b="1">
              <a:solidFill>
                <a:schemeClr val="bg1"/>
              </a:solidFill>
            </a:rPr>
            <a:t>TRADER'S DELIGHT - MAY</a:t>
          </a:r>
          <a:r>
            <a:rPr lang="en-IN" sz="2400" b="1" baseline="0">
              <a:solidFill>
                <a:schemeClr val="bg1"/>
              </a:solidFill>
            </a:rPr>
            <a:t> 2021</a:t>
          </a:r>
          <a:endParaRPr lang="en-IN" sz="2400" b="1">
            <a:solidFill>
              <a:schemeClr val="bg1"/>
            </a:solidFill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7560</xdr:rowOff>
    </xdr:from>
    <xdr:to>
      <xdr:col>15</xdr:col>
      <xdr:colOff>0</xdr:colOff>
      <xdr:row>5</xdr:row>
      <xdr:rowOff>0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A2CAB4E1-E32E-409B-9560-52E32622B98A}"/>
            </a:ext>
          </a:extLst>
        </xdr:cNvPr>
        <xdr:cNvSpPr/>
      </xdr:nvSpPr>
      <xdr:spPr>
        <a:xfrm>
          <a:off x="0" y="7560"/>
          <a:ext cx="12656820" cy="990660"/>
        </a:xfrm>
        <a:prstGeom prst="rect">
          <a:avLst/>
        </a:prstGeom>
        <a:solidFill>
          <a:srgbClr val="0070C0"/>
        </a:solidFill>
        <a:ln w="12600">
          <a:solidFill>
            <a:schemeClr val="accent1">
              <a:lumMod val="75000"/>
            </a:schemeClr>
          </a:solidFill>
          <a:miter/>
        </a:ln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en-IN" b="1" cap="none" spc="0">
            <a:ln w="12700">
              <a:solidFill>
                <a:schemeClr val="accent1"/>
              </a:solidFill>
              <a:prstDash val="solid"/>
            </a:ln>
            <a:pattFill prst="pct50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effectLst>
              <a:outerShdw dist="38100" dir="2640000" algn="bl" rotWithShape="0">
                <a:schemeClr val="accent1"/>
              </a:outerShdw>
            </a:effectLst>
          </a:endParaRPr>
        </a:p>
      </xdr:txBody>
    </xdr:sp>
    <xdr:clientData/>
  </xdr:twoCellAnchor>
  <xdr:twoCellAnchor editAs="oneCell">
    <xdr:from>
      <xdr:col>8</xdr:col>
      <xdr:colOff>998220</xdr:colOff>
      <xdr:row>0</xdr:row>
      <xdr:rowOff>99061</xdr:rowOff>
    </xdr:from>
    <xdr:to>
      <xdr:col>14</xdr:col>
      <xdr:colOff>954135</xdr:colOff>
      <xdr:row>4</xdr:row>
      <xdr:rowOff>152401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404E21-8998-43CA-B2F6-4D6D00C9DB8B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83980" y="99061"/>
          <a:ext cx="3537315" cy="8153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12</xdr:col>
      <xdr:colOff>209550</xdr:colOff>
      <xdr:row>85</xdr:row>
      <xdr:rowOff>114301</xdr:rowOff>
    </xdr:from>
    <xdr:to>
      <xdr:col>15</xdr:col>
      <xdr:colOff>0</xdr:colOff>
      <xdr:row>100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0C4BD5A-35D8-4EE9-96F6-8C7AEA959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144781</xdr:colOff>
      <xdr:row>85</xdr:row>
      <xdr:rowOff>127635</xdr:rowOff>
    </xdr:from>
    <xdr:to>
      <xdr:col>6</xdr:col>
      <xdr:colOff>53340</xdr:colOff>
      <xdr:row>99</xdr:row>
      <xdr:rowOff>184785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A10E47-3FD5-472E-8724-AA8D045787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160020</xdr:colOff>
      <xdr:row>85</xdr:row>
      <xdr:rowOff>114300</xdr:rowOff>
    </xdr:from>
    <xdr:to>
      <xdr:col>12</xdr:col>
      <xdr:colOff>95250</xdr:colOff>
      <xdr:row>100</xdr:row>
      <xdr:rowOff>9525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9BBDE64-F0B5-4775-A59E-3EB7CE1227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7620</xdr:colOff>
      <xdr:row>0</xdr:row>
      <xdr:rowOff>7620</xdr:rowOff>
    </xdr:from>
    <xdr:to>
      <xdr:col>14</xdr:col>
      <xdr:colOff>1074420</xdr:colOff>
      <xdr:row>5</xdr:row>
      <xdr:rowOff>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16932DB8-D039-458F-ADC0-C303F3D38A31}"/>
            </a:ext>
          </a:extLst>
        </xdr:cNvPr>
        <xdr:cNvSpPr txBox="1"/>
      </xdr:nvSpPr>
      <xdr:spPr>
        <a:xfrm>
          <a:off x="7620" y="7620"/>
          <a:ext cx="12633960" cy="990600"/>
        </a:xfrm>
        <a:prstGeom prst="rect">
          <a:avLst/>
        </a:prstGeom>
        <a:noFill/>
        <a:ln w="9525" cmpd="sng">
          <a:noFill/>
        </a:ln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IN" sz="2400" b="1">
              <a:solidFill>
                <a:schemeClr val="bg1"/>
              </a:solidFill>
            </a:rPr>
            <a:t>TRADER'S DELIGHT -</a:t>
          </a:r>
          <a:r>
            <a:rPr lang="en-IN" sz="2400" b="1" baseline="0">
              <a:solidFill>
                <a:schemeClr val="bg1"/>
              </a:solidFill>
            </a:rPr>
            <a:t> JUNE 2021</a:t>
          </a:r>
          <a:endParaRPr lang="en-IN" sz="2400" b="1">
            <a:solidFill>
              <a:schemeClr val="bg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7560</xdr:rowOff>
    </xdr:from>
    <xdr:to>
      <xdr:col>14</xdr:col>
      <xdr:colOff>1028700</xdr:colOff>
      <xdr:row>4</xdr:row>
      <xdr:rowOff>232833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0" y="7560"/>
          <a:ext cx="12277725" cy="987273"/>
        </a:xfrm>
        <a:prstGeom prst="rect">
          <a:avLst/>
        </a:prstGeom>
        <a:gradFill rotWithShape="0">
          <a:gsLst>
            <a:gs pos="0">
              <a:srgbClr val="4F81BD"/>
            </a:gs>
            <a:gs pos="100000">
              <a:srgbClr val="243F60">
                <a:alpha val="0"/>
              </a:srgbClr>
            </a:gs>
          </a:gsLst>
          <a:lin ang="2700000"/>
        </a:gradFill>
        <a:ln w="12600">
          <a:solidFill>
            <a:srgbClr val="F2F2F2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3</xdr:col>
      <xdr:colOff>909330</xdr:colOff>
      <xdr:row>0</xdr:row>
      <xdr:rowOff>104895</xdr:rowOff>
    </xdr:from>
    <xdr:to>
      <xdr:col>8</xdr:col>
      <xdr:colOff>984615</xdr:colOff>
      <xdr:row>4</xdr:row>
      <xdr:rowOff>136935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85855" y="104895"/>
          <a:ext cx="5161635" cy="7940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12</xdr:col>
      <xdr:colOff>47625</xdr:colOff>
      <xdr:row>70</xdr:row>
      <xdr:rowOff>9525</xdr:rowOff>
    </xdr:from>
    <xdr:to>
      <xdr:col>15</xdr:col>
      <xdr:colOff>38100</xdr:colOff>
      <xdr:row>84</xdr:row>
      <xdr:rowOff>85724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385765</xdr:colOff>
      <xdr:row>70</xdr:row>
      <xdr:rowOff>28575</xdr:rowOff>
    </xdr:from>
    <xdr:to>
      <xdr:col>5</xdr:col>
      <xdr:colOff>238126</xdr:colOff>
      <xdr:row>84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514350</xdr:colOff>
      <xdr:row>70</xdr:row>
      <xdr:rowOff>19050</xdr:rowOff>
    </xdr:from>
    <xdr:to>
      <xdr:col>8</xdr:col>
      <xdr:colOff>1095375</xdr:colOff>
      <xdr:row>84</xdr:row>
      <xdr:rowOff>95249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7560</xdr:rowOff>
    </xdr:from>
    <xdr:to>
      <xdr:col>15</xdr:col>
      <xdr:colOff>0</xdr:colOff>
      <xdr:row>5</xdr:row>
      <xdr:rowOff>0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210671C6-95FE-4B17-AAA3-06464C650D1F}"/>
            </a:ext>
          </a:extLst>
        </xdr:cNvPr>
        <xdr:cNvSpPr/>
      </xdr:nvSpPr>
      <xdr:spPr>
        <a:xfrm>
          <a:off x="0" y="7560"/>
          <a:ext cx="12656820" cy="990660"/>
        </a:xfrm>
        <a:prstGeom prst="rect">
          <a:avLst/>
        </a:prstGeom>
        <a:solidFill>
          <a:srgbClr val="0070C0"/>
        </a:solidFill>
        <a:ln w="12600">
          <a:solidFill>
            <a:schemeClr val="accent1">
              <a:lumMod val="75000"/>
            </a:schemeClr>
          </a:solidFill>
          <a:miter/>
        </a:ln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en-IN" b="1" cap="none" spc="0">
            <a:ln w="12700">
              <a:solidFill>
                <a:schemeClr val="accent1"/>
              </a:solidFill>
              <a:prstDash val="solid"/>
            </a:ln>
            <a:pattFill prst="pct50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effectLst>
              <a:outerShdw dist="38100" dir="2640000" algn="bl" rotWithShape="0">
                <a:schemeClr val="accent1"/>
              </a:outerShdw>
            </a:effectLst>
          </a:endParaRPr>
        </a:p>
      </xdr:txBody>
    </xdr:sp>
    <xdr:clientData/>
  </xdr:twoCellAnchor>
  <xdr:twoCellAnchor editAs="oneCell">
    <xdr:from>
      <xdr:col>8</xdr:col>
      <xdr:colOff>998220</xdr:colOff>
      <xdr:row>0</xdr:row>
      <xdr:rowOff>99061</xdr:rowOff>
    </xdr:from>
    <xdr:to>
      <xdr:col>14</xdr:col>
      <xdr:colOff>954135</xdr:colOff>
      <xdr:row>4</xdr:row>
      <xdr:rowOff>152401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C03CE09-630F-4987-831F-2EF9979AC27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83980" y="99061"/>
          <a:ext cx="3537315" cy="8153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12</xdr:col>
      <xdr:colOff>209550</xdr:colOff>
      <xdr:row>77</xdr:row>
      <xdr:rowOff>114301</xdr:rowOff>
    </xdr:from>
    <xdr:to>
      <xdr:col>15</xdr:col>
      <xdr:colOff>0</xdr:colOff>
      <xdr:row>92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E598BA7-40D9-4563-86FB-CA34757700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77</xdr:row>
      <xdr:rowOff>89534</xdr:rowOff>
    </xdr:from>
    <xdr:to>
      <xdr:col>6</xdr:col>
      <xdr:colOff>15241</xdr:colOff>
      <xdr:row>92</xdr:row>
      <xdr:rowOff>68579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FA0B029-A9F7-4A03-BD03-4AACC96F85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160020</xdr:colOff>
      <xdr:row>77</xdr:row>
      <xdr:rowOff>114300</xdr:rowOff>
    </xdr:from>
    <xdr:to>
      <xdr:col>12</xdr:col>
      <xdr:colOff>95250</xdr:colOff>
      <xdr:row>92</xdr:row>
      <xdr:rowOff>9525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6F60790-3276-47A5-888B-C4C78F0442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7620</xdr:colOff>
      <xdr:row>0</xdr:row>
      <xdr:rowOff>7620</xdr:rowOff>
    </xdr:from>
    <xdr:to>
      <xdr:col>14</xdr:col>
      <xdr:colOff>1074420</xdr:colOff>
      <xdr:row>5</xdr:row>
      <xdr:rowOff>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2D471D2E-1F3C-4009-9944-49C0303F2F82}"/>
            </a:ext>
          </a:extLst>
        </xdr:cNvPr>
        <xdr:cNvSpPr txBox="1"/>
      </xdr:nvSpPr>
      <xdr:spPr>
        <a:xfrm>
          <a:off x="7620" y="7620"/>
          <a:ext cx="12633960" cy="990600"/>
        </a:xfrm>
        <a:prstGeom prst="rect">
          <a:avLst/>
        </a:prstGeom>
        <a:noFill/>
        <a:ln w="9525" cmpd="sng">
          <a:noFill/>
        </a:ln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IN" sz="2400" b="1">
              <a:solidFill>
                <a:schemeClr val="bg1"/>
              </a:solidFill>
            </a:rPr>
            <a:t>TRADER'S DELIGHT -</a:t>
          </a:r>
          <a:r>
            <a:rPr lang="en-IN" sz="2400" b="1" baseline="0">
              <a:solidFill>
                <a:schemeClr val="bg1"/>
              </a:solidFill>
            </a:rPr>
            <a:t> JULY 2021</a:t>
          </a:r>
          <a:endParaRPr lang="en-IN" sz="2400" b="1">
            <a:solidFill>
              <a:schemeClr val="bg1"/>
            </a:solidFill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7560</xdr:rowOff>
    </xdr:from>
    <xdr:to>
      <xdr:col>15</xdr:col>
      <xdr:colOff>0</xdr:colOff>
      <xdr:row>5</xdr:row>
      <xdr:rowOff>0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8E5702FE-83F9-4ADA-A466-AAF08AF52496}"/>
            </a:ext>
          </a:extLst>
        </xdr:cNvPr>
        <xdr:cNvSpPr/>
      </xdr:nvSpPr>
      <xdr:spPr>
        <a:xfrm>
          <a:off x="0" y="7560"/>
          <a:ext cx="12656820" cy="990660"/>
        </a:xfrm>
        <a:prstGeom prst="rect">
          <a:avLst/>
        </a:prstGeom>
        <a:solidFill>
          <a:srgbClr val="0070C0"/>
        </a:solidFill>
        <a:ln w="12600">
          <a:solidFill>
            <a:schemeClr val="accent1">
              <a:lumMod val="75000"/>
            </a:schemeClr>
          </a:solidFill>
          <a:miter/>
        </a:ln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en-IN" b="1" cap="none" spc="0">
            <a:ln w="12700">
              <a:solidFill>
                <a:schemeClr val="accent1"/>
              </a:solidFill>
              <a:prstDash val="solid"/>
            </a:ln>
            <a:pattFill prst="pct50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effectLst>
              <a:outerShdw dist="38100" dir="2640000" algn="bl" rotWithShape="0">
                <a:schemeClr val="accent1"/>
              </a:outerShdw>
            </a:effectLst>
          </a:endParaRPr>
        </a:p>
      </xdr:txBody>
    </xdr:sp>
    <xdr:clientData/>
  </xdr:twoCellAnchor>
  <xdr:twoCellAnchor editAs="oneCell">
    <xdr:from>
      <xdr:col>8</xdr:col>
      <xdr:colOff>998220</xdr:colOff>
      <xdr:row>0</xdr:row>
      <xdr:rowOff>99061</xdr:rowOff>
    </xdr:from>
    <xdr:to>
      <xdr:col>14</xdr:col>
      <xdr:colOff>954135</xdr:colOff>
      <xdr:row>4</xdr:row>
      <xdr:rowOff>152401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4BAA812-0E8A-41D7-8557-352A9446A5F6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83980" y="99061"/>
          <a:ext cx="3537315" cy="8153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12</xdr:col>
      <xdr:colOff>209550</xdr:colOff>
      <xdr:row>55</xdr:row>
      <xdr:rowOff>114301</xdr:rowOff>
    </xdr:from>
    <xdr:to>
      <xdr:col>15</xdr:col>
      <xdr:colOff>0</xdr:colOff>
      <xdr:row>70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3422327-1490-400F-A3A0-0397366052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55</xdr:row>
      <xdr:rowOff>89534</xdr:rowOff>
    </xdr:from>
    <xdr:to>
      <xdr:col>6</xdr:col>
      <xdr:colOff>15241</xdr:colOff>
      <xdr:row>70</xdr:row>
      <xdr:rowOff>68579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127BEB2-B0DD-437A-B45C-D6847E6E2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160020</xdr:colOff>
      <xdr:row>55</xdr:row>
      <xdr:rowOff>114300</xdr:rowOff>
    </xdr:from>
    <xdr:to>
      <xdr:col>12</xdr:col>
      <xdr:colOff>95250</xdr:colOff>
      <xdr:row>70</xdr:row>
      <xdr:rowOff>9525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B89DCFD-7EFC-49A2-9CE9-D1F4780919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7620</xdr:colOff>
      <xdr:row>0</xdr:row>
      <xdr:rowOff>7620</xdr:rowOff>
    </xdr:from>
    <xdr:to>
      <xdr:col>14</xdr:col>
      <xdr:colOff>1074420</xdr:colOff>
      <xdr:row>5</xdr:row>
      <xdr:rowOff>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98FCCFFD-B32F-4707-BB9A-575762EE24F5}"/>
            </a:ext>
          </a:extLst>
        </xdr:cNvPr>
        <xdr:cNvSpPr txBox="1"/>
      </xdr:nvSpPr>
      <xdr:spPr>
        <a:xfrm>
          <a:off x="7620" y="7620"/>
          <a:ext cx="12633960" cy="990600"/>
        </a:xfrm>
        <a:prstGeom prst="rect">
          <a:avLst/>
        </a:prstGeom>
        <a:noFill/>
        <a:ln w="9525" cmpd="sng">
          <a:noFill/>
        </a:ln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IN" sz="2400" b="1">
              <a:solidFill>
                <a:schemeClr val="bg1"/>
              </a:solidFill>
            </a:rPr>
            <a:t>TRADER'S DELIGHT -</a:t>
          </a:r>
          <a:r>
            <a:rPr lang="en-IN" sz="2400" b="1" baseline="0">
              <a:solidFill>
                <a:schemeClr val="bg1"/>
              </a:solidFill>
            </a:rPr>
            <a:t> AUG 2021</a:t>
          </a:r>
          <a:endParaRPr lang="en-IN" sz="2400" b="1">
            <a:solidFill>
              <a:schemeClr val="bg1"/>
            </a:solidFill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7560</xdr:rowOff>
    </xdr:from>
    <xdr:to>
      <xdr:col>15</xdr:col>
      <xdr:colOff>0</xdr:colOff>
      <xdr:row>5</xdr:row>
      <xdr:rowOff>0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9B4A126C-DAAC-4790-8381-9A7E945121D1}"/>
            </a:ext>
          </a:extLst>
        </xdr:cNvPr>
        <xdr:cNvSpPr/>
      </xdr:nvSpPr>
      <xdr:spPr>
        <a:xfrm>
          <a:off x="0" y="7560"/>
          <a:ext cx="12656820" cy="990660"/>
        </a:xfrm>
        <a:prstGeom prst="rect">
          <a:avLst/>
        </a:prstGeom>
        <a:solidFill>
          <a:srgbClr val="0070C0"/>
        </a:solidFill>
        <a:ln w="12600">
          <a:solidFill>
            <a:schemeClr val="accent1">
              <a:lumMod val="75000"/>
            </a:schemeClr>
          </a:solidFill>
          <a:miter/>
        </a:ln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en-IN" b="1" cap="none" spc="0">
            <a:ln w="12700">
              <a:solidFill>
                <a:schemeClr val="accent1"/>
              </a:solidFill>
              <a:prstDash val="solid"/>
            </a:ln>
            <a:pattFill prst="pct50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effectLst>
              <a:outerShdw dist="38100" dir="2640000" algn="bl" rotWithShape="0">
                <a:schemeClr val="accent1"/>
              </a:outerShdw>
            </a:effectLst>
          </a:endParaRPr>
        </a:p>
      </xdr:txBody>
    </xdr:sp>
    <xdr:clientData/>
  </xdr:twoCellAnchor>
  <xdr:twoCellAnchor editAs="oneCell">
    <xdr:from>
      <xdr:col>8</xdr:col>
      <xdr:colOff>998220</xdr:colOff>
      <xdr:row>0</xdr:row>
      <xdr:rowOff>99061</xdr:rowOff>
    </xdr:from>
    <xdr:to>
      <xdr:col>14</xdr:col>
      <xdr:colOff>954135</xdr:colOff>
      <xdr:row>4</xdr:row>
      <xdr:rowOff>152401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3BF47D-A5FB-4817-8A7E-CE7F084FD09D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83980" y="99061"/>
          <a:ext cx="3537315" cy="8153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12</xdr:col>
      <xdr:colOff>209550</xdr:colOff>
      <xdr:row>42</xdr:row>
      <xdr:rowOff>114301</xdr:rowOff>
    </xdr:from>
    <xdr:to>
      <xdr:col>15</xdr:col>
      <xdr:colOff>0</xdr:colOff>
      <xdr:row>57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D21173C-373F-4A29-B4B4-146799B8B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42</xdr:row>
      <xdr:rowOff>89534</xdr:rowOff>
    </xdr:from>
    <xdr:to>
      <xdr:col>6</xdr:col>
      <xdr:colOff>15241</xdr:colOff>
      <xdr:row>57</xdr:row>
      <xdr:rowOff>68579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6C770EF-C02B-4233-AE5A-FD5562ABBD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160020</xdr:colOff>
      <xdr:row>42</xdr:row>
      <xdr:rowOff>114300</xdr:rowOff>
    </xdr:from>
    <xdr:to>
      <xdr:col>12</xdr:col>
      <xdr:colOff>95250</xdr:colOff>
      <xdr:row>57</xdr:row>
      <xdr:rowOff>9525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BFA8C8E-C081-479A-9EED-318C34BD32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7620</xdr:colOff>
      <xdr:row>0</xdr:row>
      <xdr:rowOff>7620</xdr:rowOff>
    </xdr:from>
    <xdr:to>
      <xdr:col>14</xdr:col>
      <xdr:colOff>1074420</xdr:colOff>
      <xdr:row>5</xdr:row>
      <xdr:rowOff>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C59A0FBA-71CF-4A9A-ACA4-3F6F815775BD}"/>
            </a:ext>
          </a:extLst>
        </xdr:cNvPr>
        <xdr:cNvSpPr txBox="1"/>
      </xdr:nvSpPr>
      <xdr:spPr>
        <a:xfrm>
          <a:off x="7620" y="7620"/>
          <a:ext cx="12633960" cy="990600"/>
        </a:xfrm>
        <a:prstGeom prst="rect">
          <a:avLst/>
        </a:prstGeom>
        <a:noFill/>
        <a:ln w="9525" cmpd="sng">
          <a:noFill/>
        </a:ln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IN" sz="2400" b="1">
              <a:solidFill>
                <a:schemeClr val="bg1"/>
              </a:solidFill>
            </a:rPr>
            <a:t>TRADER'S DELIGHT -</a:t>
          </a:r>
          <a:r>
            <a:rPr lang="en-IN" sz="2400" b="1" baseline="0">
              <a:solidFill>
                <a:schemeClr val="bg1"/>
              </a:solidFill>
            </a:rPr>
            <a:t> SEPT 2021</a:t>
          </a:r>
          <a:endParaRPr lang="en-IN" sz="2400" b="1">
            <a:solidFill>
              <a:schemeClr val="bg1"/>
            </a:solidFill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7560</xdr:rowOff>
    </xdr:from>
    <xdr:to>
      <xdr:col>15</xdr:col>
      <xdr:colOff>0</xdr:colOff>
      <xdr:row>5</xdr:row>
      <xdr:rowOff>0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11367689-4312-44B6-ACEB-61A9CA93F0BD}"/>
            </a:ext>
          </a:extLst>
        </xdr:cNvPr>
        <xdr:cNvSpPr/>
      </xdr:nvSpPr>
      <xdr:spPr>
        <a:xfrm>
          <a:off x="0" y="7560"/>
          <a:ext cx="12656820" cy="990660"/>
        </a:xfrm>
        <a:prstGeom prst="rect">
          <a:avLst/>
        </a:prstGeom>
        <a:solidFill>
          <a:srgbClr val="0070C0"/>
        </a:solidFill>
        <a:ln w="12600">
          <a:solidFill>
            <a:schemeClr val="accent1">
              <a:lumMod val="75000"/>
            </a:schemeClr>
          </a:solidFill>
          <a:miter/>
        </a:ln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en-IN" b="1" cap="none" spc="0">
            <a:ln w="12700">
              <a:solidFill>
                <a:schemeClr val="accent1"/>
              </a:solidFill>
              <a:prstDash val="solid"/>
            </a:ln>
            <a:pattFill prst="pct50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effectLst>
              <a:outerShdw dist="38100" dir="2640000" algn="bl" rotWithShape="0">
                <a:schemeClr val="accent1"/>
              </a:outerShdw>
            </a:effectLst>
          </a:endParaRPr>
        </a:p>
      </xdr:txBody>
    </xdr:sp>
    <xdr:clientData/>
  </xdr:twoCellAnchor>
  <xdr:twoCellAnchor editAs="oneCell">
    <xdr:from>
      <xdr:col>8</xdr:col>
      <xdr:colOff>998220</xdr:colOff>
      <xdr:row>0</xdr:row>
      <xdr:rowOff>99061</xdr:rowOff>
    </xdr:from>
    <xdr:to>
      <xdr:col>14</xdr:col>
      <xdr:colOff>954135</xdr:colOff>
      <xdr:row>4</xdr:row>
      <xdr:rowOff>152401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07F4587-2BAE-476C-91DA-79C827B7B9B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83980" y="99061"/>
          <a:ext cx="3537315" cy="8153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12</xdr:col>
      <xdr:colOff>209550</xdr:colOff>
      <xdr:row>70</xdr:row>
      <xdr:rowOff>114301</xdr:rowOff>
    </xdr:from>
    <xdr:to>
      <xdr:col>15</xdr:col>
      <xdr:colOff>0</xdr:colOff>
      <xdr:row>85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0E525F4-42E8-441A-A229-03B872755C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70</xdr:row>
      <xdr:rowOff>89534</xdr:rowOff>
    </xdr:from>
    <xdr:to>
      <xdr:col>6</xdr:col>
      <xdr:colOff>15241</xdr:colOff>
      <xdr:row>85</xdr:row>
      <xdr:rowOff>68579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E45EFE7-2234-4189-B590-D9909943F9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160020</xdr:colOff>
      <xdr:row>70</xdr:row>
      <xdr:rowOff>114300</xdr:rowOff>
    </xdr:from>
    <xdr:to>
      <xdr:col>12</xdr:col>
      <xdr:colOff>95250</xdr:colOff>
      <xdr:row>85</xdr:row>
      <xdr:rowOff>9525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3B59471-DB22-4EA8-94D8-AA757111FA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7620</xdr:colOff>
      <xdr:row>0</xdr:row>
      <xdr:rowOff>7620</xdr:rowOff>
    </xdr:from>
    <xdr:to>
      <xdr:col>14</xdr:col>
      <xdr:colOff>1074420</xdr:colOff>
      <xdr:row>5</xdr:row>
      <xdr:rowOff>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D29663BC-BDFE-4E9C-B52A-EFE7205FE605}"/>
            </a:ext>
          </a:extLst>
        </xdr:cNvPr>
        <xdr:cNvSpPr txBox="1"/>
      </xdr:nvSpPr>
      <xdr:spPr>
        <a:xfrm>
          <a:off x="7620" y="7620"/>
          <a:ext cx="12633960" cy="990600"/>
        </a:xfrm>
        <a:prstGeom prst="rect">
          <a:avLst/>
        </a:prstGeom>
        <a:noFill/>
        <a:ln w="9525" cmpd="sng">
          <a:noFill/>
        </a:ln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IN" sz="2400" b="1">
              <a:solidFill>
                <a:schemeClr val="bg1"/>
              </a:solidFill>
            </a:rPr>
            <a:t>TRADER'S DELIGHT -</a:t>
          </a:r>
          <a:r>
            <a:rPr lang="en-IN" sz="2400" b="1" baseline="0">
              <a:solidFill>
                <a:schemeClr val="bg1"/>
              </a:solidFill>
            </a:rPr>
            <a:t> Oct 2021</a:t>
          </a:r>
          <a:endParaRPr lang="en-IN" sz="2400" b="1">
            <a:solidFill>
              <a:schemeClr val="bg1"/>
            </a:solidFill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7560</xdr:rowOff>
    </xdr:from>
    <xdr:to>
      <xdr:col>15</xdr:col>
      <xdr:colOff>0</xdr:colOff>
      <xdr:row>5</xdr:row>
      <xdr:rowOff>0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275F1606-95BB-4D85-97B2-FD3EA523BF9E}"/>
            </a:ext>
          </a:extLst>
        </xdr:cNvPr>
        <xdr:cNvSpPr/>
      </xdr:nvSpPr>
      <xdr:spPr>
        <a:xfrm>
          <a:off x="0" y="7560"/>
          <a:ext cx="12656820" cy="990660"/>
        </a:xfrm>
        <a:prstGeom prst="rect">
          <a:avLst/>
        </a:prstGeom>
        <a:solidFill>
          <a:srgbClr val="0070C0"/>
        </a:solidFill>
        <a:ln w="12600">
          <a:solidFill>
            <a:schemeClr val="accent1">
              <a:lumMod val="75000"/>
            </a:schemeClr>
          </a:solidFill>
          <a:miter/>
        </a:ln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en-IN" b="1" cap="none" spc="0">
            <a:ln w="12700">
              <a:solidFill>
                <a:schemeClr val="accent1"/>
              </a:solidFill>
              <a:prstDash val="solid"/>
            </a:ln>
            <a:pattFill prst="pct50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effectLst>
              <a:outerShdw dist="38100" dir="2640000" algn="bl" rotWithShape="0">
                <a:schemeClr val="accent1"/>
              </a:outerShdw>
            </a:effectLst>
          </a:endParaRPr>
        </a:p>
      </xdr:txBody>
    </xdr:sp>
    <xdr:clientData/>
  </xdr:twoCellAnchor>
  <xdr:twoCellAnchor editAs="oneCell">
    <xdr:from>
      <xdr:col>8</xdr:col>
      <xdr:colOff>952500</xdr:colOff>
      <xdr:row>0</xdr:row>
      <xdr:rowOff>144781</xdr:rowOff>
    </xdr:from>
    <xdr:to>
      <xdr:col>14</xdr:col>
      <xdr:colOff>443595</xdr:colOff>
      <xdr:row>3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9C0E471-6CA0-4D5A-81B1-16E156CEFEE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38260" y="144781"/>
          <a:ext cx="3072495" cy="67817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12</xdr:col>
      <xdr:colOff>209550</xdr:colOff>
      <xdr:row>62</xdr:row>
      <xdr:rowOff>114301</xdr:rowOff>
    </xdr:from>
    <xdr:to>
      <xdr:col>15</xdr:col>
      <xdr:colOff>0</xdr:colOff>
      <xdr:row>74</xdr:row>
      <xdr:rowOff>83820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5374E1B-321E-4C14-8DF4-B6A9185B3E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62</xdr:row>
      <xdr:rowOff>89535</xdr:rowOff>
    </xdr:from>
    <xdr:to>
      <xdr:col>6</xdr:col>
      <xdr:colOff>15241</xdr:colOff>
      <xdr:row>74</xdr:row>
      <xdr:rowOff>76201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0D4117C-5769-49EB-A310-9664303C8B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160020</xdr:colOff>
      <xdr:row>62</xdr:row>
      <xdr:rowOff>114301</xdr:rowOff>
    </xdr:from>
    <xdr:to>
      <xdr:col>12</xdr:col>
      <xdr:colOff>95250</xdr:colOff>
      <xdr:row>74</xdr:row>
      <xdr:rowOff>91441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3CCB8DE-DAFF-442D-BBE0-B05AA54BF3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7620</xdr:colOff>
      <xdr:row>0</xdr:row>
      <xdr:rowOff>7620</xdr:rowOff>
    </xdr:from>
    <xdr:to>
      <xdr:col>14</xdr:col>
      <xdr:colOff>1074420</xdr:colOff>
      <xdr:row>5</xdr:row>
      <xdr:rowOff>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BCA8F100-ED73-469A-BAB1-00E8E2B6140D}"/>
            </a:ext>
          </a:extLst>
        </xdr:cNvPr>
        <xdr:cNvSpPr txBox="1"/>
      </xdr:nvSpPr>
      <xdr:spPr>
        <a:xfrm>
          <a:off x="7620" y="7620"/>
          <a:ext cx="12633960" cy="990600"/>
        </a:xfrm>
        <a:prstGeom prst="rect">
          <a:avLst/>
        </a:prstGeom>
        <a:noFill/>
        <a:ln w="9525" cmpd="sng">
          <a:noFill/>
        </a:ln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IN" sz="2400" b="1">
              <a:solidFill>
                <a:schemeClr val="bg1"/>
              </a:solidFill>
            </a:rPr>
            <a:t>TRADER'S DELIGHT -</a:t>
          </a:r>
          <a:r>
            <a:rPr lang="en-IN" sz="2400" b="1" baseline="0">
              <a:solidFill>
                <a:schemeClr val="bg1"/>
              </a:solidFill>
            </a:rPr>
            <a:t> Nov 2021</a:t>
          </a:r>
          <a:endParaRPr lang="en-IN" sz="2400" b="1">
            <a:solidFill>
              <a:schemeClr val="bg1"/>
            </a:solidFill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7560</xdr:rowOff>
    </xdr:from>
    <xdr:to>
      <xdr:col>15</xdr:col>
      <xdr:colOff>0</xdr:colOff>
      <xdr:row>3</xdr:row>
      <xdr:rowOff>0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202DC814-B07F-4BF1-AEF0-6C46AE4271A8}"/>
            </a:ext>
          </a:extLst>
        </xdr:cNvPr>
        <xdr:cNvSpPr/>
      </xdr:nvSpPr>
      <xdr:spPr>
        <a:xfrm>
          <a:off x="0" y="7560"/>
          <a:ext cx="12656820" cy="1173540"/>
        </a:xfrm>
        <a:prstGeom prst="rect">
          <a:avLst/>
        </a:prstGeom>
        <a:solidFill>
          <a:srgbClr val="0070C0"/>
        </a:solidFill>
        <a:ln w="12600">
          <a:solidFill>
            <a:schemeClr val="accent1">
              <a:lumMod val="75000"/>
            </a:schemeClr>
          </a:solidFill>
          <a:miter/>
        </a:ln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/>
        <a:lstStyle/>
        <a:p>
          <a:endParaRPr lang="en-IN" b="1" cap="none" spc="0">
            <a:ln w="12700">
              <a:solidFill>
                <a:schemeClr val="accent1"/>
              </a:solidFill>
              <a:prstDash val="solid"/>
            </a:ln>
            <a:pattFill prst="pct50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effectLst>
              <a:outerShdw dist="38100" dir="2640000" algn="bl" rotWithShape="0">
                <a:schemeClr val="accent1"/>
              </a:outerShdw>
            </a:effectLst>
          </a:endParaRPr>
        </a:p>
      </xdr:txBody>
    </xdr:sp>
    <xdr:clientData/>
  </xdr:twoCellAnchor>
  <xdr:twoCellAnchor>
    <xdr:from>
      <xdr:col>12</xdr:col>
      <xdr:colOff>209550</xdr:colOff>
      <xdr:row>73</xdr:row>
      <xdr:rowOff>114301</xdr:rowOff>
    </xdr:from>
    <xdr:to>
      <xdr:col>15</xdr:col>
      <xdr:colOff>0</xdr:colOff>
      <xdr:row>80</xdr:row>
      <xdr:rowOff>350520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BA92C92-4D30-4763-9A0E-5BD5C4D077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73</xdr:row>
      <xdr:rowOff>89535</xdr:rowOff>
    </xdr:from>
    <xdr:to>
      <xdr:col>6</xdr:col>
      <xdr:colOff>15241</xdr:colOff>
      <xdr:row>80</xdr:row>
      <xdr:rowOff>327661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68B1268-B9C6-42FF-9863-4BEAAB1D25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160020</xdr:colOff>
      <xdr:row>73</xdr:row>
      <xdr:rowOff>114301</xdr:rowOff>
    </xdr:from>
    <xdr:to>
      <xdr:col>12</xdr:col>
      <xdr:colOff>95250</xdr:colOff>
      <xdr:row>80</xdr:row>
      <xdr:rowOff>342900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85EDFF1-296A-43DD-962A-D28D9196E6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7620</xdr:colOff>
      <xdr:row>0</xdr:row>
      <xdr:rowOff>7620</xdr:rowOff>
    </xdr:from>
    <xdr:to>
      <xdr:col>14</xdr:col>
      <xdr:colOff>1074420</xdr:colOff>
      <xdr:row>3</xdr:row>
      <xdr:rowOff>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410F1893-1765-4FE2-93AD-106E8EFE7264}"/>
            </a:ext>
          </a:extLst>
        </xdr:cNvPr>
        <xdr:cNvSpPr txBox="1"/>
      </xdr:nvSpPr>
      <xdr:spPr>
        <a:xfrm>
          <a:off x="7620" y="7620"/>
          <a:ext cx="12633960" cy="1173480"/>
        </a:xfrm>
        <a:prstGeom prst="rect">
          <a:avLst/>
        </a:prstGeom>
        <a:noFill/>
        <a:ln w="9525" cmpd="sng">
          <a:noFill/>
        </a:ln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IN" sz="2400" b="1">
              <a:solidFill>
                <a:schemeClr val="bg1"/>
              </a:solidFill>
            </a:rPr>
            <a:t>TRADER'S DELIGHT -</a:t>
          </a:r>
          <a:r>
            <a:rPr lang="en-IN" sz="2400" b="1" baseline="0">
              <a:solidFill>
                <a:schemeClr val="bg1"/>
              </a:solidFill>
            </a:rPr>
            <a:t> Dec 2021</a:t>
          </a:r>
          <a:endParaRPr lang="en-IN" sz="24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8</xdr:col>
      <xdr:colOff>769621</xdr:colOff>
      <xdr:row>0</xdr:row>
      <xdr:rowOff>91441</xdr:rowOff>
    </xdr:from>
    <xdr:to>
      <xdr:col>14</xdr:col>
      <xdr:colOff>45721</xdr:colOff>
      <xdr:row>2</xdr:row>
      <xdr:rowOff>137161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5DCEA0A-9F83-43E5-AB5A-64B65378FA75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755381" y="91441"/>
          <a:ext cx="2857500" cy="5181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205740</xdr:colOff>
      <xdr:row>18</xdr:row>
      <xdr:rowOff>70484</xdr:rowOff>
    </xdr:from>
    <xdr:to>
      <xdr:col>16</xdr:col>
      <xdr:colOff>573405</xdr:colOff>
      <xdr:row>35</xdr:row>
      <xdr:rowOff>167639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74DC2D8-519E-4E56-941A-79B87C1C9A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215265</xdr:colOff>
      <xdr:row>0</xdr:row>
      <xdr:rowOff>160020</xdr:rowOff>
    </xdr:from>
    <xdr:to>
      <xdr:col>16</xdr:col>
      <xdr:colOff>548640</xdr:colOff>
      <xdr:row>15</xdr:row>
      <xdr:rowOff>53340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97E8281-3EC5-412E-A1F1-AF0FAF34C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929640</xdr:colOff>
      <xdr:row>54</xdr:row>
      <xdr:rowOff>114301</xdr:rowOff>
    </xdr:from>
    <xdr:to>
      <xdr:col>12</xdr:col>
      <xdr:colOff>0</xdr:colOff>
      <xdr:row>62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40D6E23-8191-48F8-A1F8-A9B9C1A5E0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54</xdr:row>
      <xdr:rowOff>89535</xdr:rowOff>
    </xdr:from>
    <xdr:to>
      <xdr:col>6</xdr:col>
      <xdr:colOff>15241</xdr:colOff>
      <xdr:row>61</xdr:row>
      <xdr:rowOff>327661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9B7CA72-A861-4395-94D8-CE684CA17C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160020</xdr:colOff>
      <xdr:row>54</xdr:row>
      <xdr:rowOff>114301</xdr:rowOff>
    </xdr:from>
    <xdr:to>
      <xdr:col>8</xdr:col>
      <xdr:colOff>708660</xdr:colOff>
      <xdr:row>61</xdr:row>
      <xdr:rowOff>342900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073A477-EAFF-4887-AA20-9B093BBECD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121920</xdr:colOff>
      <xdr:row>0</xdr:row>
      <xdr:rowOff>99060</xdr:rowOff>
    </xdr:from>
    <xdr:to>
      <xdr:col>10</xdr:col>
      <xdr:colOff>754380</xdr:colOff>
      <xdr:row>0</xdr:row>
      <xdr:rowOff>556259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BE5A30B-9EDD-4E23-A278-651E97CEEF0C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170420" y="99060"/>
          <a:ext cx="2849880" cy="45719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929640</xdr:colOff>
      <xdr:row>72</xdr:row>
      <xdr:rowOff>114301</xdr:rowOff>
    </xdr:from>
    <xdr:to>
      <xdr:col>12</xdr:col>
      <xdr:colOff>0</xdr:colOff>
      <xdr:row>80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E60CFAB-B269-430B-A488-549B7FECF0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72</xdr:row>
      <xdr:rowOff>89535</xdr:rowOff>
    </xdr:from>
    <xdr:to>
      <xdr:col>6</xdr:col>
      <xdr:colOff>15241</xdr:colOff>
      <xdr:row>79</xdr:row>
      <xdr:rowOff>327661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9B20F7B-2572-4B9D-AA20-1D7AC466CD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160020</xdr:colOff>
      <xdr:row>72</xdr:row>
      <xdr:rowOff>114301</xdr:rowOff>
    </xdr:from>
    <xdr:to>
      <xdr:col>8</xdr:col>
      <xdr:colOff>708660</xdr:colOff>
      <xdr:row>79</xdr:row>
      <xdr:rowOff>342900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E4E8771-BBE4-4EC3-AA48-B0FD89A260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655320</xdr:colOff>
      <xdr:row>0</xdr:row>
      <xdr:rowOff>83821</xdr:rowOff>
    </xdr:from>
    <xdr:to>
      <xdr:col>10</xdr:col>
      <xdr:colOff>784860</xdr:colOff>
      <xdr:row>0</xdr:row>
      <xdr:rowOff>571501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ADDEB32-3D5E-49F7-B133-86783FC39145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873240" y="83821"/>
          <a:ext cx="2849880" cy="4876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929640</xdr:colOff>
      <xdr:row>81</xdr:row>
      <xdr:rowOff>114301</xdr:rowOff>
    </xdr:from>
    <xdr:to>
      <xdr:col>12</xdr:col>
      <xdr:colOff>0</xdr:colOff>
      <xdr:row>89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28492BC-5F1B-4519-A96D-70A254DF9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89535</xdr:rowOff>
    </xdr:from>
    <xdr:to>
      <xdr:col>6</xdr:col>
      <xdr:colOff>15241</xdr:colOff>
      <xdr:row>88</xdr:row>
      <xdr:rowOff>327661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23F5B68-CAAD-442E-8F2A-745CBB2BE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160020</xdr:colOff>
      <xdr:row>81</xdr:row>
      <xdr:rowOff>114301</xdr:rowOff>
    </xdr:from>
    <xdr:to>
      <xdr:col>8</xdr:col>
      <xdr:colOff>708660</xdr:colOff>
      <xdr:row>88</xdr:row>
      <xdr:rowOff>342900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A2D7D77-C1B5-47E4-98AD-2658CBB93A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655320</xdr:colOff>
      <xdr:row>0</xdr:row>
      <xdr:rowOff>83821</xdr:rowOff>
    </xdr:from>
    <xdr:to>
      <xdr:col>10</xdr:col>
      <xdr:colOff>914400</xdr:colOff>
      <xdr:row>0</xdr:row>
      <xdr:rowOff>579120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B43E9D9-5B75-4FF8-BEF5-6C2D9FD151AD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23760" y="83821"/>
          <a:ext cx="2979420" cy="49529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7560</xdr:rowOff>
    </xdr:from>
    <xdr:to>
      <xdr:col>14</xdr:col>
      <xdr:colOff>1028700</xdr:colOff>
      <xdr:row>4</xdr:row>
      <xdr:rowOff>232833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0" y="7560"/>
          <a:ext cx="12277725" cy="987273"/>
        </a:xfrm>
        <a:prstGeom prst="rect">
          <a:avLst/>
        </a:prstGeom>
        <a:gradFill rotWithShape="0">
          <a:gsLst>
            <a:gs pos="0">
              <a:srgbClr val="4F81BD"/>
            </a:gs>
            <a:gs pos="100000">
              <a:srgbClr val="243F60">
                <a:alpha val="0"/>
              </a:srgbClr>
            </a:gs>
          </a:gsLst>
          <a:lin ang="2700000"/>
        </a:gradFill>
        <a:ln w="12600">
          <a:solidFill>
            <a:srgbClr val="F2F2F2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3</xdr:col>
      <xdr:colOff>909330</xdr:colOff>
      <xdr:row>0</xdr:row>
      <xdr:rowOff>104895</xdr:rowOff>
    </xdr:from>
    <xdr:to>
      <xdr:col>8</xdr:col>
      <xdr:colOff>984615</xdr:colOff>
      <xdr:row>4</xdr:row>
      <xdr:rowOff>136935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85855" y="104895"/>
          <a:ext cx="5161635" cy="7940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12</xdr:col>
      <xdr:colOff>47625</xdr:colOff>
      <xdr:row>48</xdr:row>
      <xdr:rowOff>9525</xdr:rowOff>
    </xdr:from>
    <xdr:to>
      <xdr:col>15</xdr:col>
      <xdr:colOff>38100</xdr:colOff>
      <xdr:row>62</xdr:row>
      <xdr:rowOff>85724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385765</xdr:colOff>
      <xdr:row>48</xdr:row>
      <xdr:rowOff>28575</xdr:rowOff>
    </xdr:from>
    <xdr:to>
      <xdr:col>5</xdr:col>
      <xdr:colOff>238126</xdr:colOff>
      <xdr:row>62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514350</xdr:colOff>
      <xdr:row>48</xdr:row>
      <xdr:rowOff>19050</xdr:rowOff>
    </xdr:from>
    <xdr:to>
      <xdr:col>8</xdr:col>
      <xdr:colOff>1095375</xdr:colOff>
      <xdr:row>62</xdr:row>
      <xdr:rowOff>95249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929640</xdr:colOff>
      <xdr:row>60</xdr:row>
      <xdr:rowOff>114301</xdr:rowOff>
    </xdr:from>
    <xdr:to>
      <xdr:col>12</xdr:col>
      <xdr:colOff>0</xdr:colOff>
      <xdr:row>68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977051B-A53C-4EB7-80E8-1492D9360F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60</xdr:row>
      <xdr:rowOff>89535</xdr:rowOff>
    </xdr:from>
    <xdr:to>
      <xdr:col>6</xdr:col>
      <xdr:colOff>15241</xdr:colOff>
      <xdr:row>67</xdr:row>
      <xdr:rowOff>327661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B671244-BDB9-45A6-A628-1BEB8353FA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160020</xdr:colOff>
      <xdr:row>60</xdr:row>
      <xdr:rowOff>114301</xdr:rowOff>
    </xdr:from>
    <xdr:to>
      <xdr:col>8</xdr:col>
      <xdr:colOff>708660</xdr:colOff>
      <xdr:row>67</xdr:row>
      <xdr:rowOff>342900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BD8857F-A4CF-42B3-A539-B78A95049A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655320</xdr:colOff>
      <xdr:row>0</xdr:row>
      <xdr:rowOff>83821</xdr:rowOff>
    </xdr:from>
    <xdr:to>
      <xdr:col>10</xdr:col>
      <xdr:colOff>868680</xdr:colOff>
      <xdr:row>0</xdr:row>
      <xdr:rowOff>533400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3A5393D-AA36-4D1D-A1D3-B00D7195E1D8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23760" y="83821"/>
          <a:ext cx="2933700" cy="44957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56</xdr:row>
      <xdr:rowOff>114301</xdr:rowOff>
    </xdr:from>
    <xdr:to>
      <xdr:col>12</xdr:col>
      <xdr:colOff>0</xdr:colOff>
      <xdr:row>64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8CE3A5B-4E6B-4F4D-81C3-08477046B8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56</xdr:row>
      <xdr:rowOff>89535</xdr:rowOff>
    </xdr:from>
    <xdr:to>
      <xdr:col>6</xdr:col>
      <xdr:colOff>15241</xdr:colOff>
      <xdr:row>64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B65A46F-4BD0-4867-A943-6FA09F4E2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160020</xdr:colOff>
      <xdr:row>56</xdr:row>
      <xdr:rowOff>114301</xdr:rowOff>
    </xdr:from>
    <xdr:to>
      <xdr:col>8</xdr:col>
      <xdr:colOff>708660</xdr:colOff>
      <xdr:row>64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3B7563B-5C32-44DF-88B6-2CDB384A1D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655320</xdr:colOff>
      <xdr:row>0</xdr:row>
      <xdr:rowOff>83821</xdr:rowOff>
    </xdr:from>
    <xdr:to>
      <xdr:col>10</xdr:col>
      <xdr:colOff>662940</xdr:colOff>
      <xdr:row>0</xdr:row>
      <xdr:rowOff>579120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0B56C7C-AF63-4F1C-8CC7-187ACE3C80E0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23760" y="83821"/>
          <a:ext cx="2727960" cy="49529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65</xdr:row>
      <xdr:rowOff>114301</xdr:rowOff>
    </xdr:from>
    <xdr:to>
      <xdr:col>12</xdr:col>
      <xdr:colOff>0</xdr:colOff>
      <xdr:row>73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EB40338-4C11-494D-B3D9-8EF6D2D1CF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65</xdr:row>
      <xdr:rowOff>89535</xdr:rowOff>
    </xdr:from>
    <xdr:to>
      <xdr:col>6</xdr:col>
      <xdr:colOff>15241</xdr:colOff>
      <xdr:row>73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F135234-B935-476B-A646-458222C76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160020</xdr:colOff>
      <xdr:row>65</xdr:row>
      <xdr:rowOff>114301</xdr:rowOff>
    </xdr:from>
    <xdr:to>
      <xdr:col>8</xdr:col>
      <xdr:colOff>708660</xdr:colOff>
      <xdr:row>73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6C43BDE-51D9-4F17-AACB-9136EB73E8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655320</xdr:colOff>
      <xdr:row>0</xdr:row>
      <xdr:rowOff>83821</xdr:rowOff>
    </xdr:from>
    <xdr:to>
      <xdr:col>10</xdr:col>
      <xdr:colOff>723900</xdr:colOff>
      <xdr:row>0</xdr:row>
      <xdr:rowOff>563880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D406865-5FFC-4308-AB5D-85FE0DEFCC9D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23760" y="83821"/>
          <a:ext cx="2788920" cy="48005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67</xdr:row>
      <xdr:rowOff>114301</xdr:rowOff>
    </xdr:from>
    <xdr:to>
      <xdr:col>12</xdr:col>
      <xdr:colOff>0</xdr:colOff>
      <xdr:row>75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CE7F7AD-B713-4947-BCEA-ED7C1D36C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67</xdr:row>
      <xdr:rowOff>89535</xdr:rowOff>
    </xdr:from>
    <xdr:to>
      <xdr:col>6</xdr:col>
      <xdr:colOff>15241</xdr:colOff>
      <xdr:row>75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7578B8F-8F77-4068-978C-D29A2D1E7D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160020</xdr:colOff>
      <xdr:row>67</xdr:row>
      <xdr:rowOff>114301</xdr:rowOff>
    </xdr:from>
    <xdr:to>
      <xdr:col>8</xdr:col>
      <xdr:colOff>708660</xdr:colOff>
      <xdr:row>75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BA3F4CC-ED60-477F-8324-DE19DC4257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655320</xdr:colOff>
      <xdr:row>0</xdr:row>
      <xdr:rowOff>83821</xdr:rowOff>
    </xdr:from>
    <xdr:to>
      <xdr:col>10</xdr:col>
      <xdr:colOff>678180</xdr:colOff>
      <xdr:row>0</xdr:row>
      <xdr:rowOff>541020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72C9E23-2BEB-4064-B7D1-8CB52FFF8B97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23760" y="83821"/>
          <a:ext cx="2743200" cy="45719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86</xdr:row>
      <xdr:rowOff>114301</xdr:rowOff>
    </xdr:from>
    <xdr:to>
      <xdr:col>12</xdr:col>
      <xdr:colOff>0</xdr:colOff>
      <xdr:row>94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DAD9A45-2A4B-461E-8338-402BCB68DF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86</xdr:row>
      <xdr:rowOff>89535</xdr:rowOff>
    </xdr:from>
    <xdr:to>
      <xdr:col>6</xdr:col>
      <xdr:colOff>15241</xdr:colOff>
      <xdr:row>94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C047EEC-51AD-4136-BD80-F65967EB29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160020</xdr:colOff>
      <xdr:row>86</xdr:row>
      <xdr:rowOff>114301</xdr:rowOff>
    </xdr:from>
    <xdr:to>
      <xdr:col>8</xdr:col>
      <xdr:colOff>708660</xdr:colOff>
      <xdr:row>94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CD03ABD-C8EB-4A62-9F30-9F157DA565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655320</xdr:colOff>
      <xdr:row>0</xdr:row>
      <xdr:rowOff>83821</xdr:rowOff>
    </xdr:from>
    <xdr:to>
      <xdr:col>10</xdr:col>
      <xdr:colOff>845820</xdr:colOff>
      <xdr:row>0</xdr:row>
      <xdr:rowOff>541020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66B6732-DF32-48DE-9F5D-DE1B5B369628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23760" y="83821"/>
          <a:ext cx="2910840" cy="45719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92</xdr:row>
      <xdr:rowOff>114301</xdr:rowOff>
    </xdr:from>
    <xdr:to>
      <xdr:col>12</xdr:col>
      <xdr:colOff>0</xdr:colOff>
      <xdr:row>100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DB4B09E-53FA-4702-8F50-387B01C9F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92</xdr:row>
      <xdr:rowOff>89535</xdr:rowOff>
    </xdr:from>
    <xdr:to>
      <xdr:col>6</xdr:col>
      <xdr:colOff>15241</xdr:colOff>
      <xdr:row>100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5AAE68B-BA76-44B5-8A0C-9FF3BF1DB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160020</xdr:colOff>
      <xdr:row>92</xdr:row>
      <xdr:rowOff>114301</xdr:rowOff>
    </xdr:from>
    <xdr:to>
      <xdr:col>8</xdr:col>
      <xdr:colOff>708660</xdr:colOff>
      <xdr:row>100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27E8DA4-D46D-4EBA-B86E-222623D4D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655320</xdr:colOff>
      <xdr:row>0</xdr:row>
      <xdr:rowOff>83821</xdr:rowOff>
    </xdr:from>
    <xdr:to>
      <xdr:col>10</xdr:col>
      <xdr:colOff>845820</xdr:colOff>
      <xdr:row>0</xdr:row>
      <xdr:rowOff>518160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8B8A8-0BDB-45A5-B3E7-214D6C58EFE2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23760" y="83821"/>
          <a:ext cx="2910840" cy="43433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76</xdr:row>
      <xdr:rowOff>114301</xdr:rowOff>
    </xdr:from>
    <xdr:to>
      <xdr:col>12</xdr:col>
      <xdr:colOff>0</xdr:colOff>
      <xdr:row>84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03B10C2-AB1F-479E-9321-88A035324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76</xdr:row>
      <xdr:rowOff>89535</xdr:rowOff>
    </xdr:from>
    <xdr:to>
      <xdr:col>6</xdr:col>
      <xdr:colOff>15241</xdr:colOff>
      <xdr:row>84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22BD2A7-3554-400F-90F5-0BCA7E0B7C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160020</xdr:colOff>
      <xdr:row>76</xdr:row>
      <xdr:rowOff>114301</xdr:rowOff>
    </xdr:from>
    <xdr:to>
      <xdr:col>8</xdr:col>
      <xdr:colOff>708660</xdr:colOff>
      <xdr:row>84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6CDEBC0-214E-4A7E-BB55-C02A9AC87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655320</xdr:colOff>
      <xdr:row>0</xdr:row>
      <xdr:rowOff>83821</xdr:rowOff>
    </xdr:from>
    <xdr:to>
      <xdr:col>10</xdr:col>
      <xdr:colOff>853440</xdr:colOff>
      <xdr:row>0</xdr:row>
      <xdr:rowOff>510540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4B38187-F1B5-4CC5-B2D9-11B57A7314B5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23760" y="83821"/>
          <a:ext cx="2918460" cy="42671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83</xdr:row>
      <xdr:rowOff>114301</xdr:rowOff>
    </xdr:from>
    <xdr:to>
      <xdr:col>12</xdr:col>
      <xdr:colOff>0</xdr:colOff>
      <xdr:row>91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06CB8D5-6443-408F-B385-348A926230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83</xdr:row>
      <xdr:rowOff>89535</xdr:rowOff>
    </xdr:from>
    <xdr:to>
      <xdr:col>6</xdr:col>
      <xdr:colOff>15241</xdr:colOff>
      <xdr:row>91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FC1ED40-91D6-4C66-8893-E26DC33FC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160020</xdr:colOff>
      <xdr:row>83</xdr:row>
      <xdr:rowOff>114301</xdr:rowOff>
    </xdr:from>
    <xdr:to>
      <xdr:col>8</xdr:col>
      <xdr:colOff>708660</xdr:colOff>
      <xdr:row>91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8ED7BB9-E394-4D30-A5EA-A0B0AFDE09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655320</xdr:colOff>
      <xdr:row>0</xdr:row>
      <xdr:rowOff>83821</xdr:rowOff>
    </xdr:from>
    <xdr:to>
      <xdr:col>10</xdr:col>
      <xdr:colOff>922020</xdr:colOff>
      <xdr:row>0</xdr:row>
      <xdr:rowOff>525780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BF1EF23-73AF-49E3-91FC-7B53EA84C0BA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23760" y="83821"/>
          <a:ext cx="2987040" cy="44195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49</xdr:row>
      <xdr:rowOff>114301</xdr:rowOff>
    </xdr:from>
    <xdr:to>
      <xdr:col>12</xdr:col>
      <xdr:colOff>0</xdr:colOff>
      <xdr:row>57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6421D0F-99AD-4F17-B921-8EFDBE797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49</xdr:row>
      <xdr:rowOff>89535</xdr:rowOff>
    </xdr:from>
    <xdr:to>
      <xdr:col>6</xdr:col>
      <xdr:colOff>15241</xdr:colOff>
      <xdr:row>57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72F0376-886D-449A-9723-99A74DFA81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160020</xdr:colOff>
      <xdr:row>49</xdr:row>
      <xdr:rowOff>114301</xdr:rowOff>
    </xdr:from>
    <xdr:to>
      <xdr:col>8</xdr:col>
      <xdr:colOff>708660</xdr:colOff>
      <xdr:row>57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C387CE0-5FAB-4557-9FFF-5B22B5FAF7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655320</xdr:colOff>
      <xdr:row>0</xdr:row>
      <xdr:rowOff>83821</xdr:rowOff>
    </xdr:from>
    <xdr:to>
      <xdr:col>10</xdr:col>
      <xdr:colOff>914400</xdr:colOff>
      <xdr:row>0</xdr:row>
      <xdr:rowOff>533400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E594872-A3A7-413F-960F-6B3C335B2DFD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23760" y="83821"/>
          <a:ext cx="2979420" cy="44957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205740</xdr:colOff>
      <xdr:row>18</xdr:row>
      <xdr:rowOff>70484</xdr:rowOff>
    </xdr:from>
    <xdr:to>
      <xdr:col>16</xdr:col>
      <xdr:colOff>573405</xdr:colOff>
      <xdr:row>35</xdr:row>
      <xdr:rowOff>167639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AD26394-0ED2-4B42-B30F-5A31BA6B8D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215265</xdr:colOff>
      <xdr:row>0</xdr:row>
      <xdr:rowOff>160020</xdr:rowOff>
    </xdr:from>
    <xdr:to>
      <xdr:col>16</xdr:col>
      <xdr:colOff>548640</xdr:colOff>
      <xdr:row>15</xdr:row>
      <xdr:rowOff>53340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C1C18A9-942A-46DB-8B2C-41945AE36D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7560</xdr:rowOff>
    </xdr:from>
    <xdr:to>
      <xdr:col>14</xdr:col>
      <xdr:colOff>1028700</xdr:colOff>
      <xdr:row>4</xdr:row>
      <xdr:rowOff>232833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0" y="7560"/>
          <a:ext cx="12277725" cy="987273"/>
        </a:xfrm>
        <a:prstGeom prst="rect">
          <a:avLst/>
        </a:prstGeom>
        <a:gradFill rotWithShape="0">
          <a:gsLst>
            <a:gs pos="0">
              <a:srgbClr val="4F81BD"/>
            </a:gs>
            <a:gs pos="100000">
              <a:srgbClr val="243F60">
                <a:alpha val="0"/>
              </a:srgbClr>
            </a:gs>
          </a:gsLst>
          <a:lin ang="2700000"/>
        </a:gradFill>
        <a:ln w="12600">
          <a:solidFill>
            <a:srgbClr val="F2F2F2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3</xdr:col>
      <xdr:colOff>909330</xdr:colOff>
      <xdr:row>0</xdr:row>
      <xdr:rowOff>104895</xdr:rowOff>
    </xdr:from>
    <xdr:to>
      <xdr:col>8</xdr:col>
      <xdr:colOff>984615</xdr:colOff>
      <xdr:row>4</xdr:row>
      <xdr:rowOff>136935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85855" y="104895"/>
          <a:ext cx="5161635" cy="7940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12</xdr:col>
      <xdr:colOff>47625</xdr:colOff>
      <xdr:row>89</xdr:row>
      <xdr:rowOff>152400</xdr:rowOff>
    </xdr:from>
    <xdr:to>
      <xdr:col>15</xdr:col>
      <xdr:colOff>38100</xdr:colOff>
      <xdr:row>104</xdr:row>
      <xdr:rowOff>38099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395290</xdr:colOff>
      <xdr:row>89</xdr:row>
      <xdr:rowOff>152400</xdr:rowOff>
    </xdr:from>
    <xdr:to>
      <xdr:col>5</xdr:col>
      <xdr:colOff>247651</xdr:colOff>
      <xdr:row>104</xdr:row>
      <xdr:rowOff>19050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533400</xdr:colOff>
      <xdr:row>89</xdr:row>
      <xdr:rowOff>152400</xdr:rowOff>
    </xdr:from>
    <xdr:to>
      <xdr:col>8</xdr:col>
      <xdr:colOff>1114425</xdr:colOff>
      <xdr:row>104</xdr:row>
      <xdr:rowOff>47625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205740</xdr:colOff>
      <xdr:row>18</xdr:row>
      <xdr:rowOff>70484</xdr:rowOff>
    </xdr:from>
    <xdr:to>
      <xdr:col>16</xdr:col>
      <xdr:colOff>573405</xdr:colOff>
      <xdr:row>35</xdr:row>
      <xdr:rowOff>167639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2812C71-602A-4556-BE07-4043B72A9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215265</xdr:colOff>
      <xdr:row>0</xdr:row>
      <xdr:rowOff>160020</xdr:rowOff>
    </xdr:from>
    <xdr:to>
      <xdr:col>16</xdr:col>
      <xdr:colOff>548640</xdr:colOff>
      <xdr:row>15</xdr:row>
      <xdr:rowOff>53340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81EBEEC-05AA-4D5F-AC07-9760B9406A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99</xdr:row>
      <xdr:rowOff>114301</xdr:rowOff>
    </xdr:from>
    <xdr:to>
      <xdr:col>12</xdr:col>
      <xdr:colOff>0</xdr:colOff>
      <xdr:row>107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894BD16-AC5D-466D-84A0-AA9C151C8F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99</xdr:row>
      <xdr:rowOff>89535</xdr:rowOff>
    </xdr:from>
    <xdr:to>
      <xdr:col>6</xdr:col>
      <xdr:colOff>15241</xdr:colOff>
      <xdr:row>107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1122361-3A7D-4FF6-8492-AC1A336357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160020</xdr:colOff>
      <xdr:row>99</xdr:row>
      <xdr:rowOff>114301</xdr:rowOff>
    </xdr:from>
    <xdr:to>
      <xdr:col>8</xdr:col>
      <xdr:colOff>708660</xdr:colOff>
      <xdr:row>107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2C2BED-2E0B-4C32-A69F-01FC5C46FB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533400</xdr:colOff>
      <xdr:row>0</xdr:row>
      <xdr:rowOff>114301</xdr:rowOff>
    </xdr:from>
    <xdr:to>
      <xdr:col>10</xdr:col>
      <xdr:colOff>838200</xdr:colOff>
      <xdr:row>0</xdr:row>
      <xdr:rowOff>548640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5038E48-BC1D-4E81-BBB8-8E6F9FFC00B5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101840" y="114301"/>
          <a:ext cx="3025140" cy="43433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82</xdr:row>
      <xdr:rowOff>114301</xdr:rowOff>
    </xdr:from>
    <xdr:to>
      <xdr:col>12</xdr:col>
      <xdr:colOff>0</xdr:colOff>
      <xdr:row>90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DBD3B36-FD85-4D2E-9286-9342141E46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82</xdr:row>
      <xdr:rowOff>89535</xdr:rowOff>
    </xdr:from>
    <xdr:to>
      <xdr:col>6</xdr:col>
      <xdr:colOff>15241</xdr:colOff>
      <xdr:row>90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70FC3C7-D14B-4310-B46C-D43495842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160020</xdr:colOff>
      <xdr:row>82</xdr:row>
      <xdr:rowOff>114301</xdr:rowOff>
    </xdr:from>
    <xdr:to>
      <xdr:col>8</xdr:col>
      <xdr:colOff>708660</xdr:colOff>
      <xdr:row>90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2FE16E1-7EA3-42A1-9430-17D2CB53C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533400</xdr:colOff>
      <xdr:row>0</xdr:row>
      <xdr:rowOff>76201</xdr:rowOff>
    </xdr:from>
    <xdr:to>
      <xdr:col>10</xdr:col>
      <xdr:colOff>883920</xdr:colOff>
      <xdr:row>0</xdr:row>
      <xdr:rowOff>571501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8FB5B5D-1601-4215-8B84-073080689186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101840" y="76201"/>
          <a:ext cx="3070860" cy="4953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73</xdr:row>
      <xdr:rowOff>114301</xdr:rowOff>
    </xdr:from>
    <xdr:to>
      <xdr:col>12</xdr:col>
      <xdr:colOff>0</xdr:colOff>
      <xdr:row>81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77165C0-86D5-4D45-8DAC-48513B3D48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73</xdr:row>
      <xdr:rowOff>89535</xdr:rowOff>
    </xdr:from>
    <xdr:to>
      <xdr:col>6</xdr:col>
      <xdr:colOff>15241</xdr:colOff>
      <xdr:row>81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3519956-816E-4E16-8A0B-EE82435C4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160020</xdr:colOff>
      <xdr:row>73</xdr:row>
      <xdr:rowOff>114301</xdr:rowOff>
    </xdr:from>
    <xdr:to>
      <xdr:col>8</xdr:col>
      <xdr:colOff>708660</xdr:colOff>
      <xdr:row>81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F60133A-5336-418D-84BD-FF096AFCE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533400</xdr:colOff>
      <xdr:row>0</xdr:row>
      <xdr:rowOff>76201</xdr:rowOff>
    </xdr:from>
    <xdr:to>
      <xdr:col>10</xdr:col>
      <xdr:colOff>899160</xdr:colOff>
      <xdr:row>0</xdr:row>
      <xdr:rowOff>563880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F07ABAE-BB4C-4EA8-BDCB-DA507BBA86CB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101840" y="76201"/>
          <a:ext cx="3086100" cy="48767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72</xdr:row>
      <xdr:rowOff>114301</xdr:rowOff>
    </xdr:from>
    <xdr:to>
      <xdr:col>12</xdr:col>
      <xdr:colOff>0</xdr:colOff>
      <xdr:row>80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77E566F-6BCD-4957-91B6-3FCB71EEC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72</xdr:row>
      <xdr:rowOff>89535</xdr:rowOff>
    </xdr:from>
    <xdr:to>
      <xdr:col>6</xdr:col>
      <xdr:colOff>15241</xdr:colOff>
      <xdr:row>80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7561716-0D7C-426B-9084-70B8D2F16D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160020</xdr:colOff>
      <xdr:row>72</xdr:row>
      <xdr:rowOff>114301</xdr:rowOff>
    </xdr:from>
    <xdr:to>
      <xdr:col>8</xdr:col>
      <xdr:colOff>708660</xdr:colOff>
      <xdr:row>80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6510199-19E8-4C11-8CE7-8DFB04CA72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533400</xdr:colOff>
      <xdr:row>0</xdr:row>
      <xdr:rowOff>76201</xdr:rowOff>
    </xdr:from>
    <xdr:to>
      <xdr:col>10</xdr:col>
      <xdr:colOff>815340</xdr:colOff>
      <xdr:row>0</xdr:row>
      <xdr:rowOff>556260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C0CF462-E9F8-4198-BA45-2482D336A142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101840" y="76201"/>
          <a:ext cx="3002280" cy="48005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266700</xdr:colOff>
      <xdr:row>106</xdr:row>
      <xdr:rowOff>114301</xdr:rowOff>
    </xdr:from>
    <xdr:to>
      <xdr:col>12</xdr:col>
      <xdr:colOff>0</xdr:colOff>
      <xdr:row>114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39C9B2B-7BEE-4798-B50C-6ECEE04610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106</xdr:row>
      <xdr:rowOff>89535</xdr:rowOff>
    </xdr:from>
    <xdr:to>
      <xdr:col>6</xdr:col>
      <xdr:colOff>15241</xdr:colOff>
      <xdr:row>114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88A73A9-3A4A-444C-8DD0-44A20E48E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160020</xdr:colOff>
      <xdr:row>106</xdr:row>
      <xdr:rowOff>114301</xdr:rowOff>
    </xdr:from>
    <xdr:to>
      <xdr:col>9</xdr:col>
      <xdr:colOff>60960</xdr:colOff>
      <xdr:row>114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4AA8496-9595-4814-BA35-92A478B7DA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533400</xdr:colOff>
      <xdr:row>0</xdr:row>
      <xdr:rowOff>76201</xdr:rowOff>
    </xdr:from>
    <xdr:to>
      <xdr:col>10</xdr:col>
      <xdr:colOff>1036320</xdr:colOff>
      <xdr:row>0</xdr:row>
      <xdr:rowOff>556260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04BF20F-BCE8-4972-B6FE-D7A5D329C271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094220" y="76201"/>
          <a:ext cx="3230880" cy="48005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266700</xdr:colOff>
      <xdr:row>105</xdr:row>
      <xdr:rowOff>114301</xdr:rowOff>
    </xdr:from>
    <xdr:to>
      <xdr:col>12</xdr:col>
      <xdr:colOff>0</xdr:colOff>
      <xdr:row>113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AD26747-7220-44A4-8E1A-DE106CEA7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105</xdr:row>
      <xdr:rowOff>89535</xdr:rowOff>
    </xdr:from>
    <xdr:to>
      <xdr:col>6</xdr:col>
      <xdr:colOff>15241</xdr:colOff>
      <xdr:row>113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A8E78B1-FCC7-418B-B93C-D17A672C6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160020</xdr:colOff>
      <xdr:row>105</xdr:row>
      <xdr:rowOff>106681</xdr:rowOff>
    </xdr:from>
    <xdr:to>
      <xdr:col>9</xdr:col>
      <xdr:colOff>152400</xdr:colOff>
      <xdr:row>113</xdr:row>
      <xdr:rowOff>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FB1A6DD-47B8-44D3-9462-9317632812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533400</xdr:colOff>
      <xdr:row>0</xdr:row>
      <xdr:rowOff>76201</xdr:rowOff>
    </xdr:from>
    <xdr:to>
      <xdr:col>10</xdr:col>
      <xdr:colOff>746760</xdr:colOff>
      <xdr:row>0</xdr:row>
      <xdr:rowOff>541020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AA56352-2DCE-4D37-AF3B-581738E42F6E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094220" y="76201"/>
          <a:ext cx="2941320" cy="46481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266700</xdr:colOff>
      <xdr:row>114</xdr:row>
      <xdr:rowOff>114301</xdr:rowOff>
    </xdr:from>
    <xdr:to>
      <xdr:col>12</xdr:col>
      <xdr:colOff>0</xdr:colOff>
      <xdr:row>122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D037691-D50E-4ACF-BE22-A87C3A577D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114</xdr:row>
      <xdr:rowOff>89535</xdr:rowOff>
    </xdr:from>
    <xdr:to>
      <xdr:col>6</xdr:col>
      <xdr:colOff>15241</xdr:colOff>
      <xdr:row>122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ECB48DC-ADEE-4274-8D7B-22AD88AF81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160020</xdr:colOff>
      <xdr:row>114</xdr:row>
      <xdr:rowOff>106681</xdr:rowOff>
    </xdr:from>
    <xdr:to>
      <xdr:col>9</xdr:col>
      <xdr:colOff>152400</xdr:colOff>
      <xdr:row>122</xdr:row>
      <xdr:rowOff>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30BCAA0-6497-457E-96B0-FFA52E686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533400</xdr:colOff>
      <xdr:row>0</xdr:row>
      <xdr:rowOff>76201</xdr:rowOff>
    </xdr:from>
    <xdr:to>
      <xdr:col>10</xdr:col>
      <xdr:colOff>838200</xdr:colOff>
      <xdr:row>0</xdr:row>
      <xdr:rowOff>541020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E26B84E-F695-434B-A79A-5007BDB9ACE7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094220" y="76201"/>
          <a:ext cx="3032760" cy="46481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266700</xdr:colOff>
      <xdr:row>106</xdr:row>
      <xdr:rowOff>114301</xdr:rowOff>
    </xdr:from>
    <xdr:to>
      <xdr:col>12</xdr:col>
      <xdr:colOff>0</xdr:colOff>
      <xdr:row>114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E718AF-5FB9-47E7-9053-E3111C62CD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106</xdr:row>
      <xdr:rowOff>89535</xdr:rowOff>
    </xdr:from>
    <xdr:to>
      <xdr:col>6</xdr:col>
      <xdr:colOff>15241</xdr:colOff>
      <xdr:row>114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DEC520D-50B5-45F5-B341-70F7C577B4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160020</xdr:colOff>
      <xdr:row>106</xdr:row>
      <xdr:rowOff>106681</xdr:rowOff>
    </xdr:from>
    <xdr:to>
      <xdr:col>9</xdr:col>
      <xdr:colOff>152400</xdr:colOff>
      <xdr:row>114</xdr:row>
      <xdr:rowOff>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5D4CFE2-FF74-4B22-A9C7-F6324CEEE3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533400</xdr:colOff>
      <xdr:row>0</xdr:row>
      <xdr:rowOff>76201</xdr:rowOff>
    </xdr:from>
    <xdr:to>
      <xdr:col>10</xdr:col>
      <xdr:colOff>937260</xdr:colOff>
      <xdr:row>0</xdr:row>
      <xdr:rowOff>541020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46DB84A-D9FB-43F7-8019-310DFFC2FB36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094220" y="76201"/>
          <a:ext cx="3131820" cy="46481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266700</xdr:colOff>
      <xdr:row>98</xdr:row>
      <xdr:rowOff>114301</xdr:rowOff>
    </xdr:from>
    <xdr:to>
      <xdr:col>12</xdr:col>
      <xdr:colOff>0</xdr:colOff>
      <xdr:row>106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F18C6E0-674C-4761-AC6B-431DDC64A6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98</xdr:row>
      <xdr:rowOff>89535</xdr:rowOff>
    </xdr:from>
    <xdr:to>
      <xdr:col>6</xdr:col>
      <xdr:colOff>15241</xdr:colOff>
      <xdr:row>106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6F3A502-E214-4701-BC20-961C70002B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160020</xdr:colOff>
      <xdr:row>98</xdr:row>
      <xdr:rowOff>106681</xdr:rowOff>
    </xdr:from>
    <xdr:to>
      <xdr:col>9</xdr:col>
      <xdr:colOff>152400</xdr:colOff>
      <xdr:row>106</xdr:row>
      <xdr:rowOff>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52BE0C0-5D83-4204-B741-CBA5BA7178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533400</xdr:colOff>
      <xdr:row>0</xdr:row>
      <xdr:rowOff>76201</xdr:rowOff>
    </xdr:from>
    <xdr:to>
      <xdr:col>10</xdr:col>
      <xdr:colOff>746760</xdr:colOff>
      <xdr:row>0</xdr:row>
      <xdr:rowOff>533400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99BA5AD-31D8-4072-96DF-19C83A6C47A4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094220" y="76201"/>
          <a:ext cx="2941320" cy="45719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7560</xdr:rowOff>
    </xdr:from>
    <xdr:to>
      <xdr:col>14</xdr:col>
      <xdr:colOff>1028700</xdr:colOff>
      <xdr:row>4</xdr:row>
      <xdr:rowOff>232833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0" y="7560"/>
          <a:ext cx="12277725" cy="987273"/>
        </a:xfrm>
        <a:prstGeom prst="rect">
          <a:avLst/>
        </a:prstGeom>
        <a:gradFill rotWithShape="0">
          <a:gsLst>
            <a:gs pos="0">
              <a:srgbClr val="4F81BD"/>
            </a:gs>
            <a:gs pos="100000">
              <a:srgbClr val="243F60">
                <a:alpha val="0"/>
              </a:srgbClr>
            </a:gs>
          </a:gsLst>
          <a:lin ang="2700000"/>
        </a:gradFill>
        <a:ln w="12600">
          <a:solidFill>
            <a:srgbClr val="F2F2F2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3</xdr:col>
      <xdr:colOff>909330</xdr:colOff>
      <xdr:row>0</xdr:row>
      <xdr:rowOff>104895</xdr:rowOff>
    </xdr:from>
    <xdr:to>
      <xdr:col>8</xdr:col>
      <xdr:colOff>984615</xdr:colOff>
      <xdr:row>4</xdr:row>
      <xdr:rowOff>136935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85855" y="104895"/>
          <a:ext cx="5161635" cy="7940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12</xdr:col>
      <xdr:colOff>47625</xdr:colOff>
      <xdr:row>58</xdr:row>
      <xdr:rowOff>152400</xdr:rowOff>
    </xdr:from>
    <xdr:to>
      <xdr:col>15</xdr:col>
      <xdr:colOff>38100</xdr:colOff>
      <xdr:row>73</xdr:row>
      <xdr:rowOff>38099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395290</xdr:colOff>
      <xdr:row>58</xdr:row>
      <xdr:rowOff>152400</xdr:rowOff>
    </xdr:from>
    <xdr:to>
      <xdr:col>5</xdr:col>
      <xdr:colOff>247651</xdr:colOff>
      <xdr:row>73</xdr:row>
      <xdr:rowOff>19050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533400</xdr:colOff>
      <xdr:row>58</xdr:row>
      <xdr:rowOff>152400</xdr:rowOff>
    </xdr:from>
    <xdr:to>
      <xdr:col>8</xdr:col>
      <xdr:colOff>1114425</xdr:colOff>
      <xdr:row>73</xdr:row>
      <xdr:rowOff>47625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266700</xdr:colOff>
      <xdr:row>95</xdr:row>
      <xdr:rowOff>114301</xdr:rowOff>
    </xdr:from>
    <xdr:to>
      <xdr:col>12</xdr:col>
      <xdr:colOff>0</xdr:colOff>
      <xdr:row>103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1326920-48A6-44F3-903B-193A6187D9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95</xdr:row>
      <xdr:rowOff>89535</xdr:rowOff>
    </xdr:from>
    <xdr:to>
      <xdr:col>6</xdr:col>
      <xdr:colOff>15241</xdr:colOff>
      <xdr:row>103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5E9410C-6A77-4DE5-A06F-6930F3DC7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160020</xdr:colOff>
      <xdr:row>95</xdr:row>
      <xdr:rowOff>106681</xdr:rowOff>
    </xdr:from>
    <xdr:to>
      <xdr:col>9</xdr:col>
      <xdr:colOff>152400</xdr:colOff>
      <xdr:row>103</xdr:row>
      <xdr:rowOff>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6276249-CB2D-423A-8488-20590346D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533400</xdr:colOff>
      <xdr:row>0</xdr:row>
      <xdr:rowOff>76201</xdr:rowOff>
    </xdr:from>
    <xdr:to>
      <xdr:col>10</xdr:col>
      <xdr:colOff>982980</xdr:colOff>
      <xdr:row>0</xdr:row>
      <xdr:rowOff>548640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174059D-0E5E-4C40-9E04-A2F216FC320A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094220" y="76201"/>
          <a:ext cx="3177540" cy="47243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266700</xdr:colOff>
      <xdr:row>121</xdr:row>
      <xdr:rowOff>104894</xdr:rowOff>
    </xdr:from>
    <xdr:to>
      <xdr:col>12</xdr:col>
      <xdr:colOff>0</xdr:colOff>
      <xdr:row>128</xdr:row>
      <xdr:rowOff>296333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157932B-7EDF-432D-A2D1-DACF1168B9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121</xdr:row>
      <xdr:rowOff>89535</xdr:rowOff>
    </xdr:from>
    <xdr:to>
      <xdr:col>6</xdr:col>
      <xdr:colOff>15241</xdr:colOff>
      <xdr:row>129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505DF1F-31E6-45C5-9DDF-C147A60BCD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160020</xdr:colOff>
      <xdr:row>121</xdr:row>
      <xdr:rowOff>106681</xdr:rowOff>
    </xdr:from>
    <xdr:to>
      <xdr:col>9</xdr:col>
      <xdr:colOff>152400</xdr:colOff>
      <xdr:row>129</xdr:row>
      <xdr:rowOff>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A8ACC34-3E02-43D3-A749-87DEE7479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533400</xdr:colOff>
      <xdr:row>0</xdr:row>
      <xdr:rowOff>76202</xdr:rowOff>
    </xdr:from>
    <xdr:to>
      <xdr:col>10</xdr:col>
      <xdr:colOff>587963</xdr:colOff>
      <xdr:row>0</xdr:row>
      <xdr:rowOff>550334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1C01DC3-E725-4DB5-90BA-F411032C1B41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410214" y="76202"/>
          <a:ext cx="2923823" cy="474132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266700</xdr:colOff>
      <xdr:row>111</xdr:row>
      <xdr:rowOff>104894</xdr:rowOff>
    </xdr:from>
    <xdr:to>
      <xdr:col>12</xdr:col>
      <xdr:colOff>0</xdr:colOff>
      <xdr:row>118</xdr:row>
      <xdr:rowOff>296333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E9FD560-E06D-4736-9280-07CDD8CEE6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111</xdr:row>
      <xdr:rowOff>89535</xdr:rowOff>
    </xdr:from>
    <xdr:to>
      <xdr:col>6</xdr:col>
      <xdr:colOff>15241</xdr:colOff>
      <xdr:row>119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52E3ECF-6FFC-4540-BA0A-26336E12F6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160020</xdr:colOff>
      <xdr:row>111</xdr:row>
      <xdr:rowOff>106681</xdr:rowOff>
    </xdr:from>
    <xdr:to>
      <xdr:col>9</xdr:col>
      <xdr:colOff>152400</xdr:colOff>
      <xdr:row>119</xdr:row>
      <xdr:rowOff>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9FD9994-986F-46B9-AB51-FF18FF4514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533400</xdr:colOff>
      <xdr:row>0</xdr:row>
      <xdr:rowOff>76202</xdr:rowOff>
    </xdr:from>
    <xdr:to>
      <xdr:col>10</xdr:col>
      <xdr:colOff>804333</xdr:colOff>
      <xdr:row>0</xdr:row>
      <xdr:rowOff>559741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55FEDB9-B001-4DFD-BDAE-872AAF92A378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410214" y="76202"/>
          <a:ext cx="3140193" cy="48353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205740</xdr:colOff>
      <xdr:row>18</xdr:row>
      <xdr:rowOff>70484</xdr:rowOff>
    </xdr:from>
    <xdr:to>
      <xdr:col>16</xdr:col>
      <xdr:colOff>573405</xdr:colOff>
      <xdr:row>35</xdr:row>
      <xdr:rowOff>167639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8154762-1B4A-4182-8DD5-5B6F629DC6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215265</xdr:colOff>
      <xdr:row>0</xdr:row>
      <xdr:rowOff>160020</xdr:rowOff>
    </xdr:from>
    <xdr:to>
      <xdr:col>16</xdr:col>
      <xdr:colOff>548640</xdr:colOff>
      <xdr:row>15</xdr:row>
      <xdr:rowOff>53340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63038B6-E3B9-4B4E-BC3E-26028B508A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266700</xdr:colOff>
      <xdr:row>76</xdr:row>
      <xdr:rowOff>104894</xdr:rowOff>
    </xdr:from>
    <xdr:to>
      <xdr:col>12</xdr:col>
      <xdr:colOff>0</xdr:colOff>
      <xdr:row>83</xdr:row>
      <xdr:rowOff>296333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CBA2E06-7668-4B26-953A-46B63A21FB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76</xdr:row>
      <xdr:rowOff>89535</xdr:rowOff>
    </xdr:from>
    <xdr:to>
      <xdr:col>6</xdr:col>
      <xdr:colOff>15241</xdr:colOff>
      <xdr:row>84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1A581B8-C3FC-4B1E-AB11-6236B0A17E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160020</xdr:colOff>
      <xdr:row>76</xdr:row>
      <xdr:rowOff>106681</xdr:rowOff>
    </xdr:from>
    <xdr:to>
      <xdr:col>9</xdr:col>
      <xdr:colOff>152400</xdr:colOff>
      <xdr:row>84</xdr:row>
      <xdr:rowOff>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54C989A-C3F3-4111-814F-E1BED99FDC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291629</xdr:colOff>
      <xdr:row>0</xdr:row>
      <xdr:rowOff>70555</xdr:rowOff>
    </xdr:from>
    <xdr:to>
      <xdr:col>10</xdr:col>
      <xdr:colOff>253999</xdr:colOff>
      <xdr:row>0</xdr:row>
      <xdr:rowOff>534137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9095E2D-076F-4C8F-A1B7-F75EEE8C4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8443" y="70555"/>
          <a:ext cx="2831630" cy="4635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266700</xdr:colOff>
      <xdr:row>87</xdr:row>
      <xdr:rowOff>104894</xdr:rowOff>
    </xdr:from>
    <xdr:to>
      <xdr:col>12</xdr:col>
      <xdr:colOff>0</xdr:colOff>
      <xdr:row>94</xdr:row>
      <xdr:rowOff>296333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EDFF341-2AC7-47EA-A9A1-8A028A1BB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87</xdr:row>
      <xdr:rowOff>89535</xdr:rowOff>
    </xdr:from>
    <xdr:to>
      <xdr:col>6</xdr:col>
      <xdr:colOff>15241</xdr:colOff>
      <xdr:row>95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537AE5F-4041-480E-9C4A-F9D1129D2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160020</xdr:colOff>
      <xdr:row>87</xdr:row>
      <xdr:rowOff>106681</xdr:rowOff>
    </xdr:from>
    <xdr:to>
      <xdr:col>9</xdr:col>
      <xdr:colOff>152400</xdr:colOff>
      <xdr:row>95</xdr:row>
      <xdr:rowOff>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D5CF09F-1D6F-47E1-A5D4-50BF34169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696148</xdr:colOff>
      <xdr:row>0</xdr:row>
      <xdr:rowOff>75260</xdr:rowOff>
    </xdr:from>
    <xdr:to>
      <xdr:col>10</xdr:col>
      <xdr:colOff>658518</xdr:colOff>
      <xdr:row>0</xdr:row>
      <xdr:rowOff>538842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56A832C-2472-4819-8CD7-35C883EE7F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962" y="75260"/>
          <a:ext cx="2831630" cy="4635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266700</xdr:colOff>
      <xdr:row>41</xdr:row>
      <xdr:rowOff>104894</xdr:rowOff>
    </xdr:from>
    <xdr:to>
      <xdr:col>12</xdr:col>
      <xdr:colOff>0</xdr:colOff>
      <xdr:row>48</xdr:row>
      <xdr:rowOff>296333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0722321-1AAC-4C7D-AC85-3706815607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41</xdr:row>
      <xdr:rowOff>89535</xdr:rowOff>
    </xdr:from>
    <xdr:to>
      <xdr:col>6</xdr:col>
      <xdr:colOff>15241</xdr:colOff>
      <xdr:row>49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377577A-DD90-4655-BEAE-970600B25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160020</xdr:colOff>
      <xdr:row>41</xdr:row>
      <xdr:rowOff>106681</xdr:rowOff>
    </xdr:from>
    <xdr:to>
      <xdr:col>9</xdr:col>
      <xdr:colOff>152400</xdr:colOff>
      <xdr:row>49</xdr:row>
      <xdr:rowOff>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88C114D-EA4E-4B1D-8A7D-DF3A653D2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366889</xdr:colOff>
      <xdr:row>0</xdr:row>
      <xdr:rowOff>75260</xdr:rowOff>
    </xdr:from>
    <xdr:to>
      <xdr:col>10</xdr:col>
      <xdr:colOff>329259</xdr:colOff>
      <xdr:row>0</xdr:row>
      <xdr:rowOff>538842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5A40975-8CE6-49DC-98B3-F137E5AE24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3703" y="75260"/>
          <a:ext cx="2831630" cy="4635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266700</xdr:colOff>
      <xdr:row>64</xdr:row>
      <xdr:rowOff>104894</xdr:rowOff>
    </xdr:from>
    <xdr:to>
      <xdr:col>12</xdr:col>
      <xdr:colOff>0</xdr:colOff>
      <xdr:row>71</xdr:row>
      <xdr:rowOff>296333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D9201E1-A85A-4B6D-9E86-621F410DD0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64</xdr:row>
      <xdr:rowOff>89535</xdr:rowOff>
    </xdr:from>
    <xdr:to>
      <xdr:col>6</xdr:col>
      <xdr:colOff>15241</xdr:colOff>
      <xdr:row>72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84DBB75-81A0-42EB-93E8-F56AE0BA20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160020</xdr:colOff>
      <xdr:row>64</xdr:row>
      <xdr:rowOff>106681</xdr:rowOff>
    </xdr:from>
    <xdr:to>
      <xdr:col>9</xdr:col>
      <xdr:colOff>152400</xdr:colOff>
      <xdr:row>72</xdr:row>
      <xdr:rowOff>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400C4FA-3C9B-4C1D-AF88-45E1242C82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366890</xdr:colOff>
      <xdr:row>0</xdr:row>
      <xdr:rowOff>75260</xdr:rowOff>
    </xdr:from>
    <xdr:to>
      <xdr:col>10</xdr:col>
      <xdr:colOff>381000</xdr:colOff>
      <xdr:row>0</xdr:row>
      <xdr:rowOff>583259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0C50763-E727-4737-8F8D-8EDCAC662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3704" y="75260"/>
          <a:ext cx="2883370" cy="507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7560</xdr:rowOff>
    </xdr:from>
    <xdr:to>
      <xdr:col>14</xdr:col>
      <xdr:colOff>1028700</xdr:colOff>
      <xdr:row>4</xdr:row>
      <xdr:rowOff>232833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0" y="7560"/>
          <a:ext cx="12277725" cy="987273"/>
        </a:xfrm>
        <a:prstGeom prst="rect">
          <a:avLst/>
        </a:prstGeom>
        <a:gradFill rotWithShape="0">
          <a:gsLst>
            <a:gs pos="0">
              <a:srgbClr val="4F81BD"/>
            </a:gs>
            <a:gs pos="100000">
              <a:srgbClr val="243F60">
                <a:alpha val="0"/>
              </a:srgbClr>
            </a:gs>
          </a:gsLst>
          <a:lin ang="2700000"/>
        </a:gradFill>
        <a:ln w="12600">
          <a:solidFill>
            <a:srgbClr val="F2F2F2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3</xdr:col>
      <xdr:colOff>909330</xdr:colOff>
      <xdr:row>0</xdr:row>
      <xdr:rowOff>104895</xdr:rowOff>
    </xdr:from>
    <xdr:to>
      <xdr:col>8</xdr:col>
      <xdr:colOff>984615</xdr:colOff>
      <xdr:row>4</xdr:row>
      <xdr:rowOff>136935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85855" y="104895"/>
          <a:ext cx="5161635" cy="7940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12</xdr:col>
      <xdr:colOff>209550</xdr:colOff>
      <xdr:row>90</xdr:row>
      <xdr:rowOff>114301</xdr:rowOff>
    </xdr:from>
    <xdr:to>
      <xdr:col>15</xdr:col>
      <xdr:colOff>200025</xdr:colOff>
      <xdr:row>105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242890</xdr:colOff>
      <xdr:row>90</xdr:row>
      <xdr:rowOff>104775</xdr:rowOff>
    </xdr:from>
    <xdr:to>
      <xdr:col>5</xdr:col>
      <xdr:colOff>561975</xdr:colOff>
      <xdr:row>104</xdr:row>
      <xdr:rowOff>161925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781050</xdr:colOff>
      <xdr:row>90</xdr:row>
      <xdr:rowOff>114300</xdr:rowOff>
    </xdr:from>
    <xdr:to>
      <xdr:col>12</xdr:col>
      <xdr:colOff>95250</xdr:colOff>
      <xdr:row>105</xdr:row>
      <xdr:rowOff>9525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7560</xdr:rowOff>
    </xdr:from>
    <xdr:to>
      <xdr:col>14</xdr:col>
      <xdr:colOff>1028700</xdr:colOff>
      <xdr:row>4</xdr:row>
      <xdr:rowOff>232833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0" y="7560"/>
          <a:ext cx="12277725" cy="987273"/>
        </a:xfrm>
        <a:prstGeom prst="rect">
          <a:avLst/>
        </a:prstGeom>
        <a:gradFill rotWithShape="0">
          <a:gsLst>
            <a:gs pos="0">
              <a:srgbClr val="4F81BD"/>
            </a:gs>
            <a:gs pos="100000">
              <a:srgbClr val="243F60">
                <a:alpha val="0"/>
              </a:srgbClr>
            </a:gs>
          </a:gsLst>
          <a:lin ang="2700000"/>
        </a:gradFill>
        <a:ln w="12600">
          <a:solidFill>
            <a:srgbClr val="F2F2F2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3</xdr:col>
      <xdr:colOff>909330</xdr:colOff>
      <xdr:row>0</xdr:row>
      <xdr:rowOff>104895</xdr:rowOff>
    </xdr:from>
    <xdr:to>
      <xdr:col>8</xdr:col>
      <xdr:colOff>984615</xdr:colOff>
      <xdr:row>4</xdr:row>
      <xdr:rowOff>136935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85855" y="104895"/>
          <a:ext cx="5161635" cy="7940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12</xdr:col>
      <xdr:colOff>209550</xdr:colOff>
      <xdr:row>98</xdr:row>
      <xdr:rowOff>114301</xdr:rowOff>
    </xdr:from>
    <xdr:to>
      <xdr:col>15</xdr:col>
      <xdr:colOff>200025</xdr:colOff>
      <xdr:row>113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242890</xdr:colOff>
      <xdr:row>98</xdr:row>
      <xdr:rowOff>104775</xdr:rowOff>
    </xdr:from>
    <xdr:to>
      <xdr:col>5</xdr:col>
      <xdr:colOff>561975</xdr:colOff>
      <xdr:row>112</xdr:row>
      <xdr:rowOff>161925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781050</xdr:colOff>
      <xdr:row>98</xdr:row>
      <xdr:rowOff>114300</xdr:rowOff>
    </xdr:from>
    <xdr:to>
      <xdr:col>12</xdr:col>
      <xdr:colOff>95250</xdr:colOff>
      <xdr:row>113</xdr:row>
      <xdr:rowOff>9525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7560</xdr:rowOff>
    </xdr:from>
    <xdr:to>
      <xdr:col>14</xdr:col>
      <xdr:colOff>1028700</xdr:colOff>
      <xdr:row>4</xdr:row>
      <xdr:rowOff>232833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0" y="7560"/>
          <a:ext cx="12277725" cy="987273"/>
        </a:xfrm>
        <a:prstGeom prst="rect">
          <a:avLst/>
        </a:prstGeom>
        <a:gradFill rotWithShape="0">
          <a:gsLst>
            <a:gs pos="0">
              <a:srgbClr val="4F81BD"/>
            </a:gs>
            <a:gs pos="100000">
              <a:srgbClr val="243F60">
                <a:alpha val="0"/>
              </a:srgbClr>
            </a:gs>
          </a:gsLst>
          <a:lin ang="2700000"/>
        </a:gradFill>
        <a:ln w="12600">
          <a:solidFill>
            <a:srgbClr val="F2F2F2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3</xdr:col>
      <xdr:colOff>909330</xdr:colOff>
      <xdr:row>0</xdr:row>
      <xdr:rowOff>104895</xdr:rowOff>
    </xdr:from>
    <xdr:to>
      <xdr:col>8</xdr:col>
      <xdr:colOff>984615</xdr:colOff>
      <xdr:row>4</xdr:row>
      <xdr:rowOff>136935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85855" y="104895"/>
          <a:ext cx="5161635" cy="7940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12</xdr:col>
      <xdr:colOff>209550</xdr:colOff>
      <xdr:row>82</xdr:row>
      <xdr:rowOff>114301</xdr:rowOff>
    </xdr:from>
    <xdr:to>
      <xdr:col>15</xdr:col>
      <xdr:colOff>200025</xdr:colOff>
      <xdr:row>97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242890</xdr:colOff>
      <xdr:row>82</xdr:row>
      <xdr:rowOff>104775</xdr:rowOff>
    </xdr:from>
    <xdr:to>
      <xdr:col>5</xdr:col>
      <xdr:colOff>561975</xdr:colOff>
      <xdr:row>96</xdr:row>
      <xdr:rowOff>161925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781050</xdr:colOff>
      <xdr:row>82</xdr:row>
      <xdr:rowOff>114300</xdr:rowOff>
    </xdr:from>
    <xdr:to>
      <xdr:col>12</xdr:col>
      <xdr:colOff>95250</xdr:colOff>
      <xdr:row>97</xdr:row>
      <xdr:rowOff>9525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7560</xdr:rowOff>
    </xdr:from>
    <xdr:to>
      <xdr:col>14</xdr:col>
      <xdr:colOff>1028700</xdr:colOff>
      <xdr:row>4</xdr:row>
      <xdr:rowOff>232833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B1B8C852-26AD-4A26-BB1D-9912EEFBBD58}"/>
            </a:ext>
          </a:extLst>
        </xdr:cNvPr>
        <xdr:cNvSpPr/>
      </xdr:nvSpPr>
      <xdr:spPr>
        <a:xfrm>
          <a:off x="0" y="7560"/>
          <a:ext cx="12595860" cy="987273"/>
        </a:xfrm>
        <a:prstGeom prst="rect">
          <a:avLst/>
        </a:prstGeom>
        <a:gradFill rotWithShape="0">
          <a:gsLst>
            <a:gs pos="0">
              <a:srgbClr val="4F81BD"/>
            </a:gs>
            <a:gs pos="100000">
              <a:srgbClr val="243F60">
                <a:alpha val="0"/>
              </a:srgbClr>
            </a:gs>
          </a:gsLst>
          <a:lin ang="2700000"/>
        </a:gradFill>
        <a:ln w="12600">
          <a:solidFill>
            <a:srgbClr val="F2F2F2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3</xdr:col>
      <xdr:colOff>909330</xdr:colOff>
      <xdr:row>0</xdr:row>
      <xdr:rowOff>104895</xdr:rowOff>
    </xdr:from>
    <xdr:to>
      <xdr:col>8</xdr:col>
      <xdr:colOff>984615</xdr:colOff>
      <xdr:row>4</xdr:row>
      <xdr:rowOff>136935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F7747B5-C20E-4957-A0DA-AD229EC5B5F7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7770" y="104895"/>
          <a:ext cx="5302605" cy="7940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12</xdr:col>
      <xdr:colOff>209550</xdr:colOff>
      <xdr:row>82</xdr:row>
      <xdr:rowOff>114301</xdr:rowOff>
    </xdr:from>
    <xdr:to>
      <xdr:col>15</xdr:col>
      <xdr:colOff>200025</xdr:colOff>
      <xdr:row>97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4A26A57-1515-458D-B718-890C957DA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83820</xdr:colOff>
      <xdr:row>82</xdr:row>
      <xdr:rowOff>127635</xdr:rowOff>
    </xdr:from>
    <xdr:to>
      <xdr:col>5</xdr:col>
      <xdr:colOff>761999</xdr:colOff>
      <xdr:row>96</xdr:row>
      <xdr:rowOff>184785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7ED74A7-0B0A-4D7A-9FA5-7A386AD11D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160020</xdr:colOff>
      <xdr:row>82</xdr:row>
      <xdr:rowOff>114300</xdr:rowOff>
    </xdr:from>
    <xdr:to>
      <xdr:col>12</xdr:col>
      <xdr:colOff>95250</xdr:colOff>
      <xdr:row>97</xdr:row>
      <xdr:rowOff>9525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2FB6A9C-35A3-494C-BD75-C0A0FEF1D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dmin\Downloads\Telegram%20Desktop\BTST-T%20-%20%20%20STBT-T%202019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y -19"/>
      <sheetName val="Sheet3"/>
      <sheetName val="June-19"/>
    </sheetNames>
    <sheetDataSet>
      <sheetData sheetId="0"/>
      <sheetData sheetId="1"/>
      <sheetData sheetId="2">
        <row r="10">
          <cell r="J10">
            <v>-3850</v>
          </cell>
        </row>
        <row r="12">
          <cell r="J12">
            <v>-7350</v>
          </cell>
        </row>
        <row r="13">
          <cell r="J13" t="str">
            <v/>
          </cell>
        </row>
        <row r="14">
          <cell r="J14">
            <v>-14400</v>
          </cell>
        </row>
        <row r="16">
          <cell r="J16">
            <v>21875</v>
          </cell>
        </row>
        <row r="18">
          <cell r="J18">
            <v>-8099.99999999997</v>
          </cell>
        </row>
        <row r="20">
          <cell r="J20">
            <v>-15200</v>
          </cell>
        </row>
        <row r="21">
          <cell r="J21" t="str">
            <v/>
          </cell>
        </row>
        <row r="22">
          <cell r="J22">
            <v>14875</v>
          </cell>
        </row>
        <row r="23">
          <cell r="J23" t="str">
            <v/>
          </cell>
        </row>
        <row r="24">
          <cell r="J24">
            <v>1500</v>
          </cell>
        </row>
        <row r="25">
          <cell r="J25" t="str">
            <v/>
          </cell>
        </row>
        <row r="26">
          <cell r="J26">
            <v>12145</v>
          </cell>
        </row>
        <row r="27">
          <cell r="J27" t="str">
            <v/>
          </cell>
        </row>
        <row r="28">
          <cell r="J28">
            <v>10150</v>
          </cell>
        </row>
        <row r="30">
          <cell r="J30">
            <v>16640</v>
          </cell>
        </row>
        <row r="32">
          <cell r="J32">
            <v>6400</v>
          </cell>
        </row>
        <row r="33">
          <cell r="J33" t="str">
            <v/>
          </cell>
        </row>
        <row r="34">
          <cell r="J34">
            <v>-5950</v>
          </cell>
        </row>
        <row r="36">
          <cell r="J36">
            <v>400</v>
          </cell>
        </row>
        <row r="38">
          <cell r="J38">
            <v>-5000</v>
          </cell>
        </row>
        <row r="40">
          <cell r="J40">
            <v>-2940.00000000003</v>
          </cell>
        </row>
        <row r="42">
          <cell r="J42">
            <v>-7600.00000000002</v>
          </cell>
        </row>
        <row r="44">
          <cell r="J44">
            <v>16640</v>
          </cell>
        </row>
        <row r="46">
          <cell r="J46">
            <v>10400</v>
          </cell>
        </row>
        <row r="48">
          <cell r="J48">
            <v>13690</v>
          </cell>
        </row>
        <row r="50">
          <cell r="J50">
            <v>20500</v>
          </cell>
        </row>
        <row r="52">
          <cell r="J52">
            <v>8250.0000000000291</v>
          </cell>
        </row>
        <row r="54">
          <cell r="J54">
            <v>7000.00000000003</v>
          </cell>
        </row>
        <row r="55">
          <cell r="J55" t="str">
            <v/>
          </cell>
        </row>
        <row r="56">
          <cell r="J56">
            <v>-4500.00000000003</v>
          </cell>
        </row>
        <row r="58">
          <cell r="J58">
            <v>-5000</v>
          </cell>
        </row>
        <row r="60">
          <cell r="J60">
            <v>-5500</v>
          </cell>
        </row>
        <row r="62">
          <cell r="J62">
            <v>-2529.99999999995</v>
          </cell>
        </row>
        <row r="63">
          <cell r="J63" t="str">
            <v/>
          </cell>
        </row>
        <row r="64">
          <cell r="J64">
            <v>-2559.99999999999</v>
          </cell>
        </row>
        <row r="66">
          <cell r="J66">
            <v>7700</v>
          </cell>
        </row>
        <row r="68">
          <cell r="J68">
            <v>12775</v>
          </cell>
        </row>
        <row r="69">
          <cell r="J69" t="str">
            <v/>
          </cell>
        </row>
        <row r="70">
          <cell r="J70">
            <v>13300</v>
          </cell>
        </row>
        <row r="72">
          <cell r="J72">
            <v>2399.99999999998</v>
          </cell>
        </row>
        <row r="74">
          <cell r="J74">
            <v>-5600.00000000002</v>
          </cell>
        </row>
        <row r="76">
          <cell r="J76">
            <v>-2479.99999999997</v>
          </cell>
        </row>
        <row r="78">
          <cell r="J78">
            <v>24000</v>
          </cell>
        </row>
        <row r="80">
          <cell r="J80">
            <v>8000</v>
          </cell>
        </row>
        <row r="82">
          <cell r="J82">
            <v>6899.99999999998</v>
          </cell>
        </row>
        <row r="84">
          <cell r="J84">
            <v>-10000</v>
          </cell>
        </row>
        <row r="85">
          <cell r="J85" t="str">
            <v/>
          </cell>
        </row>
        <row r="86">
          <cell r="J86">
            <v>14400</v>
          </cell>
        </row>
        <row r="88">
          <cell r="J88">
            <v>-5250</v>
          </cell>
        </row>
        <row r="90">
          <cell r="J90">
            <v>-2000</v>
          </cell>
        </row>
        <row r="92">
          <cell r="J92">
            <v>18000</v>
          </cell>
        </row>
        <row r="94">
          <cell r="J94">
            <v>-4200.00000000002</v>
          </cell>
        </row>
        <row r="96">
          <cell r="J96">
            <v>-7875</v>
          </cell>
        </row>
        <row r="98">
          <cell r="J98">
            <v>14575</v>
          </cell>
        </row>
        <row r="100">
          <cell r="J100">
            <v>-9000</v>
          </cell>
        </row>
        <row r="102">
          <cell r="J102">
            <v>-5950.00000000001</v>
          </cell>
        </row>
        <row r="104">
          <cell r="J104">
            <v>-8699.9999999999309</v>
          </cell>
        </row>
        <row r="106">
          <cell r="J106">
            <v>-4612.50000000003</v>
          </cell>
        </row>
        <row r="108">
          <cell r="J108">
            <v>23200</v>
          </cell>
        </row>
        <row r="110">
          <cell r="J110">
            <v>15200</v>
          </cell>
        </row>
        <row r="112">
          <cell r="J112">
            <v>17875</v>
          </cell>
        </row>
        <row r="114">
          <cell r="J114">
            <v>-3300</v>
          </cell>
        </row>
        <row r="116">
          <cell r="J116">
            <v>-3300</v>
          </cell>
        </row>
        <row r="118">
          <cell r="J118">
            <v>-6200</v>
          </cell>
        </row>
        <row r="120">
          <cell r="J120">
            <v>-4880.00000000002</v>
          </cell>
        </row>
        <row r="122">
          <cell r="J122">
            <v>4987.5</v>
          </cell>
        </row>
        <row r="124">
          <cell r="J124">
            <v>9919.99999999998</v>
          </cell>
        </row>
        <row r="126">
          <cell r="J126">
            <v>9919.99999999998</v>
          </cell>
        </row>
        <row r="128">
          <cell r="J128">
            <v>-6412.5</v>
          </cell>
        </row>
        <row r="130">
          <cell r="J130">
            <v>-7550</v>
          </cell>
        </row>
        <row r="132">
          <cell r="J132">
            <v>-3020</v>
          </cell>
        </row>
        <row r="134">
          <cell r="J134">
            <v>-3500</v>
          </cell>
        </row>
        <row r="136">
          <cell r="J136">
            <v>-2640.00000000005</v>
          </cell>
        </row>
        <row r="138">
          <cell r="J138">
            <v>-2700</v>
          </cell>
        </row>
        <row r="140">
          <cell r="J140">
            <v>-3780.00000000004</v>
          </cell>
        </row>
        <row r="142">
          <cell r="J142">
            <v>-3712.50000000003</v>
          </cell>
        </row>
        <row r="144">
          <cell r="J144">
            <v>-3712.50000000003</v>
          </cell>
        </row>
        <row r="146">
          <cell r="J146">
            <v>-3900</v>
          </cell>
        </row>
        <row r="148">
          <cell r="J148">
            <v>-3900</v>
          </cell>
        </row>
        <row r="150">
          <cell r="J150">
            <v>-8099.99999999997</v>
          </cell>
        </row>
        <row r="154">
          <cell r="J154">
            <v>1440.00000000005</v>
          </cell>
        </row>
        <row r="156">
          <cell r="J156">
            <v>-375</v>
          </cell>
        </row>
        <row r="158">
          <cell r="J158">
            <v>-375</v>
          </cell>
        </row>
        <row r="160">
          <cell r="J160">
            <v>-4950</v>
          </cell>
        </row>
        <row r="162">
          <cell r="J162">
            <v>-14599.9999999999</v>
          </cell>
        </row>
        <row r="164">
          <cell r="J164">
            <v>-13200</v>
          </cell>
        </row>
        <row r="166">
          <cell r="J166">
            <v>-10075</v>
          </cell>
        </row>
        <row r="168">
          <cell r="J168">
            <v>-4799.99999999998</v>
          </cell>
        </row>
        <row r="170">
          <cell r="J170">
            <v>675.00000000006798</v>
          </cell>
        </row>
        <row r="172">
          <cell r="J172">
            <v>-1247.99999999996</v>
          </cell>
        </row>
        <row r="174">
          <cell r="J174">
            <v>-6479.99999999997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3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4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5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6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7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9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G22"/>
  <sheetViews>
    <sheetView topLeftCell="A2" workbookViewId="0">
      <selection activeCell="G7" sqref="G7"/>
    </sheetView>
  </sheetViews>
  <sheetFormatPr defaultColWidth="8.87890625" defaultRowHeight="14.35"/>
  <cols>
    <col min="1" max="2" width="8.87890625" style="40"/>
    <col min="3" max="3" width="13.41015625" style="40" customWidth="1"/>
    <col min="4" max="4" width="15.1171875" style="40" customWidth="1"/>
    <col min="5" max="5" width="8.87890625" style="40"/>
    <col min="6" max="6" width="14.64453125" style="40" customWidth="1"/>
    <col min="7" max="16384" width="8.87890625" style="40"/>
  </cols>
  <sheetData>
    <row r="3" spans="2:7">
      <c r="B3" s="41" t="s">
        <v>28</v>
      </c>
      <c r="C3" s="42" t="s">
        <v>29</v>
      </c>
      <c r="F3" s="1" t="s">
        <v>30</v>
      </c>
      <c r="G3"/>
    </row>
    <row r="4" spans="2:7">
      <c r="B4" s="41" t="s">
        <v>31</v>
      </c>
      <c r="C4" s="43">
        <f>SUM(D9:D22)</f>
        <v>82874.50000000016</v>
      </c>
      <c r="F4"/>
      <c r="G4"/>
    </row>
    <row r="5" spans="2:7">
      <c r="F5" s="1" t="s">
        <v>32</v>
      </c>
      <c r="G5">
        <v>83</v>
      </c>
    </row>
    <row r="6" spans="2:7">
      <c r="B6" s="120" t="s">
        <v>33</v>
      </c>
      <c r="C6" s="121"/>
      <c r="D6" s="122"/>
      <c r="F6" s="1" t="s">
        <v>34</v>
      </c>
      <c r="G6">
        <v>34</v>
      </c>
    </row>
    <row r="7" spans="2:7">
      <c r="B7" s="42" t="s">
        <v>2</v>
      </c>
      <c r="C7" s="42" t="s">
        <v>35</v>
      </c>
      <c r="D7" s="42" t="s">
        <v>31</v>
      </c>
      <c r="F7" s="1" t="s">
        <v>36</v>
      </c>
      <c r="G7">
        <v>49</v>
      </c>
    </row>
    <row r="8" spans="2:7">
      <c r="B8" s="44"/>
      <c r="C8" s="45">
        <v>1000000</v>
      </c>
      <c r="D8" s="44" t="s">
        <v>37</v>
      </c>
    </row>
    <row r="9" spans="2:7">
      <c r="B9" s="46" t="s">
        <v>11</v>
      </c>
      <c r="C9" s="44">
        <f t="shared" ref="C9:C22" si="0">C8+D9</f>
        <v>988175</v>
      </c>
      <c r="D9" s="44">
        <f>SUM('[1]June-19'!J10:J18)</f>
        <v>-11824.999999999971</v>
      </c>
    </row>
    <row r="10" spans="2:7">
      <c r="B10" s="42" t="s">
        <v>15</v>
      </c>
      <c r="C10" s="44">
        <f t="shared" si="0"/>
        <v>1028285</v>
      </c>
      <c r="D10" s="44">
        <f>SUM('[1]June-19'!J20:J30)</f>
        <v>40110</v>
      </c>
    </row>
    <row r="11" spans="2:7">
      <c r="B11" s="44" t="s">
        <v>16</v>
      </c>
      <c r="C11" s="44">
        <f t="shared" si="0"/>
        <v>1021195</v>
      </c>
      <c r="D11" s="44">
        <f>SUM('[1]June-19'!J32:J40)</f>
        <v>-7090.00000000003</v>
      </c>
    </row>
    <row r="12" spans="2:7">
      <c r="B12" s="46" t="s">
        <v>17</v>
      </c>
      <c r="C12" s="44">
        <f t="shared" si="0"/>
        <v>1054325</v>
      </c>
      <c r="D12" s="44">
        <f>SUM('[1]June-19'!J42:J48)</f>
        <v>33129.999999999978</v>
      </c>
    </row>
    <row r="13" spans="2:7">
      <c r="B13" s="42" t="s">
        <v>18</v>
      </c>
      <c r="C13" s="44">
        <f t="shared" si="0"/>
        <v>1075075</v>
      </c>
      <c r="D13" s="44">
        <f>SUM('[1]June-19'!J50:J60)</f>
        <v>20750.000000000029</v>
      </c>
    </row>
    <row r="14" spans="2:7">
      <c r="B14" s="44" t="s">
        <v>19</v>
      </c>
      <c r="C14" s="44">
        <f t="shared" si="0"/>
        <v>1098080</v>
      </c>
      <c r="D14" s="44">
        <f>SUM('[1]June-19'!J62:J76)</f>
        <v>23005.000000000044</v>
      </c>
    </row>
    <row r="15" spans="2:7">
      <c r="B15" s="46" t="s">
        <v>20</v>
      </c>
      <c r="C15" s="44">
        <f t="shared" si="0"/>
        <v>1141380</v>
      </c>
      <c r="D15" s="44">
        <f>SUM('[1]June-19'!J78:J86)</f>
        <v>43299.999999999978</v>
      </c>
    </row>
    <row r="16" spans="2:7">
      <c r="B16" s="42" t="s">
        <v>21</v>
      </c>
      <c r="C16" s="44">
        <f t="shared" si="0"/>
        <v>1145630</v>
      </c>
      <c r="D16" s="44">
        <f>SUM('[1]June-19'!J88:J100)</f>
        <v>4249.99999999998</v>
      </c>
    </row>
    <row r="17" spans="2:4">
      <c r="B17" s="44" t="s">
        <v>38</v>
      </c>
      <c r="C17" s="47">
        <f t="shared" si="0"/>
        <v>1182642.5</v>
      </c>
      <c r="D17" s="47">
        <f>SUM('[1]June-19'!J102:J112)</f>
        <v>37012.500000000029</v>
      </c>
    </row>
    <row r="18" spans="2:4">
      <c r="B18" s="46" t="s">
        <v>22</v>
      </c>
      <c r="C18" s="44">
        <f t="shared" si="0"/>
        <v>1189790</v>
      </c>
      <c r="D18" s="47">
        <f>SUM('[1]June-19'!J114:J126)</f>
        <v>7147.4999999999382</v>
      </c>
    </row>
    <row r="19" spans="2:4">
      <c r="B19" s="42" t="s">
        <v>23</v>
      </c>
      <c r="C19" s="47">
        <f t="shared" si="0"/>
        <v>1160187.5</v>
      </c>
      <c r="D19" s="47">
        <f>SUM('[1]June-19'!J128:J140)</f>
        <v>-29602.500000000091</v>
      </c>
    </row>
    <row r="20" spans="2:4">
      <c r="B20" s="44" t="s">
        <v>25</v>
      </c>
      <c r="C20" s="47">
        <f t="shared" si="0"/>
        <v>1136862.5</v>
      </c>
      <c r="D20" s="44">
        <f>SUM('[1]June-19'!J142:J150)</f>
        <v>-23325.000000000029</v>
      </c>
    </row>
    <row r="21" spans="2:4">
      <c r="B21" s="46" t="s">
        <v>26</v>
      </c>
      <c r="C21" s="47">
        <f t="shared" si="0"/>
        <v>1090602.5000000002</v>
      </c>
      <c r="D21" s="44">
        <f>SUM('[1]June-19'!J154:J170)</f>
        <v>-46259.999999999767</v>
      </c>
    </row>
    <row r="22" spans="2:4">
      <c r="B22" s="42" t="s">
        <v>27</v>
      </c>
      <c r="C22" s="47">
        <f t="shared" si="0"/>
        <v>1082874.5000000002</v>
      </c>
      <c r="D22" s="44">
        <f>SUM('[1]June-19'!J172:J174)</f>
        <v>-7727.99999999993</v>
      </c>
    </row>
  </sheetData>
  <mergeCells count="1">
    <mergeCell ref="B6:D6"/>
  </mergeCells>
  <pageMargins left="0.75" right="0.75" top="1" bottom="1" header="0.5" footer="0.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123"/>
  <sheetViews>
    <sheetView topLeftCell="A85" workbookViewId="0">
      <selection activeCell="M87" sqref="M87"/>
    </sheetView>
  </sheetViews>
  <sheetFormatPr defaultColWidth="9" defaultRowHeight="14.35"/>
  <cols>
    <col min="1" max="1" width="8.87890625" customWidth="1"/>
    <col min="2" max="2" width="16.3515625" customWidth="1"/>
    <col min="3" max="3" width="15" customWidth="1"/>
    <col min="4" max="4" width="23.3515625" customWidth="1"/>
    <col min="5" max="5" width="11.52734375" customWidth="1"/>
    <col min="6" max="6" width="12" customWidth="1"/>
    <col min="7" max="7" width="15.64453125" customWidth="1"/>
    <col min="8" max="8" width="13.64453125" customWidth="1"/>
    <col min="9" max="9" width="19" customWidth="1"/>
    <col min="10" max="10" width="8.52734375" style="6" hidden="1" customWidth="1"/>
    <col min="11" max="11" width="16.87890625" hidden="1" customWidth="1"/>
    <col min="12" max="12" width="7" hidden="1" customWidth="1"/>
    <col min="13" max="13" width="14.52734375" customWidth="1"/>
    <col min="14" max="14" width="18.64453125" customWidth="1"/>
    <col min="15" max="15" width="15.87890625" customWidth="1"/>
  </cols>
  <sheetData>
    <row r="1" spans="1:15" ht="15" customHeight="1">
      <c r="A1" s="7"/>
      <c r="B1" s="8"/>
      <c r="C1" s="8"/>
      <c r="D1" s="8"/>
      <c r="E1" s="8"/>
      <c r="F1" s="8"/>
      <c r="G1" s="8"/>
      <c r="H1" s="8"/>
      <c r="I1" s="8"/>
      <c r="J1" s="24"/>
      <c r="K1" s="25"/>
      <c r="L1" s="8"/>
      <c r="M1" s="8"/>
      <c r="N1" s="25"/>
      <c r="O1" s="50"/>
    </row>
    <row r="2" spans="1:15" ht="15" customHeight="1">
      <c r="A2" s="9"/>
      <c r="B2" s="10"/>
      <c r="C2" s="10"/>
      <c r="D2" s="10"/>
      <c r="E2" s="10"/>
      <c r="F2" s="10"/>
      <c r="G2" s="10"/>
      <c r="H2" s="10"/>
      <c r="I2" s="10"/>
      <c r="J2" s="26"/>
      <c r="K2" s="27"/>
      <c r="L2" s="10"/>
      <c r="M2" s="10"/>
      <c r="N2" s="27"/>
      <c r="O2" s="51"/>
    </row>
    <row r="3" spans="1:15" ht="15" customHeight="1">
      <c r="A3" s="9"/>
      <c r="B3" s="10"/>
      <c r="C3" s="10"/>
      <c r="D3" s="10"/>
      <c r="E3" s="10"/>
      <c r="F3" s="10"/>
      <c r="G3" s="10"/>
      <c r="H3" s="10"/>
      <c r="I3" s="10"/>
      <c r="J3" s="26"/>
      <c r="K3" s="27"/>
      <c r="L3" s="10"/>
      <c r="M3" s="10"/>
      <c r="N3" s="27"/>
      <c r="O3" s="51"/>
    </row>
    <row r="4" spans="1:15" ht="15" customHeight="1">
      <c r="A4" s="9"/>
      <c r="B4" s="10"/>
      <c r="C4" s="10"/>
      <c r="D4" s="10"/>
      <c r="E4" s="10"/>
      <c r="F4" s="10"/>
      <c r="G4" s="10"/>
      <c r="H4" s="10"/>
      <c r="I4" s="10"/>
      <c r="J4" s="26"/>
      <c r="K4" s="27"/>
      <c r="L4" s="10"/>
      <c r="M4" s="10"/>
      <c r="N4" s="27"/>
      <c r="O4" s="51"/>
    </row>
    <row r="5" spans="1:15" ht="18.7">
      <c r="A5" s="11"/>
      <c r="B5" s="12"/>
      <c r="C5" s="12"/>
      <c r="D5" s="12"/>
      <c r="E5" s="12"/>
      <c r="F5" s="12"/>
      <c r="G5" s="12"/>
      <c r="H5" s="12"/>
      <c r="I5" s="12"/>
      <c r="J5" s="28"/>
      <c r="K5" s="12"/>
      <c r="L5" s="12"/>
      <c r="M5" s="12"/>
      <c r="N5" s="12"/>
      <c r="O5" s="52"/>
    </row>
    <row r="6" spans="1:15" ht="23.35">
      <c r="A6" s="123" t="s">
        <v>347</v>
      </c>
      <c r="B6" s="124"/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5"/>
    </row>
    <row r="7" spans="1:15" s="4" customFormat="1" ht="54.75" customHeight="1">
      <c r="A7" s="13" t="s">
        <v>0</v>
      </c>
      <c r="B7" s="14" t="s">
        <v>2</v>
      </c>
      <c r="C7" s="14" t="s">
        <v>3</v>
      </c>
      <c r="D7" s="14" t="s">
        <v>1</v>
      </c>
      <c r="E7" s="14" t="s">
        <v>4</v>
      </c>
      <c r="F7" s="14" t="s">
        <v>67</v>
      </c>
      <c r="G7" s="15" t="s">
        <v>5</v>
      </c>
      <c r="H7" s="14" t="s">
        <v>6</v>
      </c>
      <c r="I7" s="14" t="s">
        <v>7</v>
      </c>
      <c r="J7" s="29" t="s">
        <v>8</v>
      </c>
      <c r="K7" s="30" t="s">
        <v>9</v>
      </c>
      <c r="L7" s="14" t="s">
        <v>10</v>
      </c>
      <c r="M7" s="14" t="s">
        <v>101</v>
      </c>
      <c r="N7" s="30" t="s">
        <v>100</v>
      </c>
      <c r="O7" s="53" t="s">
        <v>128</v>
      </c>
    </row>
    <row r="8" spans="1:15" ht="6.75" customHeight="1">
      <c r="A8" s="16"/>
      <c r="B8" s="17"/>
      <c r="C8" s="17"/>
      <c r="D8" s="17"/>
      <c r="E8" s="17"/>
      <c r="F8" s="17"/>
      <c r="G8" s="18"/>
      <c r="H8" s="17"/>
      <c r="I8" s="17"/>
      <c r="J8" s="31"/>
      <c r="K8" s="32"/>
      <c r="L8" s="17"/>
      <c r="M8" s="17"/>
      <c r="N8" s="32"/>
      <c r="O8" s="54"/>
    </row>
    <row r="9" spans="1:15" s="1" customFormat="1" ht="29.25" customHeight="1">
      <c r="A9" s="19">
        <v>1</v>
      </c>
      <c r="B9" s="21">
        <v>43983</v>
      </c>
      <c r="C9" s="22" t="s">
        <v>130</v>
      </c>
      <c r="D9" s="20" t="s">
        <v>14</v>
      </c>
      <c r="E9" s="23" t="s">
        <v>12</v>
      </c>
      <c r="F9" s="23">
        <v>3400</v>
      </c>
      <c r="G9" s="23">
        <v>179.15</v>
      </c>
      <c r="H9" s="23">
        <v>176.95</v>
      </c>
      <c r="I9" s="23">
        <v>180.2</v>
      </c>
      <c r="J9" s="33">
        <f t="shared" ref="J9" si="0">IF(E9="","",IF(E9="Buy",(I9-G9),(G9-I9)))</f>
        <v>1.0499999999999829</v>
      </c>
      <c r="K9" s="34">
        <f t="shared" ref="K9" si="1">IF(E9="","",J9*F9)</f>
        <v>3569.9999999999418</v>
      </c>
      <c r="L9" s="23">
        <v>400</v>
      </c>
      <c r="M9" s="48">
        <f t="shared" ref="M9" si="2">G9*F9*0.03%</f>
        <v>182.73299999999998</v>
      </c>
      <c r="N9" s="34">
        <f t="shared" ref="N9" si="3">K9-M9</f>
        <v>3387.2669999999416</v>
      </c>
      <c r="O9" s="55"/>
    </row>
    <row r="10" spans="1:15" s="1" customFormat="1" ht="29.25" customHeight="1">
      <c r="A10" s="19">
        <v>2</v>
      </c>
      <c r="B10" s="21">
        <v>43983</v>
      </c>
      <c r="C10" s="22" t="s">
        <v>102</v>
      </c>
      <c r="D10" s="20" t="s">
        <v>348</v>
      </c>
      <c r="E10" s="23" t="s">
        <v>12</v>
      </c>
      <c r="F10" s="23">
        <v>1500</v>
      </c>
      <c r="G10" s="23">
        <v>885.5</v>
      </c>
      <c r="H10" s="23">
        <v>879.95</v>
      </c>
      <c r="I10" s="23">
        <v>891.5</v>
      </c>
      <c r="J10" s="33">
        <f t="shared" ref="J10" si="4">IF(E10="","",IF(E10="Buy",(I10-G10),(G10-I10)))</f>
        <v>6</v>
      </c>
      <c r="K10" s="34">
        <f t="shared" ref="K10" si="5">IF(E10="","",J10*F10)</f>
        <v>9000</v>
      </c>
      <c r="L10" s="23">
        <v>400</v>
      </c>
      <c r="M10" s="48">
        <f t="shared" ref="M10" si="6">G10*F10*0.03%</f>
        <v>398.47499999999997</v>
      </c>
      <c r="N10" s="34">
        <f t="shared" ref="N10" si="7">K10-M10</f>
        <v>8601.5249999999996</v>
      </c>
      <c r="O10" s="55"/>
    </row>
    <row r="11" spans="1:15" s="1" customFormat="1" ht="29.25" customHeight="1">
      <c r="A11" s="19">
        <v>3</v>
      </c>
      <c r="B11" s="21">
        <v>43983</v>
      </c>
      <c r="C11" s="22" t="s">
        <v>349</v>
      </c>
      <c r="D11" s="20" t="s">
        <v>49</v>
      </c>
      <c r="E11" s="23" t="s">
        <v>12</v>
      </c>
      <c r="F11" s="23">
        <v>1000</v>
      </c>
      <c r="G11" s="23">
        <v>1378</v>
      </c>
      <c r="H11" s="23">
        <v>1368.95</v>
      </c>
      <c r="I11" s="23">
        <v>1388</v>
      </c>
      <c r="J11" s="33">
        <f t="shared" ref="J11" si="8">IF(E11="","",IF(E11="Buy",(I11-G11),(G11-I11)))</f>
        <v>10</v>
      </c>
      <c r="K11" s="34">
        <f t="shared" ref="K11" si="9">IF(E11="","",J11*F11)</f>
        <v>10000</v>
      </c>
      <c r="L11" s="23">
        <v>400</v>
      </c>
      <c r="M11" s="48">
        <f t="shared" ref="M11" si="10">G11*F11*0.03%</f>
        <v>413.4</v>
      </c>
      <c r="N11" s="34">
        <f t="shared" ref="N11" si="11">K11-M11</f>
        <v>9586.6</v>
      </c>
      <c r="O11" s="55"/>
    </row>
    <row r="12" spans="1:15" s="1" customFormat="1" ht="29.25" customHeight="1">
      <c r="A12" s="19">
        <v>4</v>
      </c>
      <c r="B12" s="21">
        <v>43983</v>
      </c>
      <c r="C12" s="22" t="s">
        <v>350</v>
      </c>
      <c r="D12" s="20" t="s">
        <v>172</v>
      </c>
      <c r="E12" s="23" t="s">
        <v>12</v>
      </c>
      <c r="F12" s="23">
        <v>1400</v>
      </c>
      <c r="G12" s="23">
        <v>369.3</v>
      </c>
      <c r="H12" s="23">
        <v>362.75</v>
      </c>
      <c r="I12" s="23">
        <v>366.1</v>
      </c>
      <c r="J12" s="33">
        <f t="shared" ref="J12" si="12">IF(E12="","",IF(E12="Buy",(I12-G12),(G12-I12)))</f>
        <v>-3.1999999999999886</v>
      </c>
      <c r="K12" s="34">
        <f t="shared" ref="K12" si="13">IF(E12="","",J12*F12)</f>
        <v>-4479.9999999999836</v>
      </c>
      <c r="L12" s="23">
        <v>400</v>
      </c>
      <c r="M12" s="48">
        <f t="shared" ref="M12" si="14">G12*F12*0.03%</f>
        <v>155.10599999999999</v>
      </c>
      <c r="N12" s="34">
        <f t="shared" ref="N12" si="15">K12-M12</f>
        <v>-4635.1059999999834</v>
      </c>
      <c r="O12" s="55">
        <f>SUM(N9:N12)</f>
        <v>16940.285999999956</v>
      </c>
    </row>
    <row r="13" spans="1:15" s="1" customFormat="1" ht="29.25" customHeight="1">
      <c r="A13" s="19">
        <v>5</v>
      </c>
      <c r="B13" s="21">
        <v>43984</v>
      </c>
      <c r="C13" s="22" t="s">
        <v>110</v>
      </c>
      <c r="D13" s="20" t="s">
        <v>183</v>
      </c>
      <c r="E13" s="23" t="s">
        <v>12</v>
      </c>
      <c r="F13" s="23">
        <v>4400</v>
      </c>
      <c r="G13" s="23">
        <v>358</v>
      </c>
      <c r="H13" s="23">
        <v>355.55</v>
      </c>
      <c r="I13" s="23">
        <v>362.85</v>
      </c>
      <c r="J13" s="33">
        <f t="shared" ref="J13" si="16">IF(E13="","",IF(E13="Buy",(I13-G13),(G13-I13)))</f>
        <v>4.8500000000000227</v>
      </c>
      <c r="K13" s="34">
        <f t="shared" ref="K13" si="17">IF(E13="","",J13*F13)</f>
        <v>21340.000000000102</v>
      </c>
      <c r="L13" s="23">
        <v>400</v>
      </c>
      <c r="M13" s="48">
        <f t="shared" ref="M13" si="18">G13*F13*0.03%</f>
        <v>472.55999999999995</v>
      </c>
      <c r="N13" s="34">
        <f t="shared" ref="N13" si="19">K13-M13</f>
        <v>20867.440000000101</v>
      </c>
      <c r="O13" s="55"/>
    </row>
    <row r="14" spans="1:15" s="1" customFormat="1" ht="29.25" customHeight="1">
      <c r="A14" s="19">
        <v>6</v>
      </c>
      <c r="B14" s="21">
        <v>43984</v>
      </c>
      <c r="C14" s="22" t="s">
        <v>309</v>
      </c>
      <c r="D14" s="20" t="s">
        <v>57</v>
      </c>
      <c r="E14" s="23" t="s">
        <v>12</v>
      </c>
      <c r="F14" s="23">
        <v>1600</v>
      </c>
      <c r="G14" s="23">
        <v>918.5</v>
      </c>
      <c r="H14" s="23">
        <v>914.3</v>
      </c>
      <c r="I14" s="23">
        <v>928.5</v>
      </c>
      <c r="J14" s="33">
        <f t="shared" ref="J14" si="20">IF(E14="","",IF(E14="Buy",(I14-G14),(G14-I14)))</f>
        <v>10</v>
      </c>
      <c r="K14" s="34">
        <f t="shared" ref="K14" si="21">IF(E14="","",J14*F14)</f>
        <v>16000</v>
      </c>
      <c r="L14" s="23">
        <v>400</v>
      </c>
      <c r="M14" s="48">
        <f t="shared" ref="M14" si="22">G14*F14*0.03%</f>
        <v>440.87999999999994</v>
      </c>
      <c r="N14" s="34">
        <f t="shared" ref="N14" si="23">K14-M14</f>
        <v>15559.12</v>
      </c>
      <c r="O14" s="55"/>
    </row>
    <row r="15" spans="1:15" s="1" customFormat="1" ht="29.25" customHeight="1">
      <c r="A15" s="19">
        <v>7</v>
      </c>
      <c r="B15" s="21">
        <v>43984</v>
      </c>
      <c r="C15" s="22" t="s">
        <v>352</v>
      </c>
      <c r="D15" s="20" t="s">
        <v>351</v>
      </c>
      <c r="E15" s="23" t="s">
        <v>12</v>
      </c>
      <c r="F15" s="23">
        <v>10668</v>
      </c>
      <c r="G15" s="23">
        <v>95.8</v>
      </c>
      <c r="H15" s="23">
        <v>95.1</v>
      </c>
      <c r="I15" s="23">
        <v>96.75</v>
      </c>
      <c r="J15" s="33">
        <f t="shared" ref="J15" si="24">IF(E15="","",IF(E15="Buy",(I15-G15),(G15-I15)))</f>
        <v>0.95000000000000284</v>
      </c>
      <c r="K15" s="34">
        <f t="shared" ref="K15" si="25">IF(E15="","",J15*F15)</f>
        <v>10134.600000000029</v>
      </c>
      <c r="L15" s="23">
        <v>400</v>
      </c>
      <c r="M15" s="48">
        <f t="shared" ref="M15" si="26">G15*F15*0.03%</f>
        <v>306.59832</v>
      </c>
      <c r="N15" s="34">
        <f t="shared" ref="N15" si="27">K15-M15</f>
        <v>9828.0016800000303</v>
      </c>
      <c r="O15" s="55">
        <f>SUM(N13:N15)</f>
        <v>46254.56168000013</v>
      </c>
    </row>
    <row r="16" spans="1:15" s="1" customFormat="1" ht="29.25" customHeight="1">
      <c r="A16" s="19">
        <v>8</v>
      </c>
      <c r="B16" s="21">
        <v>43985</v>
      </c>
      <c r="C16" s="22" t="s">
        <v>195</v>
      </c>
      <c r="D16" s="20" t="s">
        <v>99</v>
      </c>
      <c r="E16" s="23" t="s">
        <v>12</v>
      </c>
      <c r="F16" s="23">
        <v>8000</v>
      </c>
      <c r="G16" s="23">
        <v>154.80000000000001</v>
      </c>
      <c r="H16" s="23">
        <v>153.94999999999999</v>
      </c>
      <c r="I16" s="23">
        <v>156.1</v>
      </c>
      <c r="J16" s="33">
        <f t="shared" ref="J16" si="28">IF(E16="","",IF(E16="Buy",(I16-G16),(G16-I16)))</f>
        <v>1.2999999999999829</v>
      </c>
      <c r="K16" s="34">
        <f t="shared" ref="K16" si="29">IF(E16="","",J16*F16)</f>
        <v>10399.999999999864</v>
      </c>
      <c r="L16" s="23">
        <v>400</v>
      </c>
      <c r="M16" s="48">
        <f t="shared" ref="M16" si="30">G16*F16*0.03%</f>
        <v>371.52</v>
      </c>
      <c r="N16" s="34">
        <f>K16-M16</f>
        <v>10028.479999999863</v>
      </c>
      <c r="O16" s="55"/>
    </row>
    <row r="17" spans="1:15" s="1" customFormat="1" ht="29.25" customHeight="1">
      <c r="A17" s="19">
        <v>9</v>
      </c>
      <c r="B17" s="21">
        <v>43985</v>
      </c>
      <c r="C17" s="22" t="s">
        <v>353</v>
      </c>
      <c r="D17" s="20" t="s">
        <v>126</v>
      </c>
      <c r="E17" s="23" t="s">
        <v>12</v>
      </c>
      <c r="F17" s="23">
        <v>6000</v>
      </c>
      <c r="G17" s="23">
        <v>178</v>
      </c>
      <c r="H17" s="23">
        <v>176.95</v>
      </c>
      <c r="I17" s="23">
        <v>176.95</v>
      </c>
      <c r="J17" s="33">
        <f t="shared" ref="J17" si="31">IF(E17="","",IF(E17="Buy",(I17-G17),(G17-I17)))</f>
        <v>-1.0500000000000114</v>
      </c>
      <c r="K17" s="34">
        <f t="shared" ref="K17" si="32">IF(E17="","",J17*F17)</f>
        <v>-6300.0000000000682</v>
      </c>
      <c r="L17" s="23">
        <v>400</v>
      </c>
      <c r="M17" s="48">
        <f t="shared" ref="M17" si="33">G17*F17*0.03%</f>
        <v>320.39999999999998</v>
      </c>
      <c r="N17" s="34">
        <f t="shared" ref="N17" si="34">K17-M17</f>
        <v>-6620.4000000000678</v>
      </c>
      <c r="O17" s="55"/>
    </row>
    <row r="18" spans="1:15" s="1" customFormat="1" ht="29.25" customHeight="1">
      <c r="A18" s="19">
        <v>10</v>
      </c>
      <c r="B18" s="21">
        <v>43985</v>
      </c>
      <c r="C18" s="22" t="s">
        <v>284</v>
      </c>
      <c r="D18" s="20" t="s">
        <v>177</v>
      </c>
      <c r="E18" s="23" t="s">
        <v>12</v>
      </c>
      <c r="F18" s="23">
        <v>12000</v>
      </c>
      <c r="G18" s="23">
        <v>71.75</v>
      </c>
      <c r="H18" s="23">
        <v>71.3</v>
      </c>
      <c r="I18" s="23">
        <v>71.3</v>
      </c>
      <c r="J18" s="33">
        <f t="shared" ref="J18:J19" si="35">IF(E18="","",IF(E18="Buy",(I18-G18),(G18-I18)))</f>
        <v>-0.45000000000000284</v>
      </c>
      <c r="K18" s="34">
        <f t="shared" ref="K18:K19" si="36">IF(E18="","",J18*F18)</f>
        <v>-5400.0000000000346</v>
      </c>
      <c r="L18" s="23">
        <v>400</v>
      </c>
      <c r="M18" s="48">
        <f t="shared" ref="M18:M19" si="37">G18*F18*0.03%</f>
        <v>258.29999999999995</v>
      </c>
      <c r="N18" s="34">
        <f t="shared" ref="N18:N19" si="38">K18-M18</f>
        <v>-5658.3000000000347</v>
      </c>
      <c r="O18" s="55"/>
    </row>
    <row r="19" spans="1:15" s="1" customFormat="1" ht="29.25" customHeight="1">
      <c r="A19" s="19">
        <v>11</v>
      </c>
      <c r="B19" s="21">
        <v>43985</v>
      </c>
      <c r="C19" s="22" t="s">
        <v>320</v>
      </c>
      <c r="D19" s="20" t="s">
        <v>126</v>
      </c>
      <c r="E19" s="23" t="s">
        <v>12</v>
      </c>
      <c r="F19" s="23">
        <v>6000</v>
      </c>
      <c r="G19" s="23">
        <v>178.4</v>
      </c>
      <c r="H19" s="23">
        <v>176.95</v>
      </c>
      <c r="I19" s="23">
        <v>178.4</v>
      </c>
      <c r="J19" s="33">
        <f t="shared" si="35"/>
        <v>0</v>
      </c>
      <c r="K19" s="34">
        <f t="shared" si="36"/>
        <v>0</v>
      </c>
      <c r="L19" s="23">
        <v>400</v>
      </c>
      <c r="M19" s="48">
        <f t="shared" si="37"/>
        <v>321.11999999999995</v>
      </c>
      <c r="N19" s="34">
        <f t="shared" si="38"/>
        <v>-321.11999999999995</v>
      </c>
      <c r="O19" s="55">
        <f>SUM(N16:N19)</f>
        <v>-2571.3400000002393</v>
      </c>
    </row>
    <row r="20" spans="1:15" s="1" customFormat="1" ht="29.25" customHeight="1">
      <c r="A20" s="19">
        <v>12</v>
      </c>
      <c r="B20" s="21">
        <v>43986</v>
      </c>
      <c r="C20" s="22" t="s">
        <v>195</v>
      </c>
      <c r="D20" s="20" t="s">
        <v>354</v>
      </c>
      <c r="E20" s="23" t="s">
        <v>12</v>
      </c>
      <c r="F20" s="23">
        <v>2500</v>
      </c>
      <c r="G20" s="23">
        <v>486</v>
      </c>
      <c r="H20" s="23">
        <v>482.5</v>
      </c>
      <c r="I20" s="23">
        <v>484.3</v>
      </c>
      <c r="J20" s="33">
        <f t="shared" ref="J20" si="39">IF(E20="","",IF(E20="Buy",(I20-G20),(G20-I20)))</f>
        <v>-1.6999999999999886</v>
      </c>
      <c r="K20" s="34">
        <f t="shared" ref="K20" si="40">IF(E20="","",J20*F20)</f>
        <v>-4249.9999999999718</v>
      </c>
      <c r="L20" s="23">
        <v>400</v>
      </c>
      <c r="M20" s="48">
        <f t="shared" ref="M20" si="41">G20*F20*0.03%</f>
        <v>364.49999999999994</v>
      </c>
      <c r="N20" s="34">
        <f t="shared" ref="N20" si="42">K20-M20</f>
        <v>-4614.4999999999718</v>
      </c>
      <c r="O20" s="55"/>
    </row>
    <row r="21" spans="1:15" s="1" customFormat="1" ht="29.25" customHeight="1">
      <c r="A21" s="19">
        <v>13</v>
      </c>
      <c r="B21" s="21">
        <v>43986</v>
      </c>
      <c r="C21" s="22" t="s">
        <v>124</v>
      </c>
      <c r="D21" s="20" t="s">
        <v>83</v>
      </c>
      <c r="E21" s="23" t="s">
        <v>12</v>
      </c>
      <c r="F21" s="23">
        <v>2300</v>
      </c>
      <c r="G21" s="23">
        <v>660.7</v>
      </c>
      <c r="H21" s="23">
        <v>656.9</v>
      </c>
      <c r="I21" s="23">
        <v>656.9</v>
      </c>
      <c r="J21" s="33">
        <f t="shared" ref="J21" si="43">IF(E21="","",IF(E21="Buy",(I21-G21),(G21-I21)))</f>
        <v>-3.8000000000000682</v>
      </c>
      <c r="K21" s="34">
        <f t="shared" ref="K21" si="44">IF(E21="","",J21*F21)</f>
        <v>-8740.0000000001564</v>
      </c>
      <c r="L21" s="23">
        <v>400</v>
      </c>
      <c r="M21" s="48">
        <f t="shared" ref="M21" si="45">G21*F21*0.03%</f>
        <v>455.88299999999998</v>
      </c>
      <c r="N21" s="34">
        <f t="shared" ref="N21" si="46">K21-M21</f>
        <v>-9195.8830000001562</v>
      </c>
      <c r="O21" s="55"/>
    </row>
    <row r="22" spans="1:15" s="1" customFormat="1" ht="29.25" customHeight="1">
      <c r="A22" s="19">
        <v>14</v>
      </c>
      <c r="B22" s="21">
        <v>43986</v>
      </c>
      <c r="C22" s="22" t="s">
        <v>355</v>
      </c>
      <c r="D22" s="20" t="s">
        <v>241</v>
      </c>
      <c r="E22" s="23" t="s">
        <v>12</v>
      </c>
      <c r="F22" s="23">
        <v>500</v>
      </c>
      <c r="G22" s="23">
        <v>3760</v>
      </c>
      <c r="H22" s="23">
        <v>3739.1</v>
      </c>
      <c r="I22" s="23">
        <v>3739.1</v>
      </c>
      <c r="J22" s="33">
        <f t="shared" ref="J22" si="47">IF(E22="","",IF(E22="Buy",(I22-G22),(G22-I22)))</f>
        <v>-20.900000000000091</v>
      </c>
      <c r="K22" s="34">
        <f t="shared" ref="K22" si="48">IF(E22="","",J22*F22)</f>
        <v>-10450.000000000045</v>
      </c>
      <c r="L22" s="23">
        <v>400</v>
      </c>
      <c r="M22" s="48">
        <f t="shared" ref="M22" si="49">G22*F22*0.03%</f>
        <v>564</v>
      </c>
      <c r="N22" s="34">
        <f t="shared" ref="N22" si="50">K22-M22</f>
        <v>-11014.000000000045</v>
      </c>
      <c r="O22" s="55">
        <f>SUM(N20:N22)</f>
        <v>-24824.383000000176</v>
      </c>
    </row>
    <row r="23" spans="1:15" s="1" customFormat="1" ht="29.25" customHeight="1">
      <c r="A23" s="19">
        <v>15</v>
      </c>
      <c r="B23" s="21">
        <v>43987</v>
      </c>
      <c r="C23" s="22" t="s">
        <v>81</v>
      </c>
      <c r="D23" s="20" t="s">
        <v>354</v>
      </c>
      <c r="E23" s="23" t="s">
        <v>12</v>
      </c>
      <c r="F23" s="23">
        <v>2500</v>
      </c>
      <c r="G23" s="23">
        <v>506</v>
      </c>
      <c r="H23" s="23">
        <v>502.95</v>
      </c>
      <c r="I23" s="23">
        <v>507.3</v>
      </c>
      <c r="J23" s="33">
        <f t="shared" ref="J23" si="51">IF(E23="","",IF(E23="Buy",(I23-G23),(G23-I23)))</f>
        <v>1.3000000000000114</v>
      </c>
      <c r="K23" s="34">
        <f t="shared" ref="K23" si="52">IF(E23="","",J23*F23)</f>
        <v>3250.0000000000282</v>
      </c>
      <c r="L23" s="23">
        <v>400</v>
      </c>
      <c r="M23" s="48">
        <f t="shared" ref="M23" si="53">G23*F23*0.03%</f>
        <v>379.49999999999994</v>
      </c>
      <c r="N23" s="34">
        <f t="shared" ref="N23" si="54">K23-M23</f>
        <v>2870.5000000000282</v>
      </c>
      <c r="O23" s="55"/>
    </row>
    <row r="24" spans="1:15" s="1" customFormat="1" ht="29.25" customHeight="1">
      <c r="A24" s="19">
        <v>16</v>
      </c>
      <c r="B24" s="21">
        <v>43987</v>
      </c>
      <c r="C24" s="22" t="s">
        <v>195</v>
      </c>
      <c r="D24" s="20" t="s">
        <v>47</v>
      </c>
      <c r="E24" s="23" t="s">
        <v>12</v>
      </c>
      <c r="F24" s="23">
        <v>1800</v>
      </c>
      <c r="G24" s="23">
        <v>431</v>
      </c>
      <c r="H24" s="23">
        <v>428</v>
      </c>
      <c r="I24" s="23">
        <v>436.5</v>
      </c>
      <c r="J24" s="33">
        <f t="shared" ref="J24" si="55">IF(E24="","",IF(E24="Buy",(I24-G24),(G24-I24)))</f>
        <v>5.5</v>
      </c>
      <c r="K24" s="34">
        <f t="shared" ref="K24" si="56">IF(E24="","",J24*F24)</f>
        <v>9900</v>
      </c>
      <c r="L24" s="23">
        <v>400</v>
      </c>
      <c r="M24" s="48">
        <f t="shared" ref="M24" si="57">G24*F24*0.03%</f>
        <v>232.73999999999998</v>
      </c>
      <c r="N24" s="34">
        <f t="shared" ref="N24" si="58">K24-M24</f>
        <v>9667.26</v>
      </c>
      <c r="O24" s="55"/>
    </row>
    <row r="25" spans="1:15" s="1" customFormat="1" ht="29.25" customHeight="1">
      <c r="A25" s="19">
        <v>17</v>
      </c>
      <c r="B25" s="21">
        <v>43987</v>
      </c>
      <c r="C25" s="22" t="s">
        <v>114</v>
      </c>
      <c r="D25" s="20" t="s">
        <v>174</v>
      </c>
      <c r="E25" s="23" t="s">
        <v>12</v>
      </c>
      <c r="F25" s="23">
        <v>1100</v>
      </c>
      <c r="G25" s="23">
        <v>1153</v>
      </c>
      <c r="H25" s="23">
        <v>1143.8</v>
      </c>
      <c r="I25" s="23">
        <v>1158.25</v>
      </c>
      <c r="J25" s="33">
        <f t="shared" ref="J25" si="59">IF(E25="","",IF(E25="Buy",(I25-G25),(G25-I25)))</f>
        <v>5.25</v>
      </c>
      <c r="K25" s="34">
        <f t="shared" ref="K25" si="60">IF(E25="","",J25*F25)</f>
        <v>5775</v>
      </c>
      <c r="L25" s="23">
        <v>400</v>
      </c>
      <c r="M25" s="48">
        <f t="shared" ref="M25" si="61">G25*F25*0.03%</f>
        <v>380.48999999999995</v>
      </c>
      <c r="N25" s="34">
        <f t="shared" ref="N25" si="62">K25-M25</f>
        <v>5394.51</v>
      </c>
      <c r="O25" s="55"/>
    </row>
    <row r="26" spans="1:15" s="1" customFormat="1" ht="29.25" customHeight="1">
      <c r="A26" s="19">
        <v>18</v>
      </c>
      <c r="B26" s="21">
        <v>43987</v>
      </c>
      <c r="C26" s="22" t="s">
        <v>318</v>
      </c>
      <c r="D26" s="20" t="s">
        <v>356</v>
      </c>
      <c r="E26" s="23" t="s">
        <v>12</v>
      </c>
      <c r="F26" s="23">
        <v>1800</v>
      </c>
      <c r="G26" s="23">
        <v>391.4</v>
      </c>
      <c r="H26" s="23">
        <v>386.5</v>
      </c>
      <c r="I26" s="23">
        <v>389.9</v>
      </c>
      <c r="J26" s="33">
        <f t="shared" ref="J26" si="63">IF(E26="","",IF(E26="Buy",(I26-G26),(G26-I26)))</f>
        <v>-1.5</v>
      </c>
      <c r="K26" s="34">
        <f t="shared" ref="K26" si="64">IF(E26="","",J26*F26)</f>
        <v>-2700</v>
      </c>
      <c r="L26" s="23">
        <v>400</v>
      </c>
      <c r="M26" s="48">
        <f t="shared" ref="M26" si="65">G26*F26*0.03%</f>
        <v>211.35599999999999</v>
      </c>
      <c r="N26" s="34">
        <f t="shared" ref="N26" si="66">K26-M26</f>
        <v>-2911.3559999999998</v>
      </c>
      <c r="O26" s="55"/>
    </row>
    <row r="27" spans="1:15" s="1" customFormat="1" ht="29.25" customHeight="1">
      <c r="A27" s="19">
        <v>19</v>
      </c>
      <c r="B27" s="21">
        <v>43987</v>
      </c>
      <c r="C27" s="22" t="s">
        <v>357</v>
      </c>
      <c r="D27" s="20" t="s">
        <v>176</v>
      </c>
      <c r="E27" s="23" t="s">
        <v>12</v>
      </c>
      <c r="F27" s="23">
        <v>1200</v>
      </c>
      <c r="G27" s="23">
        <v>324.8</v>
      </c>
      <c r="H27" s="23">
        <v>321.5</v>
      </c>
      <c r="I27" s="23">
        <v>321.5</v>
      </c>
      <c r="J27" s="33">
        <f t="shared" ref="J27" si="67">IF(E27="","",IF(E27="Buy",(I27-G27),(G27-I27)))</f>
        <v>-3.3000000000000114</v>
      </c>
      <c r="K27" s="34">
        <f t="shared" ref="K27" si="68">IF(E27="","",J27*F27)</f>
        <v>-3960.0000000000136</v>
      </c>
      <c r="L27" s="23">
        <v>400</v>
      </c>
      <c r="M27" s="48">
        <f t="shared" ref="M27" si="69">G27*F27*0.03%</f>
        <v>116.92799999999998</v>
      </c>
      <c r="N27" s="34">
        <f t="shared" ref="N27" si="70">K27-M27</f>
        <v>-4076.9280000000135</v>
      </c>
      <c r="O27" s="55">
        <f>SUM(N23:N27)</f>
        <v>10943.986000000012</v>
      </c>
    </row>
    <row r="28" spans="1:15" s="1" customFormat="1" ht="29.25" customHeight="1">
      <c r="A28" s="19">
        <v>20</v>
      </c>
      <c r="B28" s="21">
        <v>43990</v>
      </c>
      <c r="C28" s="22" t="s">
        <v>195</v>
      </c>
      <c r="D28" s="20" t="s">
        <v>141</v>
      </c>
      <c r="E28" s="23" t="s">
        <v>12</v>
      </c>
      <c r="F28" s="23">
        <v>2500</v>
      </c>
      <c r="G28" s="23">
        <v>602.5</v>
      </c>
      <c r="H28" s="23">
        <v>597.9</v>
      </c>
      <c r="I28" s="23">
        <v>608.5</v>
      </c>
      <c r="J28" s="33">
        <f t="shared" ref="J28" si="71">IF(E28="","",IF(E28="Buy",(I28-G28),(G28-I28)))</f>
        <v>6</v>
      </c>
      <c r="K28" s="34">
        <f t="shared" ref="K28" si="72">IF(E28="","",J28*F28)</f>
        <v>15000</v>
      </c>
      <c r="L28" s="23">
        <v>400</v>
      </c>
      <c r="M28" s="48">
        <f t="shared" ref="M28" si="73">G28*F28*0.03%</f>
        <v>451.87499999999994</v>
      </c>
      <c r="N28" s="34">
        <f t="shared" ref="N28" si="74">K28-M28</f>
        <v>14548.125</v>
      </c>
      <c r="O28" s="55"/>
    </row>
    <row r="29" spans="1:15" s="1" customFormat="1" ht="29.25" customHeight="1">
      <c r="A29" s="19">
        <v>21</v>
      </c>
      <c r="B29" s="21">
        <v>43990</v>
      </c>
      <c r="C29" s="22" t="s">
        <v>229</v>
      </c>
      <c r="D29" s="20" t="s">
        <v>49</v>
      </c>
      <c r="E29" s="23" t="s">
        <v>12</v>
      </c>
      <c r="F29" s="23">
        <v>1000</v>
      </c>
      <c r="G29" s="23">
        <v>1401</v>
      </c>
      <c r="H29" s="23">
        <v>1394.95</v>
      </c>
      <c r="I29" s="23">
        <v>1394.95</v>
      </c>
      <c r="J29" s="33">
        <f t="shared" ref="J29" si="75">IF(E29="","",IF(E29="Buy",(I29-G29),(G29-I29)))</f>
        <v>-6.0499999999999545</v>
      </c>
      <c r="K29" s="34">
        <f t="shared" ref="K29" si="76">IF(E29="","",J29*F29)</f>
        <v>-6049.9999999999545</v>
      </c>
      <c r="L29" s="23">
        <v>400</v>
      </c>
      <c r="M29" s="48">
        <f t="shared" ref="M29" si="77">G29*F29*0.03%</f>
        <v>420.29999999999995</v>
      </c>
      <c r="N29" s="34">
        <f t="shared" ref="N29" si="78">K29-M29</f>
        <v>-6470.2999999999547</v>
      </c>
      <c r="O29" s="55"/>
    </row>
    <row r="30" spans="1:15" s="1" customFormat="1" ht="29.25" customHeight="1">
      <c r="A30" s="19">
        <v>22</v>
      </c>
      <c r="B30" s="21">
        <v>43990</v>
      </c>
      <c r="C30" s="22" t="s">
        <v>358</v>
      </c>
      <c r="D30" s="20" t="s">
        <v>245</v>
      </c>
      <c r="E30" s="23" t="s">
        <v>12</v>
      </c>
      <c r="F30" s="23">
        <v>400</v>
      </c>
      <c r="G30" s="23">
        <v>2412</v>
      </c>
      <c r="H30" s="23">
        <v>2389.5</v>
      </c>
      <c r="I30" s="23">
        <v>2433</v>
      </c>
      <c r="J30" s="33">
        <f t="shared" ref="J30" si="79">IF(E30="","",IF(E30="Buy",(I30-G30),(G30-I30)))</f>
        <v>21</v>
      </c>
      <c r="K30" s="34">
        <f t="shared" ref="K30" si="80">IF(E30="","",J30*F30)</f>
        <v>8400</v>
      </c>
      <c r="L30" s="23">
        <v>400</v>
      </c>
      <c r="M30" s="48">
        <f t="shared" ref="M30" si="81">G30*F30*0.03%</f>
        <v>289.44</v>
      </c>
      <c r="N30" s="34">
        <f t="shared" ref="N30" si="82">K30-M30</f>
        <v>8110.56</v>
      </c>
      <c r="O30" s="55"/>
    </row>
    <row r="31" spans="1:15" s="1" customFormat="1" ht="29.25" customHeight="1">
      <c r="A31" s="19">
        <v>23</v>
      </c>
      <c r="B31" s="21">
        <v>43990</v>
      </c>
      <c r="C31" s="22" t="s">
        <v>359</v>
      </c>
      <c r="D31" s="20" t="s">
        <v>85</v>
      </c>
      <c r="E31" s="23" t="s">
        <v>12</v>
      </c>
      <c r="F31" s="23">
        <v>1400</v>
      </c>
      <c r="G31" s="23">
        <v>436</v>
      </c>
      <c r="H31" s="23">
        <v>427.5</v>
      </c>
      <c r="I31" s="23">
        <v>447</v>
      </c>
      <c r="J31" s="33">
        <f t="shared" ref="J31" si="83">IF(E31="","",IF(E31="Buy",(I31-G31),(G31-I31)))</f>
        <v>11</v>
      </c>
      <c r="K31" s="34">
        <f t="shared" ref="K31" si="84">IF(E31="","",J31*F31)</f>
        <v>15400</v>
      </c>
      <c r="L31" s="23">
        <v>400</v>
      </c>
      <c r="M31" s="48">
        <f t="shared" ref="M31" si="85">G31*F31*0.03%</f>
        <v>183.11999999999998</v>
      </c>
      <c r="N31" s="34">
        <f t="shared" ref="N31" si="86">K31-M31</f>
        <v>15216.88</v>
      </c>
      <c r="O31" s="55">
        <f>SUM(N28:N31)</f>
        <v>31405.265000000043</v>
      </c>
    </row>
    <row r="32" spans="1:15" s="1" customFormat="1" ht="29.25" customHeight="1">
      <c r="A32" s="19">
        <v>24</v>
      </c>
      <c r="B32" s="21">
        <v>43991</v>
      </c>
      <c r="C32" s="22" t="s">
        <v>199</v>
      </c>
      <c r="D32" s="20" t="s">
        <v>89</v>
      </c>
      <c r="E32" s="23" t="s">
        <v>13</v>
      </c>
      <c r="F32" s="23">
        <v>618</v>
      </c>
      <c r="G32" s="23">
        <v>1070.5</v>
      </c>
      <c r="H32" s="23">
        <v>1080.5</v>
      </c>
      <c r="I32" s="23">
        <v>1070.5</v>
      </c>
      <c r="J32" s="33">
        <f t="shared" ref="J32" si="87">IF(E32="","",IF(E32="Buy",(I32-G32),(G32-I32)))</f>
        <v>0</v>
      </c>
      <c r="K32" s="34">
        <f t="shared" ref="K32" si="88">IF(E32="","",J32*F32)</f>
        <v>0</v>
      </c>
      <c r="L32" s="23">
        <v>400</v>
      </c>
      <c r="M32" s="48">
        <f t="shared" ref="M32" si="89">G32*F32*0.03%</f>
        <v>198.47069999999999</v>
      </c>
      <c r="N32" s="34">
        <f t="shared" ref="N32" si="90">K32-M32</f>
        <v>-198.47069999999999</v>
      </c>
      <c r="O32" s="55"/>
    </row>
    <row r="33" spans="1:15" s="1" customFormat="1" ht="29.25" customHeight="1">
      <c r="A33" s="19">
        <v>25</v>
      </c>
      <c r="B33" s="21">
        <v>43991</v>
      </c>
      <c r="C33" s="22" t="s">
        <v>229</v>
      </c>
      <c r="D33" s="20" t="s">
        <v>281</v>
      </c>
      <c r="E33" s="23" t="s">
        <v>12</v>
      </c>
      <c r="F33" s="23">
        <v>500</v>
      </c>
      <c r="G33" s="23">
        <v>4075</v>
      </c>
      <c r="H33" s="23">
        <v>4055.5</v>
      </c>
      <c r="I33" s="23">
        <v>4095</v>
      </c>
      <c r="J33" s="33">
        <f t="shared" ref="J33" si="91">IF(E33="","",IF(E33="Buy",(I33-G33),(G33-I33)))</f>
        <v>20</v>
      </c>
      <c r="K33" s="34">
        <f t="shared" ref="K33" si="92">IF(E33="","",J33*F33)</f>
        <v>10000</v>
      </c>
      <c r="L33" s="23">
        <v>400</v>
      </c>
      <c r="M33" s="48">
        <f t="shared" ref="M33" si="93">G33*F33*0.03%</f>
        <v>611.25</v>
      </c>
      <c r="N33" s="34">
        <f t="shared" ref="N33" si="94">K33-M33</f>
        <v>9388.75</v>
      </c>
      <c r="O33" s="55"/>
    </row>
    <row r="34" spans="1:15" s="1" customFormat="1" ht="29.25" customHeight="1">
      <c r="A34" s="19">
        <v>26</v>
      </c>
      <c r="B34" s="21">
        <v>43991</v>
      </c>
      <c r="C34" s="22" t="s">
        <v>207</v>
      </c>
      <c r="D34" s="20" t="s">
        <v>201</v>
      </c>
      <c r="E34" s="23" t="s">
        <v>12</v>
      </c>
      <c r="F34" s="23">
        <v>1400</v>
      </c>
      <c r="G34" s="23">
        <v>1389.5</v>
      </c>
      <c r="H34" s="23">
        <v>1381.5</v>
      </c>
      <c r="I34" s="23">
        <v>1381.5</v>
      </c>
      <c r="J34" s="33">
        <f t="shared" ref="J34" si="95">IF(E34="","",IF(E34="Buy",(I34-G34),(G34-I34)))</f>
        <v>-8</v>
      </c>
      <c r="K34" s="34">
        <f t="shared" ref="K34" si="96">IF(E34="","",J34*F34)</f>
        <v>-11200</v>
      </c>
      <c r="L34" s="23">
        <v>400</v>
      </c>
      <c r="M34" s="48">
        <f t="shared" ref="M34" si="97">G34*F34*0.03%</f>
        <v>583.58999999999992</v>
      </c>
      <c r="N34" s="34">
        <f t="shared" ref="N34" si="98">K34-M34</f>
        <v>-11783.59</v>
      </c>
      <c r="O34" s="55"/>
    </row>
    <row r="35" spans="1:15" s="1" customFormat="1" ht="29.25" customHeight="1">
      <c r="A35" s="19">
        <v>27</v>
      </c>
      <c r="B35" s="21">
        <v>43991</v>
      </c>
      <c r="C35" s="22" t="s">
        <v>360</v>
      </c>
      <c r="D35" s="20" t="s">
        <v>141</v>
      </c>
      <c r="E35" s="23" t="s">
        <v>12</v>
      </c>
      <c r="F35" s="23">
        <v>2500</v>
      </c>
      <c r="G35" s="23">
        <v>616</v>
      </c>
      <c r="H35" s="23">
        <v>611.5</v>
      </c>
      <c r="I35" s="23">
        <v>613.5</v>
      </c>
      <c r="J35" s="33">
        <f t="shared" ref="J35" si="99">IF(E35="","",IF(E35="Buy",(I35-G35),(G35-I35)))</f>
        <v>-2.5</v>
      </c>
      <c r="K35" s="34">
        <f t="shared" ref="K35" si="100">IF(E35="","",J35*F35)</f>
        <v>-6250</v>
      </c>
      <c r="L35" s="23">
        <v>400</v>
      </c>
      <c r="M35" s="48">
        <f t="shared" ref="M35" si="101">G35*F35*0.03%</f>
        <v>461.99999999999994</v>
      </c>
      <c r="N35" s="34">
        <f t="shared" ref="N35" si="102">K35-M35</f>
        <v>-6712</v>
      </c>
      <c r="O35" s="55">
        <f>SUM(N32:N35)</f>
        <v>-9305.3107</v>
      </c>
    </row>
    <row r="36" spans="1:15" s="1" customFormat="1" ht="29.25" customHeight="1">
      <c r="A36" s="19">
        <v>28</v>
      </c>
      <c r="B36" s="21">
        <v>43992</v>
      </c>
      <c r="C36" s="22" t="s">
        <v>361</v>
      </c>
      <c r="D36" s="20" t="s">
        <v>281</v>
      </c>
      <c r="E36" s="23" t="s">
        <v>12</v>
      </c>
      <c r="F36" s="23">
        <v>250</v>
      </c>
      <c r="G36" s="23">
        <v>4181</v>
      </c>
      <c r="H36" s="23">
        <v>4152.5</v>
      </c>
      <c r="I36" s="23">
        <v>4152.5</v>
      </c>
      <c r="J36" s="33">
        <f t="shared" ref="J36" si="103">IF(E36="","",IF(E36="Buy",(I36-G36),(G36-I36)))</f>
        <v>-28.5</v>
      </c>
      <c r="K36" s="34">
        <f t="shared" ref="K36" si="104">IF(E36="","",J36*F36)</f>
        <v>-7125</v>
      </c>
      <c r="L36" s="23">
        <v>400</v>
      </c>
      <c r="M36" s="48">
        <f t="shared" ref="M36" si="105">G36*F36*0.03%</f>
        <v>313.57499999999999</v>
      </c>
      <c r="N36" s="34">
        <f t="shared" ref="N36" si="106">K36-M36</f>
        <v>-7438.5749999999998</v>
      </c>
      <c r="O36" s="55"/>
    </row>
    <row r="37" spans="1:15" s="1" customFormat="1" ht="29.25" customHeight="1">
      <c r="A37" s="19">
        <v>29</v>
      </c>
      <c r="B37" s="21">
        <v>43992</v>
      </c>
      <c r="C37" s="22" t="s">
        <v>290</v>
      </c>
      <c r="D37" s="20" t="s">
        <v>362</v>
      </c>
      <c r="E37" s="23" t="s">
        <v>12</v>
      </c>
      <c r="F37" s="23">
        <v>400</v>
      </c>
      <c r="G37" s="23">
        <v>2760</v>
      </c>
      <c r="H37" s="23">
        <v>2735.5</v>
      </c>
      <c r="I37" s="23">
        <v>2745.5</v>
      </c>
      <c r="J37" s="33">
        <f t="shared" ref="J37" si="107">IF(E37="","",IF(E37="Buy",(I37-G37),(G37-I37)))</f>
        <v>-14.5</v>
      </c>
      <c r="K37" s="34">
        <f t="shared" ref="K37" si="108">IF(E37="","",J37*F37)</f>
        <v>-5800</v>
      </c>
      <c r="L37" s="23">
        <v>400</v>
      </c>
      <c r="M37" s="48">
        <f t="shared" ref="M37" si="109">G37*F37*0.03%</f>
        <v>331.2</v>
      </c>
      <c r="N37" s="34">
        <f t="shared" ref="N37" si="110">K37-M37</f>
        <v>-6131.2</v>
      </c>
      <c r="O37" s="55"/>
    </row>
    <row r="38" spans="1:15" s="1" customFormat="1" ht="29.25" customHeight="1">
      <c r="A38" s="19">
        <v>30</v>
      </c>
      <c r="B38" s="21">
        <v>43992</v>
      </c>
      <c r="C38" s="22" t="s">
        <v>363</v>
      </c>
      <c r="D38" s="20" t="s">
        <v>273</v>
      </c>
      <c r="E38" s="23" t="s">
        <v>13</v>
      </c>
      <c r="F38" s="23">
        <v>500</v>
      </c>
      <c r="G38" s="23">
        <v>2737</v>
      </c>
      <c r="H38" s="23">
        <v>2751.5</v>
      </c>
      <c r="I38" s="23">
        <v>2717.5</v>
      </c>
      <c r="J38" s="33">
        <f t="shared" ref="J38" si="111">IF(E38="","",IF(E38="Buy",(I38-G38),(G38-I38)))</f>
        <v>19.5</v>
      </c>
      <c r="K38" s="34">
        <f t="shared" ref="K38" si="112">IF(E38="","",J38*F38)</f>
        <v>9750</v>
      </c>
      <c r="L38" s="23">
        <v>400</v>
      </c>
      <c r="M38" s="48">
        <f t="shared" ref="M38" si="113">G38*F38*0.03%</f>
        <v>410.54999999999995</v>
      </c>
      <c r="N38" s="34">
        <f t="shared" ref="N38" si="114">K38-M38</f>
        <v>9339.4500000000007</v>
      </c>
      <c r="O38" s="55"/>
    </row>
    <row r="39" spans="1:15" s="1" customFormat="1" ht="29.25" customHeight="1">
      <c r="A39" s="19">
        <v>31</v>
      </c>
      <c r="B39" s="21">
        <v>43992</v>
      </c>
      <c r="C39" s="22" t="s">
        <v>364</v>
      </c>
      <c r="D39" s="20" t="s">
        <v>14</v>
      </c>
      <c r="E39" s="23" t="s">
        <v>12</v>
      </c>
      <c r="F39" s="23">
        <v>3400</v>
      </c>
      <c r="G39" s="23">
        <v>209.3</v>
      </c>
      <c r="H39" s="23">
        <v>207.9</v>
      </c>
      <c r="I39" s="23">
        <v>214.5</v>
      </c>
      <c r="J39" s="33">
        <f t="shared" ref="J39" si="115">IF(E39="","",IF(E39="Buy",(I39-G39),(G39-I39)))</f>
        <v>5.1999999999999886</v>
      </c>
      <c r="K39" s="34">
        <f t="shared" ref="K39" si="116">IF(E39="","",J39*F39)</f>
        <v>17679.99999999996</v>
      </c>
      <c r="L39" s="23">
        <v>400</v>
      </c>
      <c r="M39" s="48">
        <f t="shared" ref="M39" si="117">G39*F39*0.03%</f>
        <v>213.48599999999999</v>
      </c>
      <c r="N39" s="34">
        <f t="shared" ref="N39" si="118">K39-M39</f>
        <v>17466.513999999959</v>
      </c>
      <c r="O39" s="55">
        <f>SUM(N36:N39)</f>
        <v>13236.18899999996</v>
      </c>
    </row>
    <row r="40" spans="1:15" s="1" customFormat="1" ht="29.25" customHeight="1">
      <c r="A40" s="19">
        <v>32</v>
      </c>
      <c r="B40" s="21">
        <v>43993</v>
      </c>
      <c r="C40" s="22" t="s">
        <v>276</v>
      </c>
      <c r="D40" s="20" t="s">
        <v>175</v>
      </c>
      <c r="E40" s="23" t="s">
        <v>12</v>
      </c>
      <c r="F40" s="23">
        <v>1200</v>
      </c>
      <c r="G40" s="23">
        <v>1017</v>
      </c>
      <c r="H40" s="23">
        <v>1012.5</v>
      </c>
      <c r="I40" s="23">
        <v>1012.5</v>
      </c>
      <c r="J40" s="33">
        <f t="shared" ref="J40" si="119">IF(E40="","",IF(E40="Buy",(I40-G40),(G40-I40)))</f>
        <v>-4.5</v>
      </c>
      <c r="K40" s="34">
        <f t="shared" ref="K40" si="120">IF(E40="","",J40*F40)</f>
        <v>-5400</v>
      </c>
      <c r="L40" s="23">
        <v>400</v>
      </c>
      <c r="M40" s="48">
        <f t="shared" ref="M40" si="121">G40*F40*0.03%</f>
        <v>366.11999999999995</v>
      </c>
      <c r="N40" s="34">
        <f t="shared" ref="N40" si="122">K40-M40</f>
        <v>-5766.12</v>
      </c>
      <c r="O40" s="55"/>
    </row>
    <row r="41" spans="1:15" s="1" customFormat="1" ht="29.25" customHeight="1">
      <c r="A41" s="19">
        <v>33</v>
      </c>
      <c r="B41" s="21">
        <v>43993</v>
      </c>
      <c r="C41" s="22" t="s">
        <v>137</v>
      </c>
      <c r="D41" s="20" t="s">
        <v>365</v>
      </c>
      <c r="E41" s="23" t="s">
        <v>12</v>
      </c>
      <c r="F41" s="23">
        <v>1200</v>
      </c>
      <c r="G41" s="23">
        <v>657</v>
      </c>
      <c r="H41" s="23">
        <v>645.5</v>
      </c>
      <c r="I41" s="23">
        <v>668.25</v>
      </c>
      <c r="J41" s="33">
        <f t="shared" ref="J41" si="123">IF(E41="","",IF(E41="Buy",(I41-G41),(G41-I41)))</f>
        <v>11.25</v>
      </c>
      <c r="K41" s="34">
        <f t="shared" ref="K41" si="124">IF(E41="","",J41*F41)</f>
        <v>13500</v>
      </c>
      <c r="L41" s="23">
        <v>400</v>
      </c>
      <c r="M41" s="48">
        <f t="shared" ref="M41" si="125">G41*F41*0.03%</f>
        <v>236.51999999999998</v>
      </c>
      <c r="N41" s="34">
        <f t="shared" ref="N41" si="126">K41-M41</f>
        <v>13263.48</v>
      </c>
      <c r="O41" s="55"/>
    </row>
    <row r="42" spans="1:15" s="1" customFormat="1" ht="29.25" customHeight="1">
      <c r="A42" s="19">
        <v>34</v>
      </c>
      <c r="B42" s="21">
        <v>43993</v>
      </c>
      <c r="C42" s="22" t="s">
        <v>319</v>
      </c>
      <c r="D42" s="20" t="s">
        <v>183</v>
      </c>
      <c r="E42" s="23" t="s">
        <v>12</v>
      </c>
      <c r="F42" s="23">
        <v>4400</v>
      </c>
      <c r="G42" s="23">
        <v>375.5</v>
      </c>
      <c r="H42" s="23">
        <v>372.3</v>
      </c>
      <c r="I42" s="23">
        <v>374.6</v>
      </c>
      <c r="J42" s="33">
        <f t="shared" ref="J42" si="127">IF(E42="","",IF(E42="Buy",(I42-G42),(G42-I42)))</f>
        <v>-0.89999999999997726</v>
      </c>
      <c r="K42" s="34">
        <f t="shared" ref="K42" si="128">IF(E42="","",J42*F42)</f>
        <v>-3959.9999999999</v>
      </c>
      <c r="L42" s="23">
        <v>400</v>
      </c>
      <c r="M42" s="48">
        <f t="shared" ref="M42" si="129">G42*F42*0.03%</f>
        <v>495.65999999999997</v>
      </c>
      <c r="N42" s="34">
        <f t="shared" ref="N42" si="130">K42-M42</f>
        <v>-4455.6599999998998</v>
      </c>
      <c r="O42" s="55"/>
    </row>
    <row r="43" spans="1:15" s="1" customFormat="1" ht="29.25" customHeight="1">
      <c r="A43" s="19">
        <v>35</v>
      </c>
      <c r="B43" s="21">
        <v>43993</v>
      </c>
      <c r="C43" s="22" t="s">
        <v>198</v>
      </c>
      <c r="D43" s="20" t="s">
        <v>317</v>
      </c>
      <c r="E43" s="23" t="s">
        <v>13</v>
      </c>
      <c r="F43" s="23">
        <v>2200</v>
      </c>
      <c r="G43" s="23">
        <v>929.9</v>
      </c>
      <c r="H43" s="23">
        <v>935.1</v>
      </c>
      <c r="I43" s="23">
        <v>925.3</v>
      </c>
      <c r="J43" s="33">
        <f t="shared" ref="J43" si="131">IF(E43="","",IF(E43="Buy",(I43-G43),(G43-I43)))</f>
        <v>4.6000000000000227</v>
      </c>
      <c r="K43" s="34">
        <f t="shared" ref="K43" si="132">IF(E43="","",J43*F43)</f>
        <v>10120.000000000051</v>
      </c>
      <c r="L43" s="23">
        <v>400</v>
      </c>
      <c r="M43" s="48">
        <f t="shared" ref="M43" si="133">G43*F43*0.03%</f>
        <v>613.73399999999992</v>
      </c>
      <c r="N43" s="34">
        <f t="shared" ref="N43" si="134">K43-M43</f>
        <v>9506.2660000000506</v>
      </c>
      <c r="O43" s="55">
        <f>SUM(N40:N43)</f>
        <v>12547.96600000015</v>
      </c>
    </row>
    <row r="44" spans="1:15" s="1" customFormat="1" ht="29.25" customHeight="1">
      <c r="A44" s="19">
        <v>36</v>
      </c>
      <c r="B44" s="21">
        <v>43997</v>
      </c>
      <c r="C44" s="22" t="s">
        <v>246</v>
      </c>
      <c r="D44" s="20" t="s">
        <v>183</v>
      </c>
      <c r="E44" s="23" t="s">
        <v>12</v>
      </c>
      <c r="F44" s="23">
        <v>4400</v>
      </c>
      <c r="G44" s="23">
        <v>381</v>
      </c>
      <c r="H44" s="23">
        <v>377.95</v>
      </c>
      <c r="I44" s="23">
        <v>378.2</v>
      </c>
      <c r="J44" s="33">
        <f t="shared" ref="J44" si="135">IF(E44="","",IF(E44="Buy",(I44-G44),(G44-I44)))</f>
        <v>-2.8000000000000114</v>
      </c>
      <c r="K44" s="34">
        <f t="shared" ref="K44" si="136">IF(E44="","",J44*F44)</f>
        <v>-12320.000000000051</v>
      </c>
      <c r="L44" s="23">
        <v>400</v>
      </c>
      <c r="M44" s="48">
        <f t="shared" ref="M44" si="137">G44*F44*0.03%</f>
        <v>502.91999999999996</v>
      </c>
      <c r="N44" s="34">
        <f t="shared" ref="N44" si="138">K44-M44</f>
        <v>-12822.920000000051</v>
      </c>
      <c r="O44" s="55"/>
    </row>
    <row r="45" spans="1:15" s="1" customFormat="1" ht="29.25" customHeight="1">
      <c r="A45" s="19">
        <v>37</v>
      </c>
      <c r="B45" s="21">
        <v>43997</v>
      </c>
      <c r="C45" s="22" t="s">
        <v>366</v>
      </c>
      <c r="D45" s="20" t="s">
        <v>49</v>
      </c>
      <c r="E45" s="23" t="s">
        <v>12</v>
      </c>
      <c r="F45" s="23">
        <v>1000</v>
      </c>
      <c r="G45" s="23">
        <v>1414.5</v>
      </c>
      <c r="H45" s="23">
        <v>1395.5</v>
      </c>
      <c r="I45" s="23">
        <v>1408.1</v>
      </c>
      <c r="J45" s="33">
        <f t="shared" ref="J45" si="139">IF(E45="","",IF(E45="Buy",(I45-G45),(G45-I45)))</f>
        <v>-6.4000000000000909</v>
      </c>
      <c r="K45" s="34">
        <f t="shared" ref="K45" si="140">IF(E45="","",J45*F45)</f>
        <v>-6400.0000000000909</v>
      </c>
      <c r="L45" s="23">
        <v>400</v>
      </c>
      <c r="M45" s="48">
        <f t="shared" ref="M45" si="141">G45*F45*0.03%</f>
        <v>424.34999999999997</v>
      </c>
      <c r="N45" s="34">
        <f t="shared" ref="N45" si="142">K45-M45</f>
        <v>-6824.3500000000913</v>
      </c>
      <c r="O45" s="55"/>
    </row>
    <row r="46" spans="1:15" s="1" customFormat="1" ht="29.25" customHeight="1">
      <c r="A46" s="19">
        <v>38</v>
      </c>
      <c r="B46" s="21">
        <v>43997</v>
      </c>
      <c r="C46" s="22" t="s">
        <v>367</v>
      </c>
      <c r="D46" s="20" t="s">
        <v>289</v>
      </c>
      <c r="E46" s="23" t="s">
        <v>12</v>
      </c>
      <c r="F46" s="23">
        <v>1010</v>
      </c>
      <c r="G46" s="23">
        <v>1613</v>
      </c>
      <c r="H46" s="23">
        <v>1605.5</v>
      </c>
      <c r="I46" s="23">
        <v>1620.25</v>
      </c>
      <c r="J46" s="33">
        <f t="shared" ref="J46" si="143">IF(E46="","",IF(E46="Buy",(I46-G46),(G46-I46)))</f>
        <v>7.25</v>
      </c>
      <c r="K46" s="34">
        <f t="shared" ref="K46" si="144">IF(E46="","",J46*F46)</f>
        <v>7322.5</v>
      </c>
      <c r="L46" s="23">
        <v>400</v>
      </c>
      <c r="M46" s="48">
        <f t="shared" ref="M46" si="145">G46*F46*0.03%</f>
        <v>488.73899999999998</v>
      </c>
      <c r="N46" s="34">
        <f t="shared" ref="N46" si="146">K46-M46</f>
        <v>6833.7610000000004</v>
      </c>
      <c r="O46" s="55">
        <f>SUM(N44:N46)</f>
        <v>-12813.509000000142</v>
      </c>
    </row>
    <row r="47" spans="1:15" s="1" customFormat="1" ht="29.25" customHeight="1">
      <c r="A47" s="19">
        <v>39</v>
      </c>
      <c r="B47" s="21">
        <v>43998</v>
      </c>
      <c r="C47" s="22" t="s">
        <v>106</v>
      </c>
      <c r="D47" s="20" t="s">
        <v>154</v>
      </c>
      <c r="E47" s="23" t="s">
        <v>12</v>
      </c>
      <c r="F47" s="23">
        <v>7000</v>
      </c>
      <c r="G47" s="23">
        <v>151.9</v>
      </c>
      <c r="H47" s="23">
        <v>1605.5</v>
      </c>
      <c r="I47" s="23">
        <v>152.5</v>
      </c>
      <c r="J47" s="33">
        <f t="shared" ref="J47" si="147">IF(E47="","",IF(E47="Buy",(I47-G47),(G47-I47)))</f>
        <v>0.59999999999999432</v>
      </c>
      <c r="K47" s="34">
        <f t="shared" ref="K47" si="148">IF(E47="","",J47*F47)</f>
        <v>4199.99999999996</v>
      </c>
      <c r="L47" s="23">
        <v>400</v>
      </c>
      <c r="M47" s="48">
        <f t="shared" ref="M47" si="149">G47*F47*0.03%</f>
        <v>318.98999999999995</v>
      </c>
      <c r="N47" s="34">
        <f t="shared" ref="N47" si="150">K47-M47</f>
        <v>3881.0099999999602</v>
      </c>
      <c r="O47" s="55"/>
    </row>
    <row r="48" spans="1:15" s="1" customFormat="1" ht="29.25" customHeight="1">
      <c r="A48" s="19">
        <v>40</v>
      </c>
      <c r="B48" s="21">
        <v>43998</v>
      </c>
      <c r="C48" s="22" t="s">
        <v>142</v>
      </c>
      <c r="D48" s="20" t="s">
        <v>368</v>
      </c>
      <c r="E48" s="23" t="s">
        <v>12</v>
      </c>
      <c r="F48" s="23">
        <v>1300</v>
      </c>
      <c r="G48" s="23">
        <v>852.5</v>
      </c>
      <c r="H48" s="23">
        <v>845.5</v>
      </c>
      <c r="I48" s="23">
        <v>845.5</v>
      </c>
      <c r="J48" s="33">
        <f t="shared" ref="J48" si="151">IF(E48="","",IF(E48="Buy",(I48-G48),(G48-I48)))</f>
        <v>-7</v>
      </c>
      <c r="K48" s="34">
        <f t="shared" ref="K48" si="152">IF(E48="","",J48*F48)</f>
        <v>-9100</v>
      </c>
      <c r="L48" s="23">
        <v>400</v>
      </c>
      <c r="M48" s="48">
        <f t="shared" ref="M48" si="153">G48*F48*0.03%</f>
        <v>332.47499999999997</v>
      </c>
      <c r="N48" s="34">
        <f t="shared" ref="N48" si="154">K48-M48</f>
        <v>-9432.4750000000004</v>
      </c>
      <c r="O48" s="55"/>
    </row>
    <row r="49" spans="1:15" s="1" customFormat="1" ht="29.25" customHeight="1">
      <c r="A49" s="19">
        <v>41</v>
      </c>
      <c r="B49" s="21">
        <v>43998</v>
      </c>
      <c r="C49" s="22" t="s">
        <v>285</v>
      </c>
      <c r="D49" s="20" t="s">
        <v>231</v>
      </c>
      <c r="E49" s="23" t="s">
        <v>12</v>
      </c>
      <c r="F49" s="23">
        <v>1600</v>
      </c>
      <c r="G49" s="23">
        <v>1192</v>
      </c>
      <c r="H49" s="23">
        <v>845.5</v>
      </c>
      <c r="I49" s="23">
        <v>1198</v>
      </c>
      <c r="J49" s="33">
        <f t="shared" ref="J49" si="155">IF(E49="","",IF(E49="Buy",(I49-G49),(G49-I49)))</f>
        <v>6</v>
      </c>
      <c r="K49" s="34">
        <f t="shared" ref="K49" si="156">IF(E49="","",J49*F49)</f>
        <v>9600</v>
      </c>
      <c r="L49" s="23">
        <v>400</v>
      </c>
      <c r="M49" s="48">
        <f t="shared" ref="M49" si="157">G49*F49*0.03%</f>
        <v>572.16</v>
      </c>
      <c r="N49" s="34">
        <f t="shared" ref="N49" si="158">K49-M49</f>
        <v>9027.84</v>
      </c>
      <c r="O49" s="55">
        <f>SUM(N47:N49)</f>
        <v>3476.37499999996</v>
      </c>
    </row>
    <row r="50" spans="1:15" s="1" customFormat="1" ht="29.25" customHeight="1">
      <c r="A50" s="19">
        <v>42</v>
      </c>
      <c r="B50" s="21">
        <v>43999</v>
      </c>
      <c r="C50" s="22" t="s">
        <v>82</v>
      </c>
      <c r="D50" s="20" t="s">
        <v>163</v>
      </c>
      <c r="E50" s="23" t="s">
        <v>12</v>
      </c>
      <c r="F50" s="23">
        <v>4200</v>
      </c>
      <c r="G50" s="23">
        <v>215.2</v>
      </c>
      <c r="H50" s="23">
        <v>213.5</v>
      </c>
      <c r="I50" s="23">
        <v>217.25</v>
      </c>
      <c r="J50" s="33">
        <f t="shared" ref="J50" si="159">IF(E50="","",IF(E50="Buy",(I50-G50),(G50-I50)))</f>
        <v>2.0500000000000114</v>
      </c>
      <c r="K50" s="34">
        <f t="shared" ref="K50" si="160">IF(E50="","",J50*F50)</f>
        <v>8610.0000000000473</v>
      </c>
      <c r="L50" s="23">
        <v>400</v>
      </c>
      <c r="M50" s="48">
        <f t="shared" ref="M50" si="161">G50*F50*0.03%</f>
        <v>271.15199999999999</v>
      </c>
      <c r="N50" s="34">
        <f t="shared" ref="N50" si="162">K50-M50</f>
        <v>8338.8480000000473</v>
      </c>
      <c r="O50" s="55"/>
    </row>
    <row r="51" spans="1:15" s="1" customFormat="1" ht="29.25" customHeight="1">
      <c r="A51" s="19">
        <v>43</v>
      </c>
      <c r="B51" s="21">
        <v>43999</v>
      </c>
      <c r="C51" s="22" t="s">
        <v>370</v>
      </c>
      <c r="D51" s="20" t="s">
        <v>160</v>
      </c>
      <c r="E51" s="23" t="s">
        <v>12</v>
      </c>
      <c r="F51" s="23">
        <v>1600</v>
      </c>
      <c r="G51" s="23">
        <v>684</v>
      </c>
      <c r="H51" s="23">
        <v>674.5</v>
      </c>
      <c r="I51" s="23">
        <v>674.5</v>
      </c>
      <c r="J51" s="33">
        <f t="shared" ref="J51" si="163">IF(E51="","",IF(E51="Buy",(I51-G51),(G51-I51)))</f>
        <v>-9.5</v>
      </c>
      <c r="K51" s="34">
        <f t="shared" ref="K51" si="164">IF(E51="","",J51*F51)</f>
        <v>-15200</v>
      </c>
      <c r="L51" s="23">
        <v>400</v>
      </c>
      <c r="M51" s="48">
        <f t="shared" ref="M51" si="165">G51*F51*0.03%</f>
        <v>328.32</v>
      </c>
      <c r="N51" s="34">
        <f t="shared" ref="N51" si="166">K51-M51</f>
        <v>-15528.32</v>
      </c>
      <c r="O51" s="55"/>
    </row>
    <row r="52" spans="1:15" s="1" customFormat="1" ht="29.25" customHeight="1">
      <c r="A52" s="19">
        <v>44</v>
      </c>
      <c r="B52" s="21">
        <v>43999</v>
      </c>
      <c r="C52" s="22" t="s">
        <v>371</v>
      </c>
      <c r="D52" s="20" t="s">
        <v>317</v>
      </c>
      <c r="E52" s="23" t="s">
        <v>12</v>
      </c>
      <c r="F52" s="23">
        <v>2200</v>
      </c>
      <c r="G52" s="23">
        <v>996</v>
      </c>
      <c r="H52" s="23">
        <v>992.95</v>
      </c>
      <c r="I52" s="23">
        <v>989.1</v>
      </c>
      <c r="J52" s="33">
        <f t="shared" ref="J52" si="167">IF(E52="","",IF(E52="Buy",(I52-G52),(G52-I52)))</f>
        <v>-6.8999999999999773</v>
      </c>
      <c r="K52" s="34">
        <f t="shared" ref="K52" si="168">IF(E52="","",J52*F52)</f>
        <v>-15179.999999999949</v>
      </c>
      <c r="L52" s="23">
        <v>400</v>
      </c>
      <c r="M52" s="48">
        <f t="shared" ref="M52" si="169">G52*F52*0.03%</f>
        <v>657.3599999999999</v>
      </c>
      <c r="N52" s="34">
        <f t="shared" ref="N52" si="170">K52-M52</f>
        <v>-15837.35999999995</v>
      </c>
      <c r="O52" s="55"/>
    </row>
    <row r="53" spans="1:15" s="1" customFormat="1" ht="29.25" customHeight="1">
      <c r="A53" s="19">
        <v>45</v>
      </c>
      <c r="B53" s="21">
        <v>43999</v>
      </c>
      <c r="C53" s="22" t="s">
        <v>200</v>
      </c>
      <c r="D53" s="20" t="s">
        <v>369</v>
      </c>
      <c r="E53" s="23" t="s">
        <v>12</v>
      </c>
      <c r="F53" s="23">
        <v>5000</v>
      </c>
      <c r="G53" s="23">
        <v>167.1</v>
      </c>
      <c r="H53" s="23">
        <v>164.1</v>
      </c>
      <c r="I53" s="23">
        <v>164.9</v>
      </c>
      <c r="J53" s="33">
        <f t="shared" ref="J53" si="171">IF(E53="","",IF(E53="Buy",(I53-G53),(G53-I53)))</f>
        <v>-2.1999999999999886</v>
      </c>
      <c r="K53" s="34">
        <f t="shared" ref="K53" si="172">IF(E53="","",J53*F53)</f>
        <v>-10999.999999999944</v>
      </c>
      <c r="L53" s="23">
        <v>400</v>
      </c>
      <c r="M53" s="48">
        <f t="shared" ref="M53" si="173">G53*F53*0.03%</f>
        <v>250.64999999999998</v>
      </c>
      <c r="N53" s="34">
        <f t="shared" ref="N53" si="174">K53-M53</f>
        <v>-11250.649999999943</v>
      </c>
      <c r="O53" s="55"/>
    </row>
    <row r="54" spans="1:15" s="1" customFormat="1" ht="29.25" customHeight="1">
      <c r="A54" s="19">
        <v>46</v>
      </c>
      <c r="B54" s="21">
        <v>43999</v>
      </c>
      <c r="C54" s="22" t="s">
        <v>372</v>
      </c>
      <c r="D54" s="20" t="s">
        <v>193</v>
      </c>
      <c r="E54" s="23" t="s">
        <v>12</v>
      </c>
      <c r="F54" s="23">
        <v>2300</v>
      </c>
      <c r="G54" s="23">
        <v>397.8</v>
      </c>
      <c r="H54" s="23">
        <v>394.8</v>
      </c>
      <c r="I54" s="23">
        <v>396</v>
      </c>
      <c r="J54" s="33">
        <f t="shared" ref="J54" si="175">IF(E54="","",IF(E54="Buy",(I54-G54),(G54-I54)))</f>
        <v>-1.8000000000000114</v>
      </c>
      <c r="K54" s="34">
        <f t="shared" ref="K54" si="176">IF(E54="","",J54*F54)</f>
        <v>-4140.0000000000264</v>
      </c>
      <c r="L54" s="23">
        <v>400</v>
      </c>
      <c r="M54" s="48">
        <f t="shared" ref="M54" si="177">G54*F54*0.03%</f>
        <v>274.48199999999997</v>
      </c>
      <c r="N54" s="34">
        <f t="shared" ref="N54" si="178">K54-M54</f>
        <v>-4414.4820000000263</v>
      </c>
      <c r="O54" s="55">
        <f>SUM(N50:N54)</f>
        <v>-38691.963999999869</v>
      </c>
    </row>
    <row r="55" spans="1:15" s="1" customFormat="1" ht="29.25" customHeight="1">
      <c r="A55" s="19">
        <v>47</v>
      </c>
      <c r="B55" s="21">
        <v>44000</v>
      </c>
      <c r="C55" s="22" t="s">
        <v>221</v>
      </c>
      <c r="D55" s="20" t="s">
        <v>193</v>
      </c>
      <c r="E55" s="23" t="s">
        <v>12</v>
      </c>
      <c r="F55" s="23">
        <v>4600</v>
      </c>
      <c r="G55" s="23">
        <v>402.2</v>
      </c>
      <c r="H55" s="23">
        <v>398.95</v>
      </c>
      <c r="I55" s="23">
        <v>398.95</v>
      </c>
      <c r="J55" s="33">
        <f t="shared" ref="J55" si="179">IF(E55="","",IF(E55="Buy",(I55-G55),(G55-I55)))</f>
        <v>-3.25</v>
      </c>
      <c r="K55" s="34">
        <f t="shared" ref="K55" si="180">IF(E55="","",J55*F55)</f>
        <v>-14950</v>
      </c>
      <c r="L55" s="23">
        <v>400</v>
      </c>
      <c r="M55" s="48">
        <f t="shared" ref="M55" si="181">G55*F55*0.03%</f>
        <v>555.03599999999994</v>
      </c>
      <c r="N55" s="34">
        <f t="shared" ref="N55" si="182">K55-M55</f>
        <v>-15505.036</v>
      </c>
      <c r="O55" s="55"/>
    </row>
    <row r="56" spans="1:15" s="1" customFormat="1" ht="29.25" customHeight="1">
      <c r="A56" s="19">
        <v>48</v>
      </c>
      <c r="B56" s="21">
        <v>44000</v>
      </c>
      <c r="C56" s="22" t="s">
        <v>373</v>
      </c>
      <c r="D56" s="20" t="s">
        <v>175</v>
      </c>
      <c r="E56" s="23" t="s">
        <v>12</v>
      </c>
      <c r="F56" s="23">
        <v>600</v>
      </c>
      <c r="G56" s="23">
        <v>1084.5</v>
      </c>
      <c r="H56" s="23">
        <v>1073.5</v>
      </c>
      <c r="I56" s="23">
        <v>1078</v>
      </c>
      <c r="J56" s="33">
        <f t="shared" ref="J56" si="183">IF(E56="","",IF(E56="Buy",(I56-G56),(G56-I56)))</f>
        <v>-6.5</v>
      </c>
      <c r="K56" s="34">
        <f t="shared" ref="K56" si="184">IF(E56="","",J56*F56)</f>
        <v>-3900</v>
      </c>
      <c r="L56" s="23">
        <v>400</v>
      </c>
      <c r="M56" s="48">
        <f t="shared" ref="M56" si="185">G56*F56*0.03%</f>
        <v>195.20999999999998</v>
      </c>
      <c r="N56" s="34">
        <f t="shared" ref="N56" si="186">K56-M56</f>
        <v>-4095.21</v>
      </c>
      <c r="O56" s="55"/>
    </row>
    <row r="57" spans="1:15" s="1" customFormat="1" ht="29.25" customHeight="1">
      <c r="A57" s="19">
        <v>49</v>
      </c>
      <c r="B57" s="21">
        <v>44000</v>
      </c>
      <c r="C57" s="22" t="s">
        <v>293</v>
      </c>
      <c r="D57" s="20" t="s">
        <v>233</v>
      </c>
      <c r="E57" s="23" t="s">
        <v>12</v>
      </c>
      <c r="F57" s="23">
        <v>500</v>
      </c>
      <c r="G57" s="23">
        <v>1863</v>
      </c>
      <c r="H57" s="23">
        <v>1849.95</v>
      </c>
      <c r="I57" s="23">
        <v>1855</v>
      </c>
      <c r="J57" s="33">
        <f t="shared" ref="J57" si="187">IF(E57="","",IF(E57="Buy",(I57-G57),(G57-I57)))</f>
        <v>-8</v>
      </c>
      <c r="K57" s="34">
        <f t="shared" ref="K57" si="188">IF(E57="","",J57*F57)</f>
        <v>-4000</v>
      </c>
      <c r="L57" s="23">
        <v>400</v>
      </c>
      <c r="M57" s="48">
        <f t="shared" ref="M57" si="189">G57*F57*0.03%</f>
        <v>279.45</v>
      </c>
      <c r="N57" s="34">
        <f t="shared" ref="N57" si="190">K57-M57</f>
        <v>-4279.45</v>
      </c>
      <c r="O57" s="55">
        <f>SUM(N55:N57)</f>
        <v>-23879.696</v>
      </c>
    </row>
    <row r="58" spans="1:15" s="1" customFormat="1" ht="29.25" customHeight="1">
      <c r="A58" s="19">
        <v>50</v>
      </c>
      <c r="B58" s="21">
        <v>44001</v>
      </c>
      <c r="C58" s="22" t="s">
        <v>129</v>
      </c>
      <c r="D58" s="20" t="s">
        <v>266</v>
      </c>
      <c r="E58" s="23" t="s">
        <v>12</v>
      </c>
      <c r="F58" s="23">
        <v>250</v>
      </c>
      <c r="G58" s="23">
        <v>5594</v>
      </c>
      <c r="H58" s="23">
        <v>5540.5</v>
      </c>
      <c r="I58" s="23">
        <v>5635</v>
      </c>
      <c r="J58" s="33">
        <f t="shared" ref="J58" si="191">IF(E58="","",IF(E58="Buy",(I58-G58),(G58-I58)))</f>
        <v>41</v>
      </c>
      <c r="K58" s="34">
        <f t="shared" ref="K58" si="192">IF(E58="","",J58*F58)</f>
        <v>10250</v>
      </c>
      <c r="L58" s="23">
        <v>400</v>
      </c>
      <c r="M58" s="48">
        <f t="shared" ref="M58" si="193">G58*F58*0.03%</f>
        <v>419.54999999999995</v>
      </c>
      <c r="N58" s="34">
        <f t="shared" ref="N58" si="194">K58-M58</f>
        <v>9830.4500000000007</v>
      </c>
      <c r="O58" s="55"/>
    </row>
    <row r="59" spans="1:15" s="1" customFormat="1" ht="29.25" customHeight="1">
      <c r="A59" s="19">
        <v>51</v>
      </c>
      <c r="B59" s="21">
        <v>44001</v>
      </c>
      <c r="C59" s="22" t="s">
        <v>195</v>
      </c>
      <c r="D59" s="20" t="s">
        <v>133</v>
      </c>
      <c r="E59" s="23" t="s">
        <v>12</v>
      </c>
      <c r="F59" s="23">
        <v>5000</v>
      </c>
      <c r="G59" s="23">
        <v>347</v>
      </c>
      <c r="H59" s="23">
        <v>345.5</v>
      </c>
      <c r="I59" s="23">
        <v>345.5</v>
      </c>
      <c r="J59" s="33">
        <f t="shared" ref="J59" si="195">IF(E59="","",IF(E59="Buy",(I59-G59),(G59-I59)))</f>
        <v>-1.5</v>
      </c>
      <c r="K59" s="34">
        <f t="shared" ref="K59" si="196">IF(E59="","",J59*F59)</f>
        <v>-7500</v>
      </c>
      <c r="L59" s="23">
        <v>400</v>
      </c>
      <c r="M59" s="48">
        <f t="shared" ref="M59" si="197">G59*F59*0.03%</f>
        <v>520.5</v>
      </c>
      <c r="N59" s="34">
        <f t="shared" ref="N59" si="198">K59-M59</f>
        <v>-8020.5</v>
      </c>
      <c r="O59" s="55"/>
    </row>
    <row r="60" spans="1:15" s="1" customFormat="1" ht="29.25" customHeight="1">
      <c r="A60" s="19">
        <v>52</v>
      </c>
      <c r="B60" s="21">
        <v>44001</v>
      </c>
      <c r="C60" s="22" t="s">
        <v>265</v>
      </c>
      <c r="D60" s="20" t="s">
        <v>216</v>
      </c>
      <c r="E60" s="23" t="s">
        <v>12</v>
      </c>
      <c r="F60" s="23">
        <v>2400</v>
      </c>
      <c r="G60" s="23">
        <v>163</v>
      </c>
      <c r="H60" s="23">
        <v>159.5</v>
      </c>
      <c r="I60" s="23">
        <v>173.15</v>
      </c>
      <c r="J60" s="33">
        <f t="shared" ref="J60" si="199">IF(E60="","",IF(E60="Buy",(I60-G60),(G60-I60)))</f>
        <v>10.150000000000006</v>
      </c>
      <c r="K60" s="34">
        <f t="shared" ref="K60" si="200">IF(E60="","",J60*F60)</f>
        <v>24360.000000000015</v>
      </c>
      <c r="L60" s="23">
        <v>400</v>
      </c>
      <c r="M60" s="48">
        <f t="shared" ref="M60" si="201">G60*F60*0.03%</f>
        <v>117.35999999999999</v>
      </c>
      <c r="N60" s="34">
        <f t="shared" ref="N60" si="202">K60-M60</f>
        <v>24242.640000000014</v>
      </c>
      <c r="O60" s="55"/>
    </row>
    <row r="61" spans="1:15" s="1" customFormat="1" ht="29.25" customHeight="1">
      <c r="A61" s="19">
        <v>53</v>
      </c>
      <c r="B61" s="21">
        <v>44001</v>
      </c>
      <c r="C61" s="22" t="s">
        <v>349</v>
      </c>
      <c r="D61" s="20" t="s">
        <v>148</v>
      </c>
      <c r="E61" s="23" t="s">
        <v>12</v>
      </c>
      <c r="F61" s="23">
        <v>11200</v>
      </c>
      <c r="G61" s="23">
        <v>66.7</v>
      </c>
      <c r="H61" s="23">
        <v>65.55</v>
      </c>
      <c r="I61" s="23">
        <v>66.95</v>
      </c>
      <c r="J61" s="33">
        <f t="shared" ref="J61" si="203">IF(E61="","",IF(E61="Buy",(I61-G61),(G61-I61)))</f>
        <v>0.25</v>
      </c>
      <c r="K61" s="34">
        <f t="shared" ref="K61" si="204">IF(E61="","",J61*F61)</f>
        <v>2800</v>
      </c>
      <c r="L61" s="23">
        <v>400</v>
      </c>
      <c r="M61" s="48">
        <f t="shared" ref="M61" si="205">G61*F61*0.03%</f>
        <v>224.11199999999997</v>
      </c>
      <c r="N61" s="34">
        <f t="shared" ref="N61" si="206">K61-M61</f>
        <v>2575.8879999999999</v>
      </c>
      <c r="O61" s="55"/>
    </row>
    <row r="62" spans="1:15" s="1" customFormat="1" ht="29.25" customHeight="1">
      <c r="A62" s="19">
        <v>54</v>
      </c>
      <c r="B62" s="21">
        <v>44001</v>
      </c>
      <c r="C62" s="22" t="s">
        <v>256</v>
      </c>
      <c r="D62" s="20" t="s">
        <v>76</v>
      </c>
      <c r="E62" s="23" t="s">
        <v>12</v>
      </c>
      <c r="F62" s="23">
        <v>2000</v>
      </c>
      <c r="G62" s="23">
        <v>562</v>
      </c>
      <c r="H62" s="23">
        <v>65.55</v>
      </c>
      <c r="I62" s="23">
        <v>569.5</v>
      </c>
      <c r="J62" s="33">
        <f t="shared" ref="J62" si="207">IF(E62="","",IF(E62="Buy",(I62-G62),(G62-I62)))</f>
        <v>7.5</v>
      </c>
      <c r="K62" s="34">
        <f t="shared" ref="K62" si="208">IF(E62="","",J62*F62)</f>
        <v>15000</v>
      </c>
      <c r="L62" s="23">
        <v>400</v>
      </c>
      <c r="M62" s="48">
        <f t="shared" ref="M62" si="209">G62*F62*0.03%</f>
        <v>337.2</v>
      </c>
      <c r="N62" s="34">
        <f t="shared" ref="N62" si="210">K62-M62</f>
        <v>14662.8</v>
      </c>
      <c r="O62" s="55">
        <f>SUM(N58:N62)</f>
        <v>43291.278000000013</v>
      </c>
    </row>
    <row r="63" spans="1:15" s="1" customFormat="1" ht="29.25" customHeight="1">
      <c r="A63" s="19">
        <v>55</v>
      </c>
      <c r="B63" s="21">
        <v>44004</v>
      </c>
      <c r="C63" s="22" t="s">
        <v>237</v>
      </c>
      <c r="D63" s="20" t="s">
        <v>80</v>
      </c>
      <c r="E63" s="23" t="s">
        <v>12</v>
      </c>
      <c r="F63" s="23">
        <v>3000</v>
      </c>
      <c r="G63" s="23">
        <v>177.1</v>
      </c>
      <c r="H63" s="23">
        <v>65.55</v>
      </c>
      <c r="I63" s="23">
        <v>181.95</v>
      </c>
      <c r="J63" s="33">
        <f t="shared" ref="J63" si="211">IF(E63="","",IF(E63="Buy",(I63-G63),(G63-I63)))</f>
        <v>4.8499999999999943</v>
      </c>
      <c r="K63" s="34">
        <f t="shared" ref="K63" si="212">IF(E63="","",J63*F63)</f>
        <v>14549.999999999984</v>
      </c>
      <c r="L63" s="23">
        <v>400</v>
      </c>
      <c r="M63" s="48">
        <f t="shared" ref="M63" si="213">G63*F63*0.03%</f>
        <v>159.38999999999999</v>
      </c>
      <c r="N63" s="34">
        <f t="shared" ref="N63" si="214">K63-M63</f>
        <v>14390.609999999984</v>
      </c>
      <c r="O63" s="55"/>
    </row>
    <row r="64" spans="1:15" s="1" customFormat="1" ht="29.25" customHeight="1">
      <c r="A64" s="19">
        <v>56</v>
      </c>
      <c r="B64" s="21">
        <v>44004</v>
      </c>
      <c r="C64" s="22" t="s">
        <v>71</v>
      </c>
      <c r="D64" s="20" t="s">
        <v>69</v>
      </c>
      <c r="E64" s="23" t="s">
        <v>12</v>
      </c>
      <c r="F64" s="23">
        <v>9800</v>
      </c>
      <c r="G64" s="23">
        <v>54.5</v>
      </c>
      <c r="H64" s="23">
        <v>53.9</v>
      </c>
      <c r="I64" s="23">
        <v>55.35</v>
      </c>
      <c r="J64" s="33">
        <f t="shared" ref="J64" si="215">IF(E64="","",IF(E64="Buy",(I64-G64),(G64-I64)))</f>
        <v>0.85000000000000142</v>
      </c>
      <c r="K64" s="34">
        <f t="shared" ref="K64" si="216">IF(E64="","",J64*F64)</f>
        <v>8330.0000000000146</v>
      </c>
      <c r="L64" s="23">
        <v>400</v>
      </c>
      <c r="M64" s="48">
        <f t="shared" ref="M64" si="217">G64*F64*0.03%</f>
        <v>160.22999999999999</v>
      </c>
      <c r="N64" s="34">
        <f t="shared" ref="N64" si="218">K64-M64</f>
        <v>8169.770000000015</v>
      </c>
      <c r="O64" s="55"/>
    </row>
    <row r="65" spans="1:15" s="1" customFormat="1" ht="29.25" customHeight="1">
      <c r="A65" s="19">
        <v>57</v>
      </c>
      <c r="B65" s="21">
        <v>44004</v>
      </c>
      <c r="C65" s="22" t="s">
        <v>374</v>
      </c>
      <c r="D65" s="20" t="s">
        <v>163</v>
      </c>
      <c r="E65" s="23" t="s">
        <v>12</v>
      </c>
      <c r="F65" s="23">
        <v>4200</v>
      </c>
      <c r="G65" s="23">
        <v>231.5</v>
      </c>
      <c r="H65" s="23">
        <v>228.95</v>
      </c>
      <c r="I65" s="23">
        <v>233.45</v>
      </c>
      <c r="J65" s="33">
        <f t="shared" ref="J65" si="219">IF(E65="","",IF(E65="Buy",(I65-G65),(G65-I65)))</f>
        <v>1.9499999999999886</v>
      </c>
      <c r="K65" s="34">
        <f t="shared" ref="K65" si="220">IF(E65="","",J65*F65)</f>
        <v>8189.9999999999527</v>
      </c>
      <c r="L65" s="23">
        <v>400</v>
      </c>
      <c r="M65" s="48">
        <f t="shared" ref="M65" si="221">G65*F65*0.03%</f>
        <v>291.69</v>
      </c>
      <c r="N65" s="34">
        <f t="shared" ref="N65" si="222">K65-M65</f>
        <v>7898.3099999999531</v>
      </c>
      <c r="O65" s="55"/>
    </row>
    <row r="66" spans="1:15" s="1" customFormat="1" ht="29.25" customHeight="1">
      <c r="A66" s="19">
        <v>58</v>
      </c>
      <c r="B66" s="21">
        <v>44004</v>
      </c>
      <c r="C66" s="22" t="s">
        <v>208</v>
      </c>
      <c r="D66" s="20" t="s">
        <v>76</v>
      </c>
      <c r="E66" s="23" t="s">
        <v>12</v>
      </c>
      <c r="F66" s="23">
        <v>2000</v>
      </c>
      <c r="G66" s="23">
        <v>576</v>
      </c>
      <c r="H66" s="23">
        <v>571.5</v>
      </c>
      <c r="I66" s="23">
        <v>578.5</v>
      </c>
      <c r="J66" s="33">
        <f t="shared" ref="J66" si="223">IF(E66="","",IF(E66="Buy",(I66-G66),(G66-I66)))</f>
        <v>2.5</v>
      </c>
      <c r="K66" s="34">
        <f t="shared" ref="K66" si="224">IF(E66="","",J66*F66)</f>
        <v>5000</v>
      </c>
      <c r="L66" s="23">
        <v>400</v>
      </c>
      <c r="M66" s="48">
        <f t="shared" ref="M66" si="225">G66*F66*0.03%</f>
        <v>345.59999999999997</v>
      </c>
      <c r="N66" s="34">
        <f t="shared" ref="N66" si="226">K66-M66</f>
        <v>4654.3999999999996</v>
      </c>
      <c r="O66" s="55">
        <f>SUM(N63:N66)</f>
        <v>35113.089999999953</v>
      </c>
    </row>
    <row r="67" spans="1:15" s="1" customFormat="1" ht="29.25" customHeight="1">
      <c r="A67" s="19">
        <v>59</v>
      </c>
      <c r="B67" s="21">
        <v>44005</v>
      </c>
      <c r="C67" s="22" t="s">
        <v>110</v>
      </c>
      <c r="D67" s="20" t="s">
        <v>375</v>
      </c>
      <c r="E67" s="23" t="s">
        <v>12</v>
      </c>
      <c r="F67" s="23">
        <v>800</v>
      </c>
      <c r="G67" s="23">
        <v>508</v>
      </c>
      <c r="H67" s="23">
        <v>503.5</v>
      </c>
      <c r="I67" s="23">
        <v>506.5</v>
      </c>
      <c r="J67" s="33">
        <f t="shared" ref="J67" si="227">IF(E67="","",IF(E67="Buy",(I67-G67),(G67-I67)))</f>
        <v>-1.5</v>
      </c>
      <c r="K67" s="34">
        <f t="shared" ref="K67" si="228">IF(E67="","",J67*F67)</f>
        <v>-1200</v>
      </c>
      <c r="L67" s="23">
        <v>400</v>
      </c>
      <c r="M67" s="48">
        <f t="shared" ref="M67" si="229">G67*F67*0.03%</f>
        <v>121.91999999999999</v>
      </c>
      <c r="N67" s="34">
        <f t="shared" ref="N67" si="230">K67-M67</f>
        <v>-1321.92</v>
      </c>
      <c r="O67" s="55"/>
    </row>
    <row r="68" spans="1:15" s="1" customFormat="1" ht="29.25" customHeight="1">
      <c r="A68" s="19">
        <v>60</v>
      </c>
      <c r="B68" s="21">
        <v>44005</v>
      </c>
      <c r="C68" s="22" t="s">
        <v>246</v>
      </c>
      <c r="D68" s="20" t="s">
        <v>185</v>
      </c>
      <c r="E68" s="23" t="s">
        <v>12</v>
      </c>
      <c r="F68" s="23">
        <v>2000</v>
      </c>
      <c r="G68" s="23">
        <v>803</v>
      </c>
      <c r="H68" s="23">
        <v>797.5</v>
      </c>
      <c r="I68" s="23">
        <v>814.25</v>
      </c>
      <c r="J68" s="33">
        <f t="shared" ref="J68" si="231">IF(E68="","",IF(E68="Buy",(I68-G68),(G68-I68)))</f>
        <v>11.25</v>
      </c>
      <c r="K68" s="34">
        <f t="shared" ref="K68" si="232">IF(E68="","",J68*F68)</f>
        <v>22500</v>
      </c>
      <c r="L68" s="23">
        <v>400</v>
      </c>
      <c r="M68" s="48">
        <f t="shared" ref="M68" si="233">G68*F68*0.03%</f>
        <v>481.79999999999995</v>
      </c>
      <c r="N68" s="34">
        <f t="shared" ref="N68" si="234">K68-M68</f>
        <v>22018.2</v>
      </c>
      <c r="O68" s="55"/>
    </row>
    <row r="69" spans="1:15" s="1" customFormat="1" ht="29.25" customHeight="1">
      <c r="A69" s="19">
        <v>61</v>
      </c>
      <c r="B69" s="21">
        <v>44005</v>
      </c>
      <c r="C69" s="22" t="s">
        <v>123</v>
      </c>
      <c r="D69" s="20" t="s">
        <v>241</v>
      </c>
      <c r="E69" s="23" t="s">
        <v>12</v>
      </c>
      <c r="F69" s="23">
        <v>500</v>
      </c>
      <c r="G69" s="23">
        <v>3655</v>
      </c>
      <c r="H69" s="23">
        <v>3642.5</v>
      </c>
      <c r="I69" s="23">
        <v>3687.5</v>
      </c>
      <c r="J69" s="33">
        <f t="shared" ref="J69" si="235">IF(E69="","",IF(E69="Buy",(I69-G69),(G69-I69)))</f>
        <v>32.5</v>
      </c>
      <c r="K69" s="34">
        <f t="shared" ref="K69" si="236">IF(E69="","",J69*F69)</f>
        <v>16250</v>
      </c>
      <c r="L69" s="23">
        <v>400</v>
      </c>
      <c r="M69" s="48">
        <f t="shared" ref="M69" si="237">G69*F69*0.03%</f>
        <v>548.25</v>
      </c>
      <c r="N69" s="34">
        <f t="shared" ref="N69" si="238">K69-M69</f>
        <v>15701.75</v>
      </c>
      <c r="O69" s="55"/>
    </row>
    <row r="70" spans="1:15" s="1" customFormat="1" ht="29.25" customHeight="1">
      <c r="A70" s="19">
        <v>62</v>
      </c>
      <c r="B70" s="21">
        <v>44005</v>
      </c>
      <c r="C70" s="22" t="s">
        <v>378</v>
      </c>
      <c r="D70" s="20" t="s">
        <v>376</v>
      </c>
      <c r="E70" s="23" t="s">
        <v>12</v>
      </c>
      <c r="F70" s="23">
        <v>1800</v>
      </c>
      <c r="G70" s="23">
        <v>533</v>
      </c>
      <c r="H70" s="23">
        <v>529.5</v>
      </c>
      <c r="I70" s="23">
        <v>539.25</v>
      </c>
      <c r="J70" s="33">
        <f t="shared" ref="J70:J71" si="239">IF(E70="","",IF(E70="Buy",(I70-G70),(G70-I70)))</f>
        <v>6.25</v>
      </c>
      <c r="K70" s="34">
        <f t="shared" ref="K70:K71" si="240">IF(E70="","",J70*F70)</f>
        <v>11250</v>
      </c>
      <c r="L70" s="23">
        <v>400</v>
      </c>
      <c r="M70" s="48">
        <f t="shared" ref="M70:M71" si="241">G70*F70*0.03%</f>
        <v>287.82</v>
      </c>
      <c r="N70" s="34">
        <f t="shared" ref="N70:N71" si="242">K70-M70</f>
        <v>10962.18</v>
      </c>
      <c r="O70" s="55"/>
    </row>
    <row r="71" spans="1:15" s="1" customFormat="1" ht="29.25" customHeight="1">
      <c r="A71" s="19">
        <v>63</v>
      </c>
      <c r="B71" s="21">
        <v>44005</v>
      </c>
      <c r="C71" s="22" t="s">
        <v>379</v>
      </c>
      <c r="D71" s="20" t="s">
        <v>375</v>
      </c>
      <c r="E71" s="23" t="s">
        <v>12</v>
      </c>
      <c r="F71" s="23">
        <v>800</v>
      </c>
      <c r="G71" s="23">
        <v>513.5</v>
      </c>
      <c r="H71" s="23">
        <v>509.5</v>
      </c>
      <c r="I71" s="23">
        <v>521.5</v>
      </c>
      <c r="J71" s="33">
        <f t="shared" si="239"/>
        <v>8</v>
      </c>
      <c r="K71" s="34">
        <f t="shared" si="240"/>
        <v>6400</v>
      </c>
      <c r="L71" s="23">
        <v>400</v>
      </c>
      <c r="M71" s="48">
        <f t="shared" si="241"/>
        <v>123.24</v>
      </c>
      <c r="N71" s="34">
        <f t="shared" si="242"/>
        <v>6276.76</v>
      </c>
      <c r="O71" s="55"/>
    </row>
    <row r="72" spans="1:15" s="1" customFormat="1" ht="29.25" customHeight="1">
      <c r="A72" s="19">
        <v>64</v>
      </c>
      <c r="B72" s="21">
        <v>44005</v>
      </c>
      <c r="C72" s="22" t="s">
        <v>380</v>
      </c>
      <c r="D72" s="20" t="s">
        <v>98</v>
      </c>
      <c r="E72" s="23" t="s">
        <v>12</v>
      </c>
      <c r="F72" s="23">
        <v>10000</v>
      </c>
      <c r="G72" s="23">
        <v>100.05</v>
      </c>
      <c r="H72" s="23">
        <v>509.5</v>
      </c>
      <c r="I72" s="23">
        <v>101.15</v>
      </c>
      <c r="J72" s="33">
        <f t="shared" ref="J72" si="243">IF(E72="","",IF(E72="Buy",(I72-G72),(G72-I72)))</f>
        <v>1.1000000000000085</v>
      </c>
      <c r="K72" s="34">
        <f t="shared" ref="K72" si="244">IF(E72="","",J72*F72)</f>
        <v>11000.000000000085</v>
      </c>
      <c r="L72" s="23">
        <v>400</v>
      </c>
      <c r="M72" s="48">
        <f t="shared" ref="M72" si="245">G72*F72*0.03%</f>
        <v>300.14999999999998</v>
      </c>
      <c r="N72" s="34">
        <f t="shared" ref="N72" si="246">K72-M72</f>
        <v>10699.850000000086</v>
      </c>
      <c r="O72" s="55"/>
    </row>
    <row r="73" spans="1:15" s="1" customFormat="1" ht="29.25" customHeight="1">
      <c r="A73" s="19">
        <v>65</v>
      </c>
      <c r="B73" s="21">
        <v>44005</v>
      </c>
      <c r="C73" s="22" t="s">
        <v>381</v>
      </c>
      <c r="D73" s="20" t="s">
        <v>377</v>
      </c>
      <c r="E73" s="23" t="s">
        <v>12</v>
      </c>
      <c r="F73" s="23">
        <v>2400</v>
      </c>
      <c r="G73" s="23">
        <v>442.6</v>
      </c>
      <c r="H73" s="23">
        <v>439.5</v>
      </c>
      <c r="I73" s="23">
        <v>444.4</v>
      </c>
      <c r="J73" s="33">
        <f t="shared" ref="J73" si="247">IF(E73="","",IF(E73="Buy",(I73-G73),(G73-I73)))</f>
        <v>1.7999999999999545</v>
      </c>
      <c r="K73" s="34">
        <f t="shared" ref="K73" si="248">IF(E73="","",J73*F73)</f>
        <v>4319.9999999998909</v>
      </c>
      <c r="L73" s="23">
        <v>400</v>
      </c>
      <c r="M73" s="48">
        <f t="shared" ref="M73" si="249">G73*F73*0.03%</f>
        <v>318.67199999999997</v>
      </c>
      <c r="N73" s="34">
        <f t="shared" ref="N73" si="250">K73-M73</f>
        <v>4001.3279999998908</v>
      </c>
      <c r="O73" s="55">
        <f>SUM(N67:N73)</f>
        <v>68338.147999999972</v>
      </c>
    </row>
    <row r="74" spans="1:15" s="1" customFormat="1" ht="29.25" customHeight="1">
      <c r="A74" s="19">
        <v>66</v>
      </c>
      <c r="B74" s="21">
        <v>44006</v>
      </c>
      <c r="C74" s="22" t="s">
        <v>110</v>
      </c>
      <c r="D74" s="20" t="s">
        <v>279</v>
      </c>
      <c r="E74" s="23" t="s">
        <v>12</v>
      </c>
      <c r="F74" s="23">
        <v>1300</v>
      </c>
      <c r="G74" s="23">
        <v>698.5</v>
      </c>
      <c r="H74" s="23">
        <v>691.5</v>
      </c>
      <c r="I74" s="23">
        <v>691.5</v>
      </c>
      <c r="J74" s="33">
        <f t="shared" ref="J74" si="251">IF(E74="","",IF(E74="Buy",(I74-G74),(G74-I74)))</f>
        <v>-7</v>
      </c>
      <c r="K74" s="34">
        <f t="shared" ref="K74" si="252">IF(E74="","",J74*F74)</f>
        <v>-9100</v>
      </c>
      <c r="L74" s="23">
        <v>400</v>
      </c>
      <c r="M74" s="48">
        <f t="shared" ref="M74" si="253">G74*F74*0.03%</f>
        <v>272.41499999999996</v>
      </c>
      <c r="N74" s="34">
        <f t="shared" ref="N74" si="254">K74-M74</f>
        <v>-9372.4150000000009</v>
      </c>
      <c r="O74" s="55"/>
    </row>
    <row r="75" spans="1:15" s="1" customFormat="1" ht="29.25" customHeight="1">
      <c r="A75" s="19">
        <v>67</v>
      </c>
      <c r="B75" s="21">
        <v>44006</v>
      </c>
      <c r="C75" s="22" t="s">
        <v>58</v>
      </c>
      <c r="D75" s="20" t="s">
        <v>59</v>
      </c>
      <c r="E75" s="23" t="s">
        <v>12</v>
      </c>
      <c r="F75" s="23">
        <v>2000</v>
      </c>
      <c r="G75" s="23">
        <v>679.5</v>
      </c>
      <c r="H75" s="23">
        <v>674.5</v>
      </c>
      <c r="I75" s="23">
        <v>680.8</v>
      </c>
      <c r="J75" s="33">
        <f t="shared" ref="J75" si="255">IF(E75="","",IF(E75="Buy",(I75-G75),(G75-I75)))</f>
        <v>1.2999999999999545</v>
      </c>
      <c r="K75" s="34">
        <f t="shared" ref="K75" si="256">IF(E75="","",J75*F75)</f>
        <v>2599.9999999999091</v>
      </c>
      <c r="L75" s="23">
        <v>400</v>
      </c>
      <c r="M75" s="48">
        <f t="shared" ref="M75" si="257">G75*F75*0.03%</f>
        <v>407.7</v>
      </c>
      <c r="N75" s="34">
        <f t="shared" ref="N75" si="258">K75-M75</f>
        <v>2192.2999999999092</v>
      </c>
      <c r="O75" s="55"/>
    </row>
    <row r="76" spans="1:15" s="1" customFormat="1" ht="29.25" customHeight="1">
      <c r="A76" s="19">
        <v>68</v>
      </c>
      <c r="B76" s="21">
        <v>44006</v>
      </c>
      <c r="C76" s="22" t="s">
        <v>385</v>
      </c>
      <c r="D76" s="20" t="s">
        <v>384</v>
      </c>
      <c r="E76" s="23" t="s">
        <v>13</v>
      </c>
      <c r="F76" s="23">
        <v>15400</v>
      </c>
      <c r="G76" s="23">
        <v>81.2</v>
      </c>
      <c r="H76" s="23">
        <v>82.1</v>
      </c>
      <c r="I76" s="23">
        <v>81.599999999999994</v>
      </c>
      <c r="J76" s="33">
        <f t="shared" ref="J76" si="259">IF(E76="","",IF(E76="Buy",(I76-G76),(G76-I76)))</f>
        <v>-0.39999999999999147</v>
      </c>
      <c r="K76" s="34">
        <f t="shared" ref="K76" si="260">IF(E76="","",J76*F76)</f>
        <v>-6159.999999999869</v>
      </c>
      <c r="L76" s="23">
        <v>400</v>
      </c>
      <c r="M76" s="48">
        <f t="shared" ref="M76" si="261">G76*F76*0.03%</f>
        <v>375.14399999999995</v>
      </c>
      <c r="N76" s="34">
        <f t="shared" ref="N76" si="262">K76-M76</f>
        <v>-6535.1439999998693</v>
      </c>
      <c r="O76" s="55">
        <f>SUM(N74:N76)</f>
        <v>-13715.258999999962</v>
      </c>
    </row>
    <row r="77" spans="1:15" s="1" customFormat="1" ht="29.25" customHeight="1">
      <c r="A77" s="19">
        <v>69</v>
      </c>
      <c r="B77" s="21">
        <v>44007</v>
      </c>
      <c r="C77" s="22" t="s">
        <v>88</v>
      </c>
      <c r="D77" s="20" t="s">
        <v>281</v>
      </c>
      <c r="E77" s="23" t="s">
        <v>13</v>
      </c>
      <c r="F77" s="23">
        <v>500</v>
      </c>
      <c r="G77" s="23">
        <v>3972</v>
      </c>
      <c r="H77" s="23">
        <v>3995.5</v>
      </c>
      <c r="I77" s="23">
        <v>3995.5</v>
      </c>
      <c r="J77" s="33">
        <f t="shared" ref="J77" si="263">IF(E77="","",IF(E77="Buy",(I77-G77),(G77-I77)))</f>
        <v>-23.5</v>
      </c>
      <c r="K77" s="34">
        <f t="shared" ref="K77" si="264">IF(E77="","",J77*F77)</f>
        <v>-11750</v>
      </c>
      <c r="L77" s="23">
        <v>400</v>
      </c>
      <c r="M77" s="48">
        <f t="shared" ref="M77" si="265">G77*F77*0.03%</f>
        <v>595.79999999999995</v>
      </c>
      <c r="N77" s="34">
        <f t="shared" ref="N77" si="266">K77-M77</f>
        <v>-12345.8</v>
      </c>
      <c r="O77" s="55">
        <f>SUM(N77)</f>
        <v>-12345.8</v>
      </c>
    </row>
    <row r="78" spans="1:15" s="1" customFormat="1" ht="29.25" customHeight="1">
      <c r="A78" s="19">
        <v>70</v>
      </c>
      <c r="B78" s="21">
        <v>44008</v>
      </c>
      <c r="C78" s="22" t="s">
        <v>213</v>
      </c>
      <c r="D78" s="20" t="s">
        <v>51</v>
      </c>
      <c r="E78" s="23" t="s">
        <v>12</v>
      </c>
      <c r="F78" s="23">
        <v>3000</v>
      </c>
      <c r="G78" s="23">
        <v>422.5</v>
      </c>
      <c r="H78" s="23">
        <v>415.5</v>
      </c>
      <c r="I78" s="23">
        <v>415.5</v>
      </c>
      <c r="J78" s="33">
        <f t="shared" ref="J78:J79" si="267">IF(E78="","",IF(E78="Buy",(I78-G78),(G78-I78)))</f>
        <v>-7</v>
      </c>
      <c r="K78" s="34">
        <f t="shared" ref="K78:K79" si="268">IF(E78="","",J78*F78)</f>
        <v>-21000</v>
      </c>
      <c r="L78" s="23">
        <v>400</v>
      </c>
      <c r="M78" s="48">
        <f t="shared" ref="M78:M79" si="269">G78*F78*0.03%</f>
        <v>380.24999999999994</v>
      </c>
      <c r="N78" s="34">
        <f t="shared" ref="N78:N79" si="270">K78-M78</f>
        <v>-21380.25</v>
      </c>
      <c r="O78" s="55"/>
    </row>
    <row r="79" spans="1:15" s="1" customFormat="1" ht="29.25" customHeight="1">
      <c r="A79" s="19">
        <v>71</v>
      </c>
      <c r="B79" s="21">
        <v>44008</v>
      </c>
      <c r="C79" s="22" t="s">
        <v>71</v>
      </c>
      <c r="D79" s="20" t="s">
        <v>57</v>
      </c>
      <c r="E79" s="23" t="s">
        <v>12</v>
      </c>
      <c r="F79" s="23">
        <v>1600</v>
      </c>
      <c r="G79" s="23">
        <v>937</v>
      </c>
      <c r="H79" s="23">
        <v>928.5</v>
      </c>
      <c r="I79" s="23">
        <v>955.5</v>
      </c>
      <c r="J79" s="33">
        <f t="shared" si="267"/>
        <v>18.5</v>
      </c>
      <c r="K79" s="34">
        <f t="shared" si="268"/>
        <v>29600</v>
      </c>
      <c r="L79" s="23">
        <v>400</v>
      </c>
      <c r="M79" s="48">
        <f t="shared" si="269"/>
        <v>449.75999999999993</v>
      </c>
      <c r="N79" s="34">
        <f t="shared" si="270"/>
        <v>29150.240000000002</v>
      </c>
      <c r="O79" s="55">
        <f>SUM(N78:N79)</f>
        <v>7769.9900000000016</v>
      </c>
    </row>
    <row r="80" spans="1:15" s="1" customFormat="1" ht="29.25" customHeight="1">
      <c r="A80" s="19">
        <v>72</v>
      </c>
      <c r="B80" s="21">
        <v>44011</v>
      </c>
      <c r="C80" s="22" t="s">
        <v>81</v>
      </c>
      <c r="D80" s="20" t="s">
        <v>181</v>
      </c>
      <c r="E80" s="23" t="s">
        <v>13</v>
      </c>
      <c r="F80" s="23">
        <v>1100</v>
      </c>
      <c r="G80" s="23">
        <v>1295.5</v>
      </c>
      <c r="H80" s="23">
        <v>1305.5</v>
      </c>
      <c r="I80" s="23">
        <v>1298.5</v>
      </c>
      <c r="J80" s="33">
        <f t="shared" ref="J80" si="271">IF(E80="","",IF(E80="Buy",(I80-G80),(G80-I80)))</f>
        <v>-3</v>
      </c>
      <c r="K80" s="34">
        <f t="shared" ref="K80" si="272">IF(E80="","",J80*F80)</f>
        <v>-3300</v>
      </c>
      <c r="L80" s="23">
        <v>400</v>
      </c>
      <c r="M80" s="48">
        <f t="shared" ref="M80" si="273">G80*F80*0.03%</f>
        <v>427.51499999999999</v>
      </c>
      <c r="N80" s="34">
        <f t="shared" ref="N80" si="274">K80-M80</f>
        <v>-3727.5149999999999</v>
      </c>
      <c r="O80" s="55"/>
    </row>
    <row r="81" spans="1:15" s="1" customFormat="1" ht="29.25" customHeight="1">
      <c r="A81" s="19">
        <v>73</v>
      </c>
      <c r="B81" s="21">
        <v>44011</v>
      </c>
      <c r="C81" s="22" t="s">
        <v>143</v>
      </c>
      <c r="D81" s="20" t="s">
        <v>176</v>
      </c>
      <c r="E81" s="23" t="s">
        <v>13</v>
      </c>
      <c r="F81" s="23">
        <v>2800</v>
      </c>
      <c r="G81" s="23">
        <v>298.5</v>
      </c>
      <c r="H81" s="23">
        <v>301.25</v>
      </c>
      <c r="I81" s="23">
        <v>300.75</v>
      </c>
      <c r="J81" s="33">
        <f t="shared" ref="J81" si="275">IF(E81="","",IF(E81="Buy",(I81-G81),(G81-I81)))</f>
        <v>-2.25</v>
      </c>
      <c r="K81" s="34">
        <f t="shared" ref="K81" si="276">IF(E81="","",J81*F81)</f>
        <v>-6300</v>
      </c>
      <c r="L81" s="23">
        <v>400</v>
      </c>
      <c r="M81" s="48">
        <f t="shared" ref="M81" si="277">G81*F81*0.03%</f>
        <v>250.73999999999998</v>
      </c>
      <c r="N81" s="34">
        <f t="shared" ref="N81" si="278">K81-M81</f>
        <v>-6550.74</v>
      </c>
      <c r="O81" s="55"/>
    </row>
    <row r="82" spans="1:15" s="1" customFormat="1" ht="29.25" customHeight="1">
      <c r="A82" s="19">
        <v>74</v>
      </c>
      <c r="B82" s="21">
        <v>44011</v>
      </c>
      <c r="C82" s="22" t="s">
        <v>48</v>
      </c>
      <c r="D82" s="20" t="s">
        <v>386</v>
      </c>
      <c r="E82" s="23" t="s">
        <v>12</v>
      </c>
      <c r="F82" s="23">
        <v>1100</v>
      </c>
      <c r="G82" s="23">
        <v>1061.5</v>
      </c>
      <c r="H82" s="23">
        <v>1052.5</v>
      </c>
      <c r="I82" s="23">
        <v>1065</v>
      </c>
      <c r="J82" s="33">
        <f t="shared" ref="J82" si="279">IF(E82="","",IF(E82="Buy",(I82-G82),(G82-I82)))</f>
        <v>3.5</v>
      </c>
      <c r="K82" s="34">
        <f t="shared" ref="K82" si="280">IF(E82="","",J82*F82)</f>
        <v>3850</v>
      </c>
      <c r="L82" s="23">
        <v>400</v>
      </c>
      <c r="M82" s="48">
        <f t="shared" ref="M82" si="281">G82*F82*0.03%</f>
        <v>350.29499999999996</v>
      </c>
      <c r="N82" s="34">
        <f>K82-M82</f>
        <v>3499.7049999999999</v>
      </c>
      <c r="O82" s="55">
        <f>SUM(N80:N82)</f>
        <v>-6778.5499999999993</v>
      </c>
    </row>
    <row r="83" spans="1:15" s="1" customFormat="1" ht="29.25" customHeight="1">
      <c r="A83" s="19">
        <v>75</v>
      </c>
      <c r="B83" s="21">
        <v>44012</v>
      </c>
      <c r="C83" s="22" t="s">
        <v>240</v>
      </c>
      <c r="D83" s="20" t="s">
        <v>317</v>
      </c>
      <c r="E83" s="23" t="s">
        <v>12</v>
      </c>
      <c r="F83" s="23">
        <v>2200</v>
      </c>
      <c r="G83" s="23">
        <v>1050</v>
      </c>
      <c r="H83" s="23">
        <v>1044.5</v>
      </c>
      <c r="I83" s="23">
        <v>1047.5</v>
      </c>
      <c r="J83" s="33">
        <f t="shared" ref="J83" si="282">IF(E83="","",IF(E83="Buy",(I83-G83),(G83-I83)))</f>
        <v>-2.5</v>
      </c>
      <c r="K83" s="34">
        <f t="shared" ref="K83" si="283">IF(E83="","",J83*F83)</f>
        <v>-5500</v>
      </c>
      <c r="L83" s="23">
        <v>400</v>
      </c>
      <c r="M83" s="48">
        <f t="shared" ref="M83" si="284">G83*F83*0.03%</f>
        <v>692.99999999999989</v>
      </c>
      <c r="N83" s="34">
        <f>K83-M83</f>
        <v>-6193</v>
      </c>
      <c r="O83" s="55"/>
    </row>
    <row r="84" spans="1:15" s="1" customFormat="1" ht="29.25" customHeight="1">
      <c r="A84" s="19">
        <v>76</v>
      </c>
      <c r="B84" s="21">
        <v>44012</v>
      </c>
      <c r="C84" s="22" t="s">
        <v>143</v>
      </c>
      <c r="D84" s="20" t="s">
        <v>376</v>
      </c>
      <c r="E84" s="23" t="s">
        <v>12</v>
      </c>
      <c r="F84" s="23">
        <v>2200</v>
      </c>
      <c r="G84" s="23">
        <v>551.6</v>
      </c>
      <c r="H84" s="23">
        <v>546.5</v>
      </c>
      <c r="I84" s="23">
        <v>549</v>
      </c>
      <c r="J84" s="33">
        <f t="shared" ref="J84" si="285">IF(E84="","",IF(E84="Buy",(I84-G84),(G84-I84)))</f>
        <v>-2.6000000000000227</v>
      </c>
      <c r="K84" s="34">
        <f t="shared" ref="K84" si="286">IF(E84="","",J84*F84)</f>
        <v>-5720.00000000005</v>
      </c>
      <c r="L84" s="23">
        <v>400</v>
      </c>
      <c r="M84" s="48">
        <f t="shared" ref="M84" si="287">G84*F84*0.03%</f>
        <v>364.05599999999998</v>
      </c>
      <c r="N84" s="34">
        <f>K84-M84</f>
        <v>-6084.0560000000496</v>
      </c>
      <c r="O84" s="55"/>
    </row>
    <row r="85" spans="1:15" s="1" customFormat="1" ht="29.25" customHeight="1" thickBot="1">
      <c r="A85" s="19">
        <v>77</v>
      </c>
      <c r="B85" s="21">
        <v>44012</v>
      </c>
      <c r="C85" s="22" t="s">
        <v>139</v>
      </c>
      <c r="D85" s="20" t="s">
        <v>241</v>
      </c>
      <c r="E85" s="23" t="s">
        <v>13</v>
      </c>
      <c r="F85" s="23">
        <v>500</v>
      </c>
      <c r="G85" s="23">
        <v>3575</v>
      </c>
      <c r="H85" s="23">
        <v>3601.5</v>
      </c>
      <c r="I85" s="23">
        <v>3591</v>
      </c>
      <c r="J85" s="33">
        <f t="shared" ref="J85" si="288">IF(E85="","",IF(E85="Buy",(I85-G85),(G85-I85)))</f>
        <v>-16</v>
      </c>
      <c r="K85" s="34">
        <f t="shared" ref="K85" si="289">IF(E85="","",J85*F85)</f>
        <v>-8000</v>
      </c>
      <c r="L85" s="23">
        <v>400</v>
      </c>
      <c r="M85" s="48">
        <f t="shared" ref="M85" si="290">G85*F85*0.03%</f>
        <v>536.25</v>
      </c>
      <c r="N85" s="34">
        <f>K85-M85</f>
        <v>-8536.25</v>
      </c>
      <c r="O85" s="55">
        <f>SUM(N83:N85)</f>
        <v>-20813.306000000048</v>
      </c>
    </row>
    <row r="86" spans="1:15" s="5" customFormat="1" ht="24" customHeight="1" thickBot="1">
      <c r="A86" s="56"/>
      <c r="B86" s="57"/>
      <c r="C86" s="57"/>
      <c r="D86" s="57" t="s">
        <v>31</v>
      </c>
      <c r="E86" s="57"/>
      <c r="F86" s="57"/>
      <c r="G86" s="57"/>
      <c r="H86" s="57"/>
      <c r="I86" s="57"/>
      <c r="J86" s="58"/>
      <c r="K86" s="59">
        <f>SUM(K9:K9)</f>
        <v>3569.9999999999418</v>
      </c>
      <c r="L86" s="57"/>
      <c r="M86" s="60">
        <f>SUM(M9:M85)</f>
        <v>27839.083019999998</v>
      </c>
      <c r="N86" s="59">
        <f>SUM(N9:N85)</f>
        <v>123578.01697999969</v>
      </c>
      <c r="O86" s="61"/>
    </row>
    <row r="87" spans="1:15" ht="15" customHeight="1">
      <c r="A87" s="10"/>
      <c r="B87" s="10"/>
      <c r="C87" s="10"/>
      <c r="D87" s="10"/>
      <c r="E87" s="10"/>
      <c r="F87" s="10"/>
      <c r="G87" s="10"/>
      <c r="H87" s="10"/>
      <c r="I87" s="10"/>
      <c r="J87" s="26"/>
      <c r="K87" s="27"/>
      <c r="L87" s="10"/>
      <c r="M87" s="10"/>
      <c r="N87" s="27"/>
      <c r="O87" s="27"/>
    </row>
    <row r="88" spans="1:15" s="49" customFormat="1" ht="15" customHeight="1">
      <c r="A88" s="126" t="s">
        <v>299</v>
      </c>
      <c r="B88" s="126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126"/>
      <c r="N88" s="126"/>
      <c r="O88" s="126"/>
    </row>
    <row r="89" spans="1:15" s="49" customFormat="1" ht="15" customHeight="1">
      <c r="A89" s="66" t="s">
        <v>300</v>
      </c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</row>
    <row r="90" spans="1:15" ht="15" customHeight="1">
      <c r="A90" s="66" t="s">
        <v>301</v>
      </c>
      <c r="B90" s="66"/>
      <c r="C90" s="66"/>
      <c r="D90" s="66"/>
      <c r="E90" s="66"/>
      <c r="F90" s="66"/>
      <c r="G90" s="66"/>
      <c r="H90" s="66"/>
      <c r="I90" s="66"/>
      <c r="J90" s="66"/>
      <c r="K90" s="66"/>
      <c r="L90" s="66"/>
      <c r="M90" s="66"/>
      <c r="N90" s="66"/>
      <c r="O90" s="65"/>
    </row>
    <row r="91" spans="1:15" ht="15" customHeight="1">
      <c r="A91" s="10"/>
      <c r="B91" s="10"/>
      <c r="C91" s="10"/>
      <c r="D91" s="10"/>
      <c r="E91" s="10"/>
      <c r="F91" s="10"/>
      <c r="G91" s="10"/>
      <c r="H91" s="10"/>
      <c r="I91" s="10"/>
      <c r="J91" s="26"/>
      <c r="K91" s="27"/>
      <c r="L91" s="10"/>
      <c r="M91" s="10"/>
      <c r="N91" s="27"/>
      <c r="O91" s="27"/>
    </row>
    <row r="92" spans="1:15" ht="15" customHeight="1">
      <c r="A92" s="10"/>
      <c r="B92" s="10"/>
      <c r="C92" s="10"/>
      <c r="D92" s="10"/>
      <c r="E92" s="10"/>
      <c r="F92" s="10"/>
      <c r="G92" s="10"/>
      <c r="H92" s="10"/>
      <c r="I92" s="10"/>
      <c r="J92" s="26"/>
      <c r="K92" s="27"/>
      <c r="L92" s="10"/>
      <c r="M92" s="10"/>
      <c r="N92" s="27"/>
      <c r="O92" s="27"/>
    </row>
    <row r="93" spans="1:15" ht="15" customHeight="1">
      <c r="A93" s="10"/>
      <c r="B93" s="10"/>
      <c r="C93" s="10"/>
      <c r="D93" s="10"/>
      <c r="E93" s="10"/>
      <c r="F93" s="10"/>
      <c r="G93" s="10"/>
      <c r="H93" s="10"/>
      <c r="I93" s="10"/>
      <c r="J93" s="26"/>
      <c r="K93" s="27"/>
      <c r="L93" s="10"/>
      <c r="M93" s="10"/>
      <c r="N93" s="27"/>
      <c r="O93" s="27"/>
    </row>
    <row r="94" spans="1:15" ht="15" customHeight="1">
      <c r="A94" s="10"/>
      <c r="B94" s="10"/>
      <c r="C94" s="10"/>
      <c r="D94" s="10"/>
      <c r="E94" s="10"/>
      <c r="F94" s="10"/>
      <c r="G94" s="10"/>
      <c r="H94" s="10"/>
      <c r="I94" s="10"/>
      <c r="J94" s="26"/>
      <c r="K94" s="27"/>
      <c r="L94" s="10"/>
      <c r="M94" s="10"/>
      <c r="N94" s="27"/>
      <c r="O94" s="27"/>
    </row>
    <row r="95" spans="1:15" ht="15" customHeight="1">
      <c r="A95" s="10"/>
      <c r="B95" s="10"/>
      <c r="C95" s="10"/>
      <c r="D95" s="10"/>
      <c r="E95" s="10"/>
      <c r="F95" s="10"/>
      <c r="G95" s="10"/>
      <c r="H95" s="10"/>
      <c r="I95" s="10"/>
      <c r="J95" s="26"/>
      <c r="K95" s="27"/>
      <c r="L95" s="10"/>
      <c r="M95" s="10"/>
      <c r="N95" s="27"/>
      <c r="O95" s="27"/>
    </row>
    <row r="96" spans="1:15" ht="15" customHeight="1">
      <c r="A96" s="10"/>
      <c r="B96" s="10"/>
      <c r="C96" s="10"/>
      <c r="D96" s="10"/>
      <c r="E96" s="10"/>
      <c r="F96" s="10"/>
      <c r="G96" s="10"/>
      <c r="H96" s="10"/>
      <c r="I96" s="10"/>
      <c r="J96" s="26"/>
      <c r="K96" s="27"/>
      <c r="L96" s="10"/>
      <c r="M96" s="10"/>
      <c r="N96" s="27"/>
      <c r="O96" s="27"/>
    </row>
    <row r="97" spans="1:15" ht="15" customHeight="1">
      <c r="A97" s="10"/>
      <c r="B97" s="10"/>
      <c r="C97" s="10"/>
      <c r="D97" s="10"/>
      <c r="E97" s="10"/>
      <c r="F97" s="10"/>
      <c r="G97" s="10"/>
      <c r="H97" s="10"/>
      <c r="I97" s="10"/>
      <c r="J97" s="26"/>
      <c r="K97" s="27"/>
      <c r="L97" s="10"/>
      <c r="M97" s="10"/>
      <c r="N97" s="27"/>
      <c r="O97" s="27"/>
    </row>
    <row r="98" spans="1:15" ht="15" customHeight="1">
      <c r="A98" s="10"/>
      <c r="B98" s="10"/>
      <c r="C98" s="10"/>
      <c r="D98" s="10"/>
      <c r="E98" s="10"/>
      <c r="F98" s="10"/>
      <c r="G98" s="10"/>
      <c r="H98" s="10"/>
      <c r="I98" s="10"/>
      <c r="J98" s="26"/>
      <c r="K98" s="27"/>
      <c r="L98" s="10"/>
      <c r="M98" s="10"/>
      <c r="N98" s="27"/>
      <c r="O98" s="27"/>
    </row>
    <row r="99" spans="1:15" ht="15" customHeight="1">
      <c r="A99" s="10"/>
      <c r="B99" s="10"/>
      <c r="C99" s="10"/>
      <c r="D99" s="10"/>
      <c r="E99" s="10"/>
      <c r="F99" s="10"/>
      <c r="G99" s="10"/>
      <c r="H99" s="10"/>
      <c r="I99" s="10"/>
      <c r="J99" s="26"/>
      <c r="K99" s="27"/>
      <c r="L99" s="10"/>
      <c r="M99" s="10"/>
      <c r="N99" s="27"/>
      <c r="O99" s="27"/>
    </row>
    <row r="100" spans="1:15" ht="1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26"/>
      <c r="K100" s="27"/>
      <c r="L100" s="10"/>
      <c r="M100" s="10"/>
      <c r="N100" s="27"/>
      <c r="O100" s="27"/>
    </row>
    <row r="101" spans="1:15" ht="1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26"/>
      <c r="K101" s="27"/>
      <c r="L101" s="10"/>
      <c r="M101" s="10"/>
      <c r="N101" s="27"/>
      <c r="O101" s="27"/>
    </row>
    <row r="102" spans="1:15" ht="1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26"/>
      <c r="K102" s="27"/>
      <c r="L102" s="10"/>
      <c r="M102" s="10"/>
      <c r="N102" s="27"/>
      <c r="O102" s="27"/>
    </row>
    <row r="103" spans="1:15" ht="15" customHeight="1">
      <c r="A103" s="35"/>
      <c r="B103" s="35"/>
      <c r="C103" s="35"/>
      <c r="D103" s="35"/>
      <c r="E103" s="35"/>
      <c r="F103" s="35"/>
      <c r="G103" s="35"/>
      <c r="H103" s="35"/>
      <c r="I103" s="35"/>
      <c r="J103" s="37"/>
      <c r="K103" s="35"/>
      <c r="L103" s="35"/>
      <c r="M103" s="35"/>
      <c r="N103" s="35"/>
      <c r="O103" s="35"/>
    </row>
    <row r="104" spans="1:15" ht="15" customHeight="1">
      <c r="A104" s="35"/>
      <c r="B104" s="35"/>
      <c r="C104" s="35"/>
      <c r="D104" s="35"/>
      <c r="E104" s="35"/>
      <c r="F104" s="35"/>
      <c r="G104" s="35"/>
      <c r="H104" s="35"/>
      <c r="I104" s="35"/>
      <c r="J104" s="37"/>
      <c r="K104" s="35"/>
      <c r="L104" s="35"/>
      <c r="M104" s="35"/>
      <c r="N104" s="35"/>
      <c r="O104" s="35"/>
    </row>
    <row r="105" spans="1:15" ht="15" customHeight="1">
      <c r="A105" s="35"/>
      <c r="B105" s="35"/>
      <c r="C105" s="35"/>
      <c r="D105" s="35"/>
      <c r="E105" s="35"/>
      <c r="F105" s="35"/>
      <c r="G105" s="35"/>
      <c r="H105" s="35"/>
      <c r="I105" s="35"/>
      <c r="J105" s="37"/>
      <c r="K105" s="35"/>
      <c r="L105" s="35"/>
      <c r="M105" s="35"/>
      <c r="N105" s="35"/>
      <c r="O105" s="35"/>
    </row>
    <row r="106" spans="1:15" ht="15" customHeight="1">
      <c r="A106" s="35"/>
      <c r="B106" s="35"/>
      <c r="C106" s="35"/>
      <c r="D106" s="35"/>
      <c r="E106" s="35"/>
      <c r="F106" s="35"/>
      <c r="G106" s="35"/>
      <c r="H106" s="35"/>
      <c r="I106" s="35"/>
      <c r="J106" s="37"/>
      <c r="K106" s="35"/>
      <c r="L106" s="35"/>
      <c r="M106" s="35"/>
      <c r="N106" s="35"/>
      <c r="O106" s="35"/>
    </row>
    <row r="107" spans="1:15" ht="15" customHeight="1">
      <c r="A107" s="35"/>
      <c r="B107" s="35"/>
      <c r="C107" s="35"/>
      <c r="D107" s="35"/>
      <c r="E107" s="35"/>
      <c r="F107" s="35"/>
      <c r="G107" s="35"/>
      <c r="H107" s="35"/>
      <c r="I107" s="35"/>
      <c r="J107" s="37"/>
      <c r="K107" s="35"/>
      <c r="L107" s="35"/>
      <c r="M107" s="35"/>
      <c r="N107" s="35"/>
      <c r="O107" s="35"/>
    </row>
    <row r="108" spans="1:15" ht="15" customHeight="1">
      <c r="A108" s="35"/>
      <c r="B108" s="35"/>
      <c r="C108" s="35"/>
      <c r="D108" s="35"/>
      <c r="E108" s="35"/>
      <c r="F108" s="35"/>
      <c r="G108" s="35"/>
      <c r="H108" s="35"/>
      <c r="I108" s="35"/>
      <c r="J108" s="37"/>
      <c r="K108" s="35"/>
      <c r="L108" s="35"/>
      <c r="M108" s="35"/>
      <c r="N108" s="35"/>
      <c r="O108" s="35"/>
    </row>
    <row r="109" spans="1:15" ht="15" customHeight="1">
      <c r="A109" s="35"/>
      <c r="B109" s="35"/>
      <c r="C109" s="35"/>
      <c r="D109" s="35"/>
      <c r="E109" s="35"/>
      <c r="F109" s="35"/>
      <c r="G109" s="35"/>
      <c r="H109" s="35"/>
      <c r="I109" s="35"/>
      <c r="J109" s="37"/>
      <c r="K109" s="35"/>
      <c r="L109" s="35"/>
      <c r="M109" s="35"/>
      <c r="N109" s="35"/>
      <c r="O109" s="35"/>
    </row>
    <row r="110" spans="1:15" ht="15" customHeight="1">
      <c r="A110" s="35"/>
      <c r="B110" s="35"/>
      <c r="C110" s="35"/>
      <c r="D110" s="35"/>
      <c r="E110" s="35"/>
      <c r="F110" s="35"/>
      <c r="G110" s="35"/>
      <c r="H110" s="35"/>
      <c r="I110" s="35"/>
      <c r="J110" s="37"/>
      <c r="K110" s="35"/>
      <c r="L110" s="35"/>
      <c r="M110" s="35"/>
      <c r="N110" s="35"/>
      <c r="O110" s="35"/>
    </row>
    <row r="111" spans="1:15" ht="15" customHeight="1">
      <c r="A111" s="35"/>
      <c r="B111" s="35"/>
      <c r="C111" s="35"/>
      <c r="D111" s="35"/>
      <c r="E111" s="35"/>
      <c r="F111" s="35"/>
      <c r="G111" s="35"/>
      <c r="H111" s="35"/>
      <c r="I111" s="35"/>
      <c r="J111" s="37"/>
      <c r="K111" s="35"/>
      <c r="L111" s="35"/>
      <c r="M111" s="35"/>
      <c r="N111" s="35"/>
      <c r="O111" s="35"/>
    </row>
    <row r="112" spans="1:15" ht="15" customHeight="1">
      <c r="A112" s="35"/>
      <c r="B112" s="35"/>
      <c r="C112" s="35"/>
      <c r="D112" s="35"/>
      <c r="E112" s="35"/>
      <c r="F112" s="35"/>
      <c r="G112" s="35"/>
      <c r="H112" s="35"/>
      <c r="I112" s="35"/>
      <c r="J112" s="37"/>
      <c r="K112" s="35"/>
      <c r="L112" s="35"/>
      <c r="M112" s="35"/>
      <c r="N112" s="35"/>
      <c r="O112" s="35"/>
    </row>
    <row r="113" spans="1:15" ht="15" customHeight="1">
      <c r="A113" s="35"/>
      <c r="B113" s="35"/>
      <c r="C113" s="35"/>
      <c r="D113" s="35"/>
      <c r="E113" s="35"/>
      <c r="F113" s="35"/>
      <c r="G113" s="35"/>
      <c r="H113" s="35"/>
      <c r="I113" s="35"/>
      <c r="J113" s="37"/>
      <c r="K113" s="35"/>
      <c r="L113" s="35"/>
      <c r="M113" s="35"/>
      <c r="N113" s="35"/>
      <c r="O113" s="35"/>
    </row>
    <row r="114" spans="1:15" ht="15" customHeight="1">
      <c r="A114" s="35"/>
      <c r="B114" s="35"/>
      <c r="C114" s="35"/>
      <c r="D114" s="35"/>
      <c r="E114" s="35"/>
      <c r="F114" s="35"/>
      <c r="G114" s="35"/>
      <c r="H114" s="35"/>
      <c r="I114" s="35"/>
      <c r="J114" s="37"/>
      <c r="K114" s="35"/>
      <c r="L114" s="35"/>
      <c r="M114" s="35"/>
      <c r="N114" s="35"/>
      <c r="O114" s="35"/>
    </row>
    <row r="115" spans="1:15" ht="15" customHeight="1">
      <c r="A115" s="35"/>
      <c r="B115" s="35"/>
      <c r="C115" s="35"/>
      <c r="D115" s="35"/>
      <c r="E115" s="35"/>
      <c r="F115" s="35"/>
      <c r="G115" s="35"/>
      <c r="H115" s="35"/>
      <c r="I115" s="35"/>
      <c r="J115" s="37"/>
      <c r="K115" s="35"/>
      <c r="L115" s="35"/>
      <c r="M115" s="35"/>
      <c r="N115" s="35"/>
      <c r="O115" s="35"/>
    </row>
    <row r="116" spans="1:15" ht="15" customHeight="1">
      <c r="A116" s="35"/>
      <c r="B116" s="35"/>
      <c r="C116" s="35"/>
      <c r="D116" s="35"/>
      <c r="E116" s="35"/>
      <c r="F116" s="35"/>
      <c r="G116" s="35"/>
      <c r="H116" s="35"/>
      <c r="I116" s="35"/>
      <c r="J116" s="37"/>
      <c r="K116" s="35"/>
      <c r="L116" s="35"/>
      <c r="M116" s="35"/>
      <c r="N116" s="35"/>
      <c r="O116" s="35"/>
    </row>
    <row r="117" spans="1:15" ht="1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8"/>
      <c r="K117" s="36"/>
      <c r="L117" s="36"/>
      <c r="M117" s="36"/>
      <c r="N117" s="36"/>
      <c r="O117" s="36"/>
    </row>
    <row r="118" spans="1:15" ht="1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8"/>
      <c r="K118" s="36"/>
      <c r="L118" s="36"/>
      <c r="M118" s="36"/>
      <c r="N118" s="36"/>
      <c r="O118" s="36"/>
    </row>
    <row r="119" spans="1:15" ht="1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8"/>
      <c r="K119" s="36"/>
      <c r="L119" s="36"/>
      <c r="M119" s="36"/>
      <c r="N119" s="36"/>
      <c r="O119" s="36"/>
    </row>
    <row r="120" spans="1:15" ht="1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8"/>
      <c r="K120" s="36"/>
      <c r="L120" s="36"/>
      <c r="M120" s="36"/>
      <c r="N120" s="36"/>
      <c r="O120" s="36"/>
    </row>
    <row r="121" spans="1:15" ht="1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8"/>
      <c r="K121" s="36"/>
      <c r="L121" s="36"/>
      <c r="M121" s="36"/>
      <c r="N121" s="36"/>
      <c r="O121" s="36"/>
    </row>
    <row r="122" spans="1:15" ht="1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8"/>
      <c r="K122" s="36"/>
      <c r="L122" s="36"/>
      <c r="M122" s="36"/>
      <c r="N122" s="36"/>
      <c r="O122" s="36"/>
    </row>
    <row r="123" spans="1:15" ht="1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8"/>
      <c r="K123" s="36"/>
      <c r="L123" s="36"/>
      <c r="M123" s="36"/>
      <c r="N123" s="36"/>
      <c r="O123" s="36"/>
    </row>
  </sheetData>
  <mergeCells count="2">
    <mergeCell ref="A6:O6"/>
    <mergeCell ref="A88:O88"/>
  </mergeCells>
  <pageMargins left="0.7" right="0.7" top="0.75" bottom="0.75" header="0.51180555555555496" footer="0.51180555555555496"/>
  <pageSetup firstPageNumber="0" orientation="portrait" useFirstPageNumber="1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131"/>
  <sheetViews>
    <sheetView topLeftCell="A91" workbookViewId="0">
      <selection activeCell="F115" sqref="F115"/>
    </sheetView>
  </sheetViews>
  <sheetFormatPr defaultColWidth="9" defaultRowHeight="14.35"/>
  <cols>
    <col min="1" max="1" width="8.87890625" customWidth="1"/>
    <col min="2" max="2" width="16.3515625" customWidth="1"/>
    <col min="3" max="3" width="15" customWidth="1"/>
    <col min="4" max="4" width="23.3515625" customWidth="1"/>
    <col min="5" max="5" width="11.52734375" customWidth="1"/>
    <col min="6" max="6" width="12" customWidth="1"/>
    <col min="7" max="7" width="15.64453125" customWidth="1"/>
    <col min="8" max="8" width="13.64453125" customWidth="1"/>
    <col min="9" max="9" width="19" customWidth="1"/>
    <col min="10" max="10" width="8.52734375" style="6" hidden="1" customWidth="1"/>
    <col min="11" max="11" width="16.87890625" hidden="1" customWidth="1"/>
    <col min="12" max="12" width="7" hidden="1" customWidth="1"/>
    <col min="13" max="13" width="14.52734375" customWidth="1"/>
    <col min="14" max="14" width="18.64453125" customWidth="1"/>
    <col min="15" max="15" width="15.87890625" customWidth="1"/>
  </cols>
  <sheetData>
    <row r="1" spans="1:15" ht="15" customHeight="1">
      <c r="A1" s="7"/>
      <c r="B1" s="8"/>
      <c r="C1" s="8"/>
      <c r="D1" s="8"/>
      <c r="E1" s="8"/>
      <c r="F1" s="8"/>
      <c r="G1" s="8"/>
      <c r="H1" s="8"/>
      <c r="I1" s="8"/>
      <c r="J1" s="24"/>
      <c r="K1" s="25"/>
      <c r="L1" s="8"/>
      <c r="M1" s="8"/>
      <c r="N1" s="25"/>
      <c r="O1" s="50"/>
    </row>
    <row r="2" spans="1:15" ht="15" customHeight="1">
      <c r="A2" s="9"/>
      <c r="B2" s="10"/>
      <c r="C2" s="10"/>
      <c r="D2" s="10"/>
      <c r="E2" s="10"/>
      <c r="F2" s="10"/>
      <c r="G2" s="10"/>
      <c r="H2" s="10"/>
      <c r="I2" s="10"/>
      <c r="J2" s="26"/>
      <c r="K2" s="27"/>
      <c r="L2" s="10"/>
      <c r="M2" s="10"/>
      <c r="N2" s="27"/>
      <c r="O2" s="51"/>
    </row>
    <row r="3" spans="1:15" ht="15" customHeight="1">
      <c r="A3" s="9"/>
      <c r="B3" s="10"/>
      <c r="C3" s="10"/>
      <c r="D3" s="10"/>
      <c r="E3" s="10"/>
      <c r="F3" s="10"/>
      <c r="G3" s="10"/>
      <c r="H3" s="10"/>
      <c r="I3" s="10"/>
      <c r="J3" s="26"/>
      <c r="K3" s="27"/>
      <c r="L3" s="10"/>
      <c r="M3" s="10"/>
      <c r="N3" s="27"/>
      <c r="O3" s="51"/>
    </row>
    <row r="4" spans="1:15" ht="15" customHeight="1">
      <c r="A4" s="9"/>
      <c r="B4" s="10"/>
      <c r="C4" s="10"/>
      <c r="D4" s="10"/>
      <c r="E4" s="10"/>
      <c r="F4" s="10"/>
      <c r="G4" s="10"/>
      <c r="H4" s="10"/>
      <c r="I4" s="10"/>
      <c r="J4" s="26"/>
      <c r="K4" s="27"/>
      <c r="L4" s="10"/>
      <c r="M4" s="10"/>
      <c r="N4" s="27"/>
      <c r="O4" s="51"/>
    </row>
    <row r="5" spans="1:15" ht="18.7">
      <c r="A5" s="11"/>
      <c r="B5" s="12"/>
      <c r="C5" s="12"/>
      <c r="D5" s="12"/>
      <c r="E5" s="12"/>
      <c r="F5" s="12"/>
      <c r="G5" s="12"/>
      <c r="H5" s="12"/>
      <c r="I5" s="12"/>
      <c r="J5" s="28"/>
      <c r="K5" s="12"/>
      <c r="L5" s="12"/>
      <c r="M5" s="12"/>
      <c r="N5" s="12"/>
      <c r="O5" s="52"/>
    </row>
    <row r="6" spans="1:15" ht="23.35">
      <c r="A6" s="123" t="s">
        <v>387</v>
      </c>
      <c r="B6" s="124"/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5"/>
    </row>
    <row r="7" spans="1:15" s="4" customFormat="1" ht="54.75" customHeight="1">
      <c r="A7" s="13" t="s">
        <v>0</v>
      </c>
      <c r="B7" s="14" t="s">
        <v>2</v>
      </c>
      <c r="C7" s="14" t="s">
        <v>3</v>
      </c>
      <c r="D7" s="14" t="s">
        <v>1</v>
      </c>
      <c r="E7" s="14" t="s">
        <v>4</v>
      </c>
      <c r="F7" s="14" t="s">
        <v>67</v>
      </c>
      <c r="G7" s="15" t="s">
        <v>5</v>
      </c>
      <c r="H7" s="14" t="s">
        <v>6</v>
      </c>
      <c r="I7" s="14" t="s">
        <v>7</v>
      </c>
      <c r="J7" s="29" t="s">
        <v>8</v>
      </c>
      <c r="K7" s="30" t="s">
        <v>9</v>
      </c>
      <c r="L7" s="14" t="s">
        <v>10</v>
      </c>
      <c r="M7" s="14" t="s">
        <v>101</v>
      </c>
      <c r="N7" s="30" t="s">
        <v>100</v>
      </c>
      <c r="O7" s="53" t="s">
        <v>128</v>
      </c>
    </row>
    <row r="8" spans="1:15" ht="6.75" customHeight="1">
      <c r="A8" s="16"/>
      <c r="B8" s="17"/>
      <c r="C8" s="17"/>
      <c r="D8" s="17"/>
      <c r="E8" s="17"/>
      <c r="F8" s="17"/>
      <c r="G8" s="18"/>
      <c r="H8" s="17"/>
      <c r="I8" s="17"/>
      <c r="J8" s="31"/>
      <c r="K8" s="32"/>
      <c r="L8" s="17"/>
      <c r="M8" s="17"/>
      <c r="N8" s="32"/>
      <c r="O8" s="54"/>
    </row>
    <row r="9" spans="1:15" s="1" customFormat="1" ht="29.25" customHeight="1">
      <c r="A9" s="19">
        <v>1</v>
      </c>
      <c r="B9" s="21">
        <v>44013</v>
      </c>
      <c r="C9" s="22" t="s">
        <v>388</v>
      </c>
      <c r="D9" s="20" t="s">
        <v>24</v>
      </c>
      <c r="E9" s="23" t="s">
        <v>13</v>
      </c>
      <c r="F9" s="23">
        <v>1100</v>
      </c>
      <c r="G9" s="23">
        <v>915</v>
      </c>
      <c r="H9" s="23">
        <v>920.05</v>
      </c>
      <c r="I9" s="23">
        <v>920.05</v>
      </c>
      <c r="J9" s="33">
        <f t="shared" ref="J9" si="0">IF(E9="","",IF(E9="Buy",(I9-G9),(G9-I9)))</f>
        <v>-5.0499999999999545</v>
      </c>
      <c r="K9" s="34">
        <f t="shared" ref="K9" si="1">IF(E9="","",J9*F9)</f>
        <v>-5554.99999999995</v>
      </c>
      <c r="L9" s="23">
        <v>400</v>
      </c>
      <c r="M9" s="48">
        <f t="shared" ref="M9" si="2">G9*F9*0.03%</f>
        <v>301.95</v>
      </c>
      <c r="N9" s="34">
        <f t="shared" ref="N9" si="3">K9-M9</f>
        <v>-5856.9499999999498</v>
      </c>
      <c r="O9" s="55"/>
    </row>
    <row r="10" spans="1:15" s="1" customFormat="1" ht="29.25" customHeight="1">
      <c r="A10" s="19">
        <v>2</v>
      </c>
      <c r="B10" s="21">
        <v>44013</v>
      </c>
      <c r="C10" s="22" t="s">
        <v>389</v>
      </c>
      <c r="D10" s="20" t="s">
        <v>223</v>
      </c>
      <c r="E10" s="23" t="s">
        <v>12</v>
      </c>
      <c r="F10" s="23">
        <v>1500</v>
      </c>
      <c r="G10" s="23">
        <v>1122.25</v>
      </c>
      <c r="H10" s="23">
        <v>1109.5</v>
      </c>
      <c r="I10" s="23">
        <v>1126.75</v>
      </c>
      <c r="J10" s="33">
        <f t="shared" ref="J10" si="4">IF(E10="","",IF(E10="Buy",(I10-G10),(G10-I10)))</f>
        <v>4.5</v>
      </c>
      <c r="K10" s="34">
        <f t="shared" ref="K10" si="5">IF(E10="","",J10*F10)</f>
        <v>6750</v>
      </c>
      <c r="L10" s="23">
        <v>400</v>
      </c>
      <c r="M10" s="48">
        <f t="shared" ref="M10" si="6">G10*F10*0.03%</f>
        <v>505.01249999999993</v>
      </c>
      <c r="N10" s="34">
        <f t="shared" ref="N10" si="7">K10-M10</f>
        <v>6244.9875000000002</v>
      </c>
      <c r="O10" s="55"/>
    </row>
    <row r="11" spans="1:15" s="1" customFormat="1" ht="29.25" customHeight="1">
      <c r="A11" s="19">
        <v>3</v>
      </c>
      <c r="B11" s="21">
        <v>44013</v>
      </c>
      <c r="C11" s="22" t="s">
        <v>390</v>
      </c>
      <c r="D11" s="20" t="s">
        <v>72</v>
      </c>
      <c r="E11" s="23" t="s">
        <v>12</v>
      </c>
      <c r="F11" s="23">
        <v>150</v>
      </c>
      <c r="G11" s="23">
        <v>21625</v>
      </c>
      <c r="H11" s="23">
        <v>21535.5</v>
      </c>
      <c r="I11" s="23">
        <v>21792.5</v>
      </c>
      <c r="J11" s="33">
        <f t="shared" ref="J11" si="8">IF(E11="","",IF(E11="Buy",(I11-G11),(G11-I11)))</f>
        <v>167.5</v>
      </c>
      <c r="K11" s="34">
        <f t="shared" ref="K11" si="9">IF(E11="","",J11*F11)</f>
        <v>25125</v>
      </c>
      <c r="L11" s="23">
        <v>400</v>
      </c>
      <c r="M11" s="48">
        <f t="shared" ref="M11" si="10">G11*F11*0.03%</f>
        <v>973.12499999999989</v>
      </c>
      <c r="N11" s="34">
        <f t="shared" ref="N11" si="11">K11-M11</f>
        <v>24151.875</v>
      </c>
      <c r="O11" s="55">
        <f>SUM(N9:N11)</f>
        <v>24539.912500000049</v>
      </c>
    </row>
    <row r="12" spans="1:15" s="1" customFormat="1" ht="29.25" customHeight="1">
      <c r="A12" s="19">
        <v>4</v>
      </c>
      <c r="B12" s="21">
        <v>44014</v>
      </c>
      <c r="C12" s="22" t="s">
        <v>137</v>
      </c>
      <c r="D12" s="20" t="s">
        <v>98</v>
      </c>
      <c r="E12" s="23" t="s">
        <v>12</v>
      </c>
      <c r="F12" s="23">
        <v>14000</v>
      </c>
      <c r="G12" s="23">
        <v>99.2</v>
      </c>
      <c r="H12" s="23">
        <v>98.5</v>
      </c>
      <c r="I12" s="23">
        <v>98.9</v>
      </c>
      <c r="J12" s="33">
        <f t="shared" ref="J12" si="12">IF(E12="","",IF(E12="Buy",(I12-G12),(G12-I12)))</f>
        <v>-0.29999999999999716</v>
      </c>
      <c r="K12" s="34">
        <f t="shared" ref="K12" si="13">IF(E12="","",J12*F12)</f>
        <v>-4199.99999999996</v>
      </c>
      <c r="L12" s="23">
        <v>400</v>
      </c>
      <c r="M12" s="48">
        <f t="shared" ref="M12" si="14">G12*F12*0.03%</f>
        <v>416.64</v>
      </c>
      <c r="N12" s="34">
        <f t="shared" ref="N12" si="15">K12-M12</f>
        <v>-4616.6399999999603</v>
      </c>
      <c r="O12" s="55"/>
    </row>
    <row r="13" spans="1:15" s="1" customFormat="1" ht="29.25" customHeight="1">
      <c r="A13" s="19">
        <v>5</v>
      </c>
      <c r="B13" s="21">
        <v>44014</v>
      </c>
      <c r="C13" s="22" t="s">
        <v>199</v>
      </c>
      <c r="D13" s="20" t="s">
        <v>391</v>
      </c>
      <c r="E13" s="23" t="s">
        <v>12</v>
      </c>
      <c r="F13" s="23">
        <v>1900</v>
      </c>
      <c r="G13" s="23">
        <v>630</v>
      </c>
      <c r="H13" s="23">
        <v>625.5</v>
      </c>
      <c r="I13" s="23">
        <v>625.5</v>
      </c>
      <c r="J13" s="33">
        <f t="shared" ref="J13" si="16">IF(E13="","",IF(E13="Buy",(I13-G13),(G13-I13)))</f>
        <v>-4.5</v>
      </c>
      <c r="K13" s="34">
        <f t="shared" ref="K13" si="17">IF(E13="","",J13*F13)</f>
        <v>-8550</v>
      </c>
      <c r="L13" s="23">
        <v>400</v>
      </c>
      <c r="M13" s="48">
        <f t="shared" ref="M13" si="18">G13*F13*0.03%</f>
        <v>359.09999999999997</v>
      </c>
      <c r="N13" s="34">
        <f t="shared" ref="N13" si="19">K13-M13</f>
        <v>-8909.1</v>
      </c>
      <c r="O13" s="55"/>
    </row>
    <row r="14" spans="1:15" s="1" customFormat="1" ht="29.25" customHeight="1">
      <c r="A14" s="19">
        <v>6</v>
      </c>
      <c r="B14" s="21">
        <v>44014</v>
      </c>
      <c r="C14" s="22" t="s">
        <v>188</v>
      </c>
      <c r="D14" s="20" t="s">
        <v>62</v>
      </c>
      <c r="E14" s="23" t="s">
        <v>12</v>
      </c>
      <c r="F14" s="23">
        <v>2400</v>
      </c>
      <c r="G14" s="23">
        <v>747.5</v>
      </c>
      <c r="H14" s="23">
        <v>744.5</v>
      </c>
      <c r="I14" s="23">
        <v>757.8</v>
      </c>
      <c r="J14" s="33">
        <f t="shared" ref="J14" si="20">IF(E14="","",IF(E14="Buy",(I14-G14),(G14-I14)))</f>
        <v>10.299999999999955</v>
      </c>
      <c r="K14" s="34">
        <f t="shared" ref="K14" si="21">IF(E14="","",J14*F14)</f>
        <v>24719.999999999891</v>
      </c>
      <c r="L14" s="23">
        <v>400</v>
      </c>
      <c r="M14" s="48">
        <f t="shared" ref="M14" si="22">G14*F14*0.03%</f>
        <v>538.19999999999993</v>
      </c>
      <c r="N14" s="34">
        <f t="shared" ref="N14" si="23">K14-M14</f>
        <v>24181.79999999989</v>
      </c>
      <c r="O14" s="55"/>
    </row>
    <row r="15" spans="1:15" s="1" customFormat="1" ht="29.25" customHeight="1">
      <c r="A15" s="19">
        <v>7</v>
      </c>
      <c r="B15" s="21">
        <v>44014</v>
      </c>
      <c r="C15" s="22" t="s">
        <v>314</v>
      </c>
      <c r="D15" s="20" t="s">
        <v>392</v>
      </c>
      <c r="E15" s="23" t="s">
        <v>12</v>
      </c>
      <c r="F15" s="23">
        <v>1500</v>
      </c>
      <c r="G15" s="23">
        <v>821</v>
      </c>
      <c r="H15" s="23">
        <v>815.5</v>
      </c>
      <c r="I15" s="23">
        <v>818.5</v>
      </c>
      <c r="J15" s="33">
        <f t="shared" ref="J15" si="24">IF(E15="","",IF(E15="Buy",(I15-G15),(G15-I15)))</f>
        <v>-2.5</v>
      </c>
      <c r="K15" s="34">
        <f t="shared" ref="K15" si="25">IF(E15="","",J15*F15)</f>
        <v>-3750</v>
      </c>
      <c r="L15" s="23">
        <v>400</v>
      </c>
      <c r="M15" s="48">
        <f t="shared" ref="M15" si="26">G15*F15*0.03%</f>
        <v>369.45</v>
      </c>
      <c r="N15" s="34">
        <f t="shared" ref="N15" si="27">K15-M15</f>
        <v>-4119.45</v>
      </c>
      <c r="O15" s="55">
        <f>SUM(N12:N15)</f>
        <v>6536.6099999999287</v>
      </c>
    </row>
    <row r="16" spans="1:15" s="1" customFormat="1" ht="29.25" customHeight="1">
      <c r="A16" s="19">
        <v>8</v>
      </c>
      <c r="B16" s="21">
        <v>44015</v>
      </c>
      <c r="C16" s="22" t="s">
        <v>94</v>
      </c>
      <c r="D16" s="20" t="s">
        <v>273</v>
      </c>
      <c r="E16" s="23" t="s">
        <v>12</v>
      </c>
      <c r="F16" s="23">
        <v>500</v>
      </c>
      <c r="G16" s="23">
        <v>2935</v>
      </c>
      <c r="H16" s="23">
        <v>815.5</v>
      </c>
      <c r="I16" s="23">
        <v>2958</v>
      </c>
      <c r="J16" s="33">
        <f t="shared" ref="J16" si="28">IF(E16="","",IF(E16="Buy",(I16-G16),(G16-I16)))</f>
        <v>23</v>
      </c>
      <c r="K16" s="34">
        <f t="shared" ref="K16" si="29">IF(E16="","",J16*F16)</f>
        <v>11500</v>
      </c>
      <c r="L16" s="23">
        <v>400</v>
      </c>
      <c r="M16" s="48">
        <f t="shared" ref="M16" si="30">G16*F16*0.03%</f>
        <v>440.24999999999994</v>
      </c>
      <c r="N16" s="34">
        <f t="shared" ref="N16" si="31">K16-M16</f>
        <v>11059.75</v>
      </c>
      <c r="O16" s="55"/>
    </row>
    <row r="17" spans="1:15" s="1" customFormat="1" ht="29.25" customHeight="1">
      <c r="A17" s="19">
        <v>9</v>
      </c>
      <c r="B17" s="21">
        <v>44015</v>
      </c>
      <c r="C17" s="22" t="s">
        <v>131</v>
      </c>
      <c r="D17" s="20" t="s">
        <v>231</v>
      </c>
      <c r="E17" s="23" t="s">
        <v>12</v>
      </c>
      <c r="F17" s="23">
        <v>1600</v>
      </c>
      <c r="G17" s="23">
        <v>1301</v>
      </c>
      <c r="H17" s="23">
        <v>1292.5</v>
      </c>
      <c r="I17" s="23">
        <v>1314.75</v>
      </c>
      <c r="J17" s="33">
        <f t="shared" ref="J17" si="32">IF(E17="","",IF(E17="Buy",(I17-G17),(G17-I17)))</f>
        <v>13.75</v>
      </c>
      <c r="K17" s="34">
        <f t="shared" ref="K17" si="33">IF(E17="","",J17*F17)</f>
        <v>22000</v>
      </c>
      <c r="L17" s="23">
        <v>400</v>
      </c>
      <c r="M17" s="48">
        <f t="shared" ref="M17" si="34">G17*F17*0.03%</f>
        <v>624.4799999999999</v>
      </c>
      <c r="N17" s="34">
        <f t="shared" ref="N17" si="35">K17-M17</f>
        <v>21375.52</v>
      </c>
      <c r="O17" s="55"/>
    </row>
    <row r="18" spans="1:15" s="1" customFormat="1" ht="29.25" customHeight="1">
      <c r="A18" s="19">
        <v>10</v>
      </c>
      <c r="B18" s="21">
        <v>44015</v>
      </c>
      <c r="C18" s="22" t="s">
        <v>361</v>
      </c>
      <c r="D18" s="20" t="s">
        <v>117</v>
      </c>
      <c r="E18" s="23" t="s">
        <v>12</v>
      </c>
      <c r="F18" s="23">
        <v>12000</v>
      </c>
      <c r="G18" s="23">
        <v>163</v>
      </c>
      <c r="H18" s="23">
        <v>161.9</v>
      </c>
      <c r="I18" s="23">
        <v>161.9</v>
      </c>
      <c r="J18" s="33">
        <f t="shared" ref="J18" si="36">IF(E18="","",IF(E18="Buy",(I18-G18),(G18-I18)))</f>
        <v>-1.0999999999999943</v>
      </c>
      <c r="K18" s="34">
        <f t="shared" ref="K18" si="37">IF(E18="","",J18*F18)</f>
        <v>-13199.999999999931</v>
      </c>
      <c r="L18" s="23">
        <v>400</v>
      </c>
      <c r="M18" s="48">
        <f t="shared" ref="M18" si="38">G18*F18*0.03%</f>
        <v>586.79999999999995</v>
      </c>
      <c r="N18" s="34">
        <f t="shared" ref="N18" si="39">K18-M18</f>
        <v>-13786.79999999993</v>
      </c>
      <c r="O18" s="55"/>
    </row>
    <row r="19" spans="1:15" s="1" customFormat="1" ht="29.25" customHeight="1">
      <c r="A19" s="19">
        <v>11</v>
      </c>
      <c r="B19" s="21">
        <v>44015</v>
      </c>
      <c r="C19" s="22" t="s">
        <v>275</v>
      </c>
      <c r="D19" s="20" t="s">
        <v>216</v>
      </c>
      <c r="E19" s="23" t="s">
        <v>12</v>
      </c>
      <c r="F19" s="23">
        <v>3100</v>
      </c>
      <c r="G19" s="23">
        <v>234.1</v>
      </c>
      <c r="H19" s="23">
        <v>229.8</v>
      </c>
      <c r="I19" s="23">
        <v>229.8</v>
      </c>
      <c r="J19" s="33">
        <f t="shared" ref="J19" si="40">IF(E19="","",IF(E19="Buy",(I19-G19),(G19-I19)))</f>
        <v>-4.2999999999999829</v>
      </c>
      <c r="K19" s="34">
        <f t="shared" ref="K19" si="41">IF(E19="","",J19*F19)</f>
        <v>-13329.999999999947</v>
      </c>
      <c r="L19" s="23">
        <v>400</v>
      </c>
      <c r="M19" s="48">
        <f t="shared" ref="M19" si="42">G19*F19*0.03%</f>
        <v>217.71299999999999</v>
      </c>
      <c r="N19" s="34">
        <f t="shared" ref="N19" si="43">K19-M19</f>
        <v>-13547.712999999947</v>
      </c>
      <c r="O19" s="55">
        <f>SUM(N16:N19)</f>
        <v>5100.7570000001233</v>
      </c>
    </row>
    <row r="20" spans="1:15" s="1" customFormat="1" ht="29.25" customHeight="1">
      <c r="A20" s="19">
        <v>12</v>
      </c>
      <c r="B20" s="21">
        <v>44018</v>
      </c>
      <c r="C20" s="22" t="s">
        <v>237</v>
      </c>
      <c r="D20" s="20" t="s">
        <v>78</v>
      </c>
      <c r="E20" s="23" t="s">
        <v>12</v>
      </c>
      <c r="F20" s="23">
        <v>500</v>
      </c>
      <c r="G20" s="23">
        <v>3002</v>
      </c>
      <c r="H20" s="23">
        <v>2975.8</v>
      </c>
      <c r="I20" s="23">
        <v>3003</v>
      </c>
      <c r="J20" s="33">
        <f t="shared" ref="J20" si="44">IF(E20="","",IF(E20="Buy",(I20-G20),(G20-I20)))</f>
        <v>1</v>
      </c>
      <c r="K20" s="34">
        <f t="shared" ref="K20" si="45">IF(E20="","",J20*F20)</f>
        <v>500</v>
      </c>
      <c r="L20" s="23">
        <v>400</v>
      </c>
      <c r="M20" s="48">
        <f t="shared" ref="M20" si="46">G20*F20*0.03%</f>
        <v>450.29999999999995</v>
      </c>
      <c r="N20" s="34">
        <f t="shared" ref="N20" si="47">K20-M20</f>
        <v>49.700000000000045</v>
      </c>
      <c r="O20" s="55"/>
    </row>
    <row r="21" spans="1:15" s="1" customFormat="1" ht="29.25" customHeight="1">
      <c r="A21" s="19">
        <v>13</v>
      </c>
      <c r="B21" s="21">
        <v>44018</v>
      </c>
      <c r="C21" s="22" t="s">
        <v>145</v>
      </c>
      <c r="D21" s="20" t="s">
        <v>241</v>
      </c>
      <c r="E21" s="23" t="s">
        <v>12</v>
      </c>
      <c r="F21" s="23">
        <v>500</v>
      </c>
      <c r="G21" s="23">
        <v>3704</v>
      </c>
      <c r="H21" s="23">
        <v>3680.5</v>
      </c>
      <c r="I21" s="23">
        <v>3740</v>
      </c>
      <c r="J21" s="33">
        <f t="shared" ref="J21" si="48">IF(E21="","",IF(E21="Buy",(I21-G21),(G21-I21)))</f>
        <v>36</v>
      </c>
      <c r="K21" s="34">
        <f t="shared" ref="K21" si="49">IF(E21="","",J21*F21)</f>
        <v>18000</v>
      </c>
      <c r="L21" s="23">
        <v>400</v>
      </c>
      <c r="M21" s="48">
        <f t="shared" ref="M21" si="50">G21*F21*0.03%</f>
        <v>555.59999999999991</v>
      </c>
      <c r="N21" s="34">
        <f t="shared" ref="N21" si="51">K21-M21</f>
        <v>17444.400000000001</v>
      </c>
      <c r="O21" s="55"/>
    </row>
    <row r="22" spans="1:15" s="1" customFormat="1" ht="29.25" customHeight="1">
      <c r="A22" s="19">
        <v>14</v>
      </c>
      <c r="B22" s="21">
        <v>44018</v>
      </c>
      <c r="C22" s="22" t="s">
        <v>120</v>
      </c>
      <c r="D22" s="20" t="s">
        <v>356</v>
      </c>
      <c r="E22" s="23" t="s">
        <v>12</v>
      </c>
      <c r="F22" s="23">
        <v>2400</v>
      </c>
      <c r="G22" s="23">
        <v>421.2</v>
      </c>
      <c r="H22" s="23">
        <v>417.5</v>
      </c>
      <c r="I22" s="23">
        <v>427</v>
      </c>
      <c r="J22" s="33">
        <f t="shared" ref="J22" si="52">IF(E22="","",IF(E22="Buy",(I22-G22),(G22-I22)))</f>
        <v>5.8000000000000114</v>
      </c>
      <c r="K22" s="34">
        <f t="shared" ref="K22" si="53">IF(E22="","",J22*F22)</f>
        <v>13920.000000000027</v>
      </c>
      <c r="L22" s="23">
        <v>400</v>
      </c>
      <c r="M22" s="48">
        <f t="shared" ref="M22" si="54">G22*F22*0.03%</f>
        <v>303.26399999999995</v>
      </c>
      <c r="N22" s="34">
        <f t="shared" ref="N22" si="55">K22-M22</f>
        <v>13616.736000000028</v>
      </c>
      <c r="O22" s="55"/>
    </row>
    <row r="23" spans="1:15" s="1" customFormat="1" ht="29.25" customHeight="1">
      <c r="A23" s="19">
        <v>15</v>
      </c>
      <c r="B23" s="21">
        <v>44018</v>
      </c>
      <c r="C23" s="22" t="s">
        <v>393</v>
      </c>
      <c r="D23" s="20" t="s">
        <v>220</v>
      </c>
      <c r="E23" s="23" t="s">
        <v>12</v>
      </c>
      <c r="F23" s="23">
        <v>400</v>
      </c>
      <c r="G23" s="23">
        <v>3618</v>
      </c>
      <c r="H23" s="23">
        <v>3585.5</v>
      </c>
      <c r="I23" s="23">
        <v>3645</v>
      </c>
      <c r="J23" s="33">
        <f t="shared" ref="J23" si="56">IF(E23="","",IF(E23="Buy",(I23-G23),(G23-I23)))</f>
        <v>27</v>
      </c>
      <c r="K23" s="34">
        <f t="shared" ref="K23" si="57">IF(E23="","",J23*F23)</f>
        <v>10800</v>
      </c>
      <c r="L23" s="23">
        <v>400</v>
      </c>
      <c r="M23" s="48">
        <f t="shared" ref="M23" si="58">G23*F23*0.03%</f>
        <v>434.15999999999997</v>
      </c>
      <c r="N23" s="34">
        <f t="shared" ref="N23" si="59">K23-M23</f>
        <v>10365.84</v>
      </c>
      <c r="O23" s="55">
        <f>SUM(N20:N23)</f>
        <v>41476.676000000036</v>
      </c>
    </row>
    <row r="24" spans="1:15" s="1" customFormat="1" ht="29.25" customHeight="1">
      <c r="A24" s="19">
        <v>16</v>
      </c>
      <c r="B24" s="21">
        <v>44019</v>
      </c>
      <c r="C24" s="22" t="s">
        <v>81</v>
      </c>
      <c r="D24" s="20" t="s">
        <v>273</v>
      </c>
      <c r="E24" s="23" t="s">
        <v>12</v>
      </c>
      <c r="F24" s="23">
        <v>500</v>
      </c>
      <c r="G24" s="23">
        <v>2965</v>
      </c>
      <c r="H24" s="23">
        <v>2939.5</v>
      </c>
      <c r="I24" s="23">
        <v>2945</v>
      </c>
      <c r="J24" s="33">
        <f t="shared" ref="J24" si="60">IF(E24="","",IF(E24="Buy",(I24-G24),(G24-I24)))</f>
        <v>-20</v>
      </c>
      <c r="K24" s="34">
        <f t="shared" ref="K24" si="61">IF(E24="","",J24*F24)</f>
        <v>-10000</v>
      </c>
      <c r="L24" s="23">
        <v>400</v>
      </c>
      <c r="M24" s="48">
        <f t="shared" ref="M24" si="62">G24*F24*0.03%</f>
        <v>444.74999999999994</v>
      </c>
      <c r="N24" s="34">
        <f t="shared" ref="N24" si="63">K24-M24</f>
        <v>-10444.75</v>
      </c>
      <c r="O24" s="55"/>
    </row>
    <row r="25" spans="1:15" s="1" customFormat="1" ht="29.25" customHeight="1">
      <c r="A25" s="19">
        <v>17</v>
      </c>
      <c r="B25" s="21">
        <v>44019</v>
      </c>
      <c r="C25" s="22" t="s">
        <v>137</v>
      </c>
      <c r="D25" s="20" t="s">
        <v>269</v>
      </c>
      <c r="E25" s="23" t="s">
        <v>12</v>
      </c>
      <c r="F25" s="23">
        <v>2500</v>
      </c>
      <c r="G25" s="23">
        <v>474.5</v>
      </c>
      <c r="H25" s="23">
        <v>471.2</v>
      </c>
      <c r="I25" s="23">
        <v>475.5</v>
      </c>
      <c r="J25" s="33">
        <f t="shared" ref="J25" si="64">IF(E25="","",IF(E25="Buy",(I25-G25),(G25-I25)))</f>
        <v>1</v>
      </c>
      <c r="K25" s="34">
        <f t="shared" ref="K25" si="65">IF(E25="","",J25*F25)</f>
        <v>2500</v>
      </c>
      <c r="L25" s="23">
        <v>400</v>
      </c>
      <c r="M25" s="48">
        <f t="shared" ref="M25" si="66">G25*F25*0.03%</f>
        <v>355.87499999999994</v>
      </c>
      <c r="N25" s="34">
        <f t="shared" ref="N25" si="67">K25-M25</f>
        <v>2144.125</v>
      </c>
      <c r="O25" s="55"/>
    </row>
    <row r="26" spans="1:15" s="1" customFormat="1" ht="29.25" customHeight="1">
      <c r="A26" s="19">
        <v>18</v>
      </c>
      <c r="B26" s="21">
        <v>44019</v>
      </c>
      <c r="C26" s="22" t="s">
        <v>221</v>
      </c>
      <c r="D26" s="20" t="s">
        <v>394</v>
      </c>
      <c r="E26" s="23" t="s">
        <v>13</v>
      </c>
      <c r="F26" s="23">
        <v>2800</v>
      </c>
      <c r="G26" s="23">
        <v>379.8</v>
      </c>
      <c r="H26" s="23">
        <v>382.5</v>
      </c>
      <c r="I26" s="23">
        <v>375.5</v>
      </c>
      <c r="J26" s="33">
        <f t="shared" ref="J26" si="68">IF(E26="","",IF(E26="Buy",(I26-G26),(G26-I26)))</f>
        <v>4.3000000000000114</v>
      </c>
      <c r="K26" s="34">
        <f t="shared" ref="K26" si="69">IF(E26="","",J26*F26)</f>
        <v>12040.000000000033</v>
      </c>
      <c r="L26" s="23">
        <v>400</v>
      </c>
      <c r="M26" s="48">
        <f t="shared" ref="M26" si="70">G26*F26*0.03%</f>
        <v>319.03199999999998</v>
      </c>
      <c r="N26" s="34">
        <f t="shared" ref="N26" si="71">K26-M26</f>
        <v>11720.968000000033</v>
      </c>
      <c r="O26" s="55"/>
    </row>
    <row r="27" spans="1:15" s="1" customFormat="1" ht="29.25" customHeight="1">
      <c r="A27" s="19">
        <v>19</v>
      </c>
      <c r="B27" s="21">
        <v>44019</v>
      </c>
      <c r="C27" s="22" t="s">
        <v>389</v>
      </c>
      <c r="D27" s="20" t="s">
        <v>109</v>
      </c>
      <c r="E27" s="23" t="s">
        <v>12</v>
      </c>
      <c r="F27" s="23">
        <v>4200</v>
      </c>
      <c r="G27" s="23">
        <v>189.1</v>
      </c>
      <c r="H27" s="23">
        <v>187.3</v>
      </c>
      <c r="I27" s="23">
        <v>194</v>
      </c>
      <c r="J27" s="33">
        <f t="shared" ref="J27" si="72">IF(E27="","",IF(E27="Buy",(I27-G27),(G27-I27)))</f>
        <v>4.9000000000000057</v>
      </c>
      <c r="K27" s="34">
        <f t="shared" ref="K27" si="73">IF(E27="","",J27*F27)</f>
        <v>20580.000000000025</v>
      </c>
      <c r="L27" s="23">
        <v>400</v>
      </c>
      <c r="M27" s="48">
        <f t="shared" ref="M27" si="74">G27*F27*0.03%</f>
        <v>238.26599999999999</v>
      </c>
      <c r="N27" s="34">
        <f t="shared" ref="N27" si="75">K27-M27</f>
        <v>20341.734000000026</v>
      </c>
      <c r="O27" s="55"/>
    </row>
    <row r="28" spans="1:15" s="1" customFormat="1" ht="29.25" customHeight="1">
      <c r="A28" s="19">
        <v>20</v>
      </c>
      <c r="B28" s="21">
        <v>44019</v>
      </c>
      <c r="C28" s="22" t="s">
        <v>395</v>
      </c>
      <c r="D28" s="20" t="s">
        <v>375</v>
      </c>
      <c r="E28" s="23" t="s">
        <v>12</v>
      </c>
      <c r="F28" s="23">
        <v>1600</v>
      </c>
      <c r="G28" s="23">
        <v>511.2</v>
      </c>
      <c r="H28" s="23">
        <v>507.5</v>
      </c>
      <c r="I28" s="23">
        <v>508.7</v>
      </c>
      <c r="J28" s="33">
        <f t="shared" ref="J28" si="76">IF(E28="","",IF(E28="Buy",(I28-G28),(G28-I28)))</f>
        <v>-2.5</v>
      </c>
      <c r="K28" s="34">
        <f t="shared" ref="K28" si="77">IF(E28="","",J28*F28)</f>
        <v>-4000</v>
      </c>
      <c r="L28" s="23">
        <v>400</v>
      </c>
      <c r="M28" s="48">
        <f t="shared" ref="M28" si="78">G28*F28*0.03%</f>
        <v>245.37599999999998</v>
      </c>
      <c r="N28" s="34">
        <f t="shared" ref="N28" si="79">K28-M28</f>
        <v>-4245.3760000000002</v>
      </c>
      <c r="O28" s="55"/>
    </row>
    <row r="29" spans="1:15" s="1" customFormat="1" ht="29.25" customHeight="1">
      <c r="A29" s="19">
        <v>21</v>
      </c>
      <c r="B29" s="21">
        <v>44019</v>
      </c>
      <c r="C29" s="22" t="s">
        <v>397</v>
      </c>
      <c r="D29" s="20" t="s">
        <v>375</v>
      </c>
      <c r="E29" s="23" t="s">
        <v>12</v>
      </c>
      <c r="F29" s="23">
        <v>1600</v>
      </c>
      <c r="G29" s="23">
        <v>519</v>
      </c>
      <c r="H29" s="23">
        <v>513.79999999999995</v>
      </c>
      <c r="I29" s="23">
        <v>513.79999999999995</v>
      </c>
      <c r="J29" s="33">
        <f t="shared" ref="J29" si="80">IF(E29="","",IF(E29="Buy",(I29-G29),(G29-I29)))</f>
        <v>-5.2000000000000455</v>
      </c>
      <c r="K29" s="34">
        <f t="shared" ref="K29" si="81">IF(E29="","",J29*F29)</f>
        <v>-8320.0000000000728</v>
      </c>
      <c r="L29" s="23">
        <v>400</v>
      </c>
      <c r="M29" s="48">
        <f t="shared" ref="M29" si="82">G29*F29*0.03%</f>
        <v>249.11999999999998</v>
      </c>
      <c r="N29" s="34">
        <f t="shared" ref="N29" si="83">K29-M29</f>
        <v>-8569.1200000000736</v>
      </c>
      <c r="O29" s="55"/>
    </row>
    <row r="30" spans="1:15" s="1" customFormat="1" ht="29.25" customHeight="1">
      <c r="A30" s="19">
        <v>22</v>
      </c>
      <c r="B30" s="21">
        <v>44019</v>
      </c>
      <c r="C30" s="22" t="s">
        <v>396</v>
      </c>
      <c r="D30" s="20" t="s">
        <v>148</v>
      </c>
      <c r="E30" s="23" t="s">
        <v>12</v>
      </c>
      <c r="F30" s="23">
        <v>13600</v>
      </c>
      <c r="G30" s="23">
        <v>72.3</v>
      </c>
      <c r="H30" s="23">
        <v>71.3</v>
      </c>
      <c r="I30" s="23">
        <v>71.3</v>
      </c>
      <c r="J30" s="33">
        <f t="shared" ref="J30" si="84">IF(E30="","",IF(E30="Buy",(I30-G30),(G30-I30)))</f>
        <v>-1</v>
      </c>
      <c r="K30" s="34">
        <f t="shared" ref="K30" si="85">IF(E30="","",J30*F30)</f>
        <v>-13600</v>
      </c>
      <c r="L30" s="23">
        <v>400</v>
      </c>
      <c r="M30" s="48">
        <f t="shared" ref="M30" si="86">G30*F30*0.03%</f>
        <v>294.98399999999998</v>
      </c>
      <c r="N30" s="34">
        <f t="shared" ref="N30" si="87">K30-M30</f>
        <v>-13894.984</v>
      </c>
      <c r="O30" s="55">
        <f>SUM(N24:N30)</f>
        <v>-2947.4030000000148</v>
      </c>
    </row>
    <row r="31" spans="1:15" s="1" customFormat="1" ht="29.25" customHeight="1">
      <c r="A31" s="19">
        <v>23</v>
      </c>
      <c r="B31" s="21">
        <v>44020</v>
      </c>
      <c r="C31" s="22" t="s">
        <v>110</v>
      </c>
      <c r="D31" s="20" t="s">
        <v>47</v>
      </c>
      <c r="E31" s="23" t="s">
        <v>12</v>
      </c>
      <c r="F31" s="23">
        <v>2600</v>
      </c>
      <c r="G31" s="23">
        <v>462</v>
      </c>
      <c r="H31" s="23">
        <v>457.5</v>
      </c>
      <c r="I31" s="23">
        <v>457.5</v>
      </c>
      <c r="J31" s="33">
        <f t="shared" ref="J31" si="88">IF(E31="","",IF(E31="Buy",(I31-G31),(G31-I31)))</f>
        <v>-4.5</v>
      </c>
      <c r="K31" s="34">
        <f t="shared" ref="K31" si="89">IF(E31="","",J31*F31)</f>
        <v>-11700</v>
      </c>
      <c r="L31" s="23">
        <v>400</v>
      </c>
      <c r="M31" s="48">
        <f t="shared" ref="M31" si="90">G31*F31*0.03%</f>
        <v>360.35999999999996</v>
      </c>
      <c r="N31" s="34">
        <f t="shared" ref="N31" si="91">K31-M31</f>
        <v>-12060.36</v>
      </c>
      <c r="O31" s="55"/>
    </row>
    <row r="32" spans="1:15" s="1" customFormat="1" ht="29.25" customHeight="1">
      <c r="A32" s="19">
        <v>24</v>
      </c>
      <c r="B32" s="21">
        <v>44020</v>
      </c>
      <c r="C32" s="22" t="s">
        <v>115</v>
      </c>
      <c r="D32" s="20" t="s">
        <v>126</v>
      </c>
      <c r="E32" s="23" t="s">
        <v>12</v>
      </c>
      <c r="F32" s="23">
        <v>6000</v>
      </c>
      <c r="G32" s="23">
        <v>195</v>
      </c>
      <c r="H32" s="23">
        <v>193.25</v>
      </c>
      <c r="I32" s="23">
        <v>195.55</v>
      </c>
      <c r="J32" s="33">
        <f t="shared" ref="J32" si="92">IF(E32="","",IF(E32="Buy",(I32-G32),(G32-I32)))</f>
        <v>0.55000000000001137</v>
      </c>
      <c r="K32" s="34">
        <f t="shared" ref="K32" si="93">IF(E32="","",J32*F32)</f>
        <v>3300.0000000000682</v>
      </c>
      <c r="L32" s="23">
        <v>400</v>
      </c>
      <c r="M32" s="48">
        <f t="shared" ref="M32" si="94">G32*F32*0.03%</f>
        <v>350.99999999999994</v>
      </c>
      <c r="N32" s="34">
        <f t="shared" ref="N32" si="95">K32-M32</f>
        <v>2949.0000000000682</v>
      </c>
      <c r="O32" s="55"/>
    </row>
    <row r="33" spans="1:15" s="1" customFormat="1" ht="29.25" customHeight="1">
      <c r="A33" s="19">
        <v>25</v>
      </c>
      <c r="B33" s="21">
        <v>44020</v>
      </c>
      <c r="C33" s="22" t="s">
        <v>222</v>
      </c>
      <c r="D33" s="20" t="s">
        <v>193</v>
      </c>
      <c r="E33" s="23" t="s">
        <v>12</v>
      </c>
      <c r="F33" s="23">
        <v>4600</v>
      </c>
      <c r="G33" s="23">
        <v>410.2</v>
      </c>
      <c r="H33" s="23">
        <v>407.55</v>
      </c>
      <c r="I33" s="23">
        <v>408.4</v>
      </c>
      <c r="J33" s="33">
        <f t="shared" ref="J33" si="96">IF(E33="","",IF(E33="Buy",(I33-G33),(G33-I33)))</f>
        <v>-1.8000000000000114</v>
      </c>
      <c r="K33" s="34">
        <f t="shared" ref="K33" si="97">IF(E33="","",J33*F33)</f>
        <v>-8280.0000000000528</v>
      </c>
      <c r="L33" s="23">
        <v>400</v>
      </c>
      <c r="M33" s="48">
        <f t="shared" ref="M33" si="98">G33*F33*0.03%</f>
        <v>566.07599999999991</v>
      </c>
      <c r="N33" s="34">
        <f t="shared" ref="N33" si="99">K33-M33</f>
        <v>-8846.0760000000519</v>
      </c>
      <c r="O33" s="55"/>
    </row>
    <row r="34" spans="1:15" s="1" customFormat="1" ht="29.25" customHeight="1">
      <c r="A34" s="19">
        <v>26</v>
      </c>
      <c r="B34" s="21">
        <v>44020</v>
      </c>
      <c r="C34" s="22" t="s">
        <v>127</v>
      </c>
      <c r="D34" s="20" t="s">
        <v>182</v>
      </c>
      <c r="E34" s="23" t="s">
        <v>12</v>
      </c>
      <c r="F34" s="23">
        <v>2000</v>
      </c>
      <c r="G34" s="23">
        <v>291.2</v>
      </c>
      <c r="H34" s="23">
        <v>288.05</v>
      </c>
      <c r="I34" s="23">
        <v>289.10000000000002</v>
      </c>
      <c r="J34" s="33">
        <f t="shared" ref="J34" si="100">IF(E34="","",IF(E34="Buy",(I34-G34),(G34-I34)))</f>
        <v>-2.0999999999999659</v>
      </c>
      <c r="K34" s="34">
        <f t="shared" ref="K34" si="101">IF(E34="","",J34*F34)</f>
        <v>-4199.9999999999318</v>
      </c>
      <c r="L34" s="23">
        <v>400</v>
      </c>
      <c r="M34" s="48">
        <f t="shared" ref="M34" si="102">G34*F34*0.03%</f>
        <v>174.72</v>
      </c>
      <c r="N34" s="34">
        <f t="shared" ref="N34" si="103">K34-M34</f>
        <v>-4374.719999999932</v>
      </c>
      <c r="O34" s="55"/>
    </row>
    <row r="35" spans="1:15" s="1" customFormat="1" ht="29.25" customHeight="1">
      <c r="A35" s="19">
        <v>27</v>
      </c>
      <c r="B35" s="21">
        <v>44020</v>
      </c>
      <c r="C35" s="22" t="s">
        <v>398</v>
      </c>
      <c r="D35" s="20" t="s">
        <v>165</v>
      </c>
      <c r="E35" s="23" t="s">
        <v>13</v>
      </c>
      <c r="F35" s="23">
        <v>6600</v>
      </c>
      <c r="G35" s="23">
        <v>148.80000000000001</v>
      </c>
      <c r="H35" s="23">
        <v>150.35</v>
      </c>
      <c r="I35" s="23">
        <v>146</v>
      </c>
      <c r="J35" s="33">
        <f t="shared" ref="J35" si="104">IF(E35="","",IF(E35="Buy",(I35-G35),(G35-I35)))</f>
        <v>2.8000000000000114</v>
      </c>
      <c r="K35" s="34">
        <f t="shared" ref="K35" si="105">IF(E35="","",J35*F35)</f>
        <v>18480.000000000076</v>
      </c>
      <c r="L35" s="23">
        <v>400</v>
      </c>
      <c r="M35" s="48">
        <f t="shared" ref="M35" si="106">G35*F35*0.03%</f>
        <v>294.62400000000002</v>
      </c>
      <c r="N35" s="34">
        <f t="shared" ref="N35" si="107">K35-M35</f>
        <v>18185.376000000077</v>
      </c>
      <c r="O35" s="55">
        <f>SUM(N31:N35)</f>
        <v>-4146.7799999998388</v>
      </c>
    </row>
    <row r="36" spans="1:15" s="1" customFormat="1" ht="29.25" customHeight="1">
      <c r="A36" s="19">
        <v>28</v>
      </c>
      <c r="B36" s="21">
        <v>44021</v>
      </c>
      <c r="C36" s="22" t="s">
        <v>258</v>
      </c>
      <c r="D36" s="20" t="s">
        <v>146</v>
      </c>
      <c r="E36" s="23" t="s">
        <v>12</v>
      </c>
      <c r="F36" s="23">
        <v>6000</v>
      </c>
      <c r="G36" s="23">
        <v>198.2</v>
      </c>
      <c r="H36" s="23">
        <v>196.5</v>
      </c>
      <c r="I36" s="23">
        <v>202.65</v>
      </c>
      <c r="J36" s="33">
        <f t="shared" ref="J36" si="108">IF(E36="","",IF(E36="Buy",(I36-G36),(G36-I36)))</f>
        <v>4.4500000000000171</v>
      </c>
      <c r="K36" s="34">
        <f t="shared" ref="K36" si="109">IF(E36="","",J36*F36)</f>
        <v>26700.000000000102</v>
      </c>
      <c r="L36" s="23">
        <v>400</v>
      </c>
      <c r="M36" s="48">
        <f t="shared" ref="M36" si="110">G36*F36*0.03%</f>
        <v>356.76</v>
      </c>
      <c r="N36" s="34">
        <f t="shared" ref="N36" si="111">K36-M36</f>
        <v>26343.240000000103</v>
      </c>
      <c r="O36" s="55">
        <f>SUM(N36)</f>
        <v>26343.240000000103</v>
      </c>
    </row>
    <row r="37" spans="1:15" s="1" customFormat="1" ht="29.25" customHeight="1">
      <c r="A37" s="19">
        <v>29</v>
      </c>
      <c r="B37" s="21" t="s">
        <v>399</v>
      </c>
      <c r="C37" s="22" t="s">
        <v>213</v>
      </c>
      <c r="D37" s="20" t="s">
        <v>176</v>
      </c>
      <c r="E37" s="23" t="s">
        <v>12</v>
      </c>
      <c r="F37" s="23">
        <v>2800</v>
      </c>
      <c r="G37" s="23">
        <v>327.5</v>
      </c>
      <c r="H37" s="23">
        <v>324.3</v>
      </c>
      <c r="I37" s="23">
        <v>324.3</v>
      </c>
      <c r="J37" s="33">
        <f t="shared" ref="J37" si="112">IF(E37="","",IF(E37="Buy",(I37-G37),(G37-I37)))</f>
        <v>-3.1999999999999886</v>
      </c>
      <c r="K37" s="34">
        <f t="shared" ref="K37" si="113">IF(E37="","",J37*F37)</f>
        <v>-8959.9999999999673</v>
      </c>
      <c r="L37" s="23">
        <v>400</v>
      </c>
      <c r="M37" s="48">
        <f t="shared" ref="M37" si="114">G37*F37*0.03%</f>
        <v>275.09999999999997</v>
      </c>
      <c r="N37" s="34">
        <f t="shared" ref="N37" si="115">K37-M37</f>
        <v>-9235.0999999999676</v>
      </c>
      <c r="O37" s="55"/>
    </row>
    <row r="38" spans="1:15" s="1" customFormat="1" ht="29.25" customHeight="1">
      <c r="A38" s="19">
        <v>30</v>
      </c>
      <c r="B38" s="21">
        <v>44022</v>
      </c>
      <c r="C38" s="22" t="s">
        <v>50</v>
      </c>
      <c r="D38" s="20" t="s">
        <v>193</v>
      </c>
      <c r="E38" s="23" t="s">
        <v>12</v>
      </c>
      <c r="F38" s="23">
        <v>4600</v>
      </c>
      <c r="G38" s="23">
        <v>416.9</v>
      </c>
      <c r="H38" s="23">
        <v>410.95</v>
      </c>
      <c r="I38" s="23">
        <v>419.25</v>
      </c>
      <c r="J38" s="33">
        <f t="shared" ref="J38" si="116">IF(E38="","",IF(E38="Buy",(I38-G38),(G38-I38)))</f>
        <v>2.3500000000000227</v>
      </c>
      <c r="K38" s="34">
        <f t="shared" ref="K38" si="117">IF(E38="","",J38*F38)</f>
        <v>10810.000000000106</v>
      </c>
      <c r="L38" s="23">
        <v>400</v>
      </c>
      <c r="M38" s="48">
        <f t="shared" ref="M38" si="118">G38*F38*0.03%</f>
        <v>575.322</v>
      </c>
      <c r="N38" s="34">
        <f t="shared" ref="N38" si="119">K38-M38</f>
        <v>10234.678000000105</v>
      </c>
      <c r="O38" s="55"/>
    </row>
    <row r="39" spans="1:15" s="1" customFormat="1" ht="29.25" customHeight="1">
      <c r="A39" s="19">
        <v>31</v>
      </c>
      <c r="B39" s="21">
        <v>44022</v>
      </c>
      <c r="C39" s="22" t="s">
        <v>400</v>
      </c>
      <c r="D39" s="20" t="s">
        <v>86</v>
      </c>
      <c r="E39" s="23" t="s">
        <v>13</v>
      </c>
      <c r="F39" s="23">
        <v>6000</v>
      </c>
      <c r="G39" s="23">
        <v>167.2</v>
      </c>
      <c r="H39" s="23">
        <v>169.55</v>
      </c>
      <c r="I39" s="23">
        <v>169.55</v>
      </c>
      <c r="J39" s="33">
        <f t="shared" ref="J39:J40" si="120">IF(E39="","",IF(E39="Buy",(I39-G39),(G39-I39)))</f>
        <v>-2.3500000000000227</v>
      </c>
      <c r="K39" s="34">
        <f t="shared" ref="K39:K40" si="121">IF(E39="","",J39*F39)</f>
        <v>-14100.000000000136</v>
      </c>
      <c r="L39" s="23">
        <v>400</v>
      </c>
      <c r="M39" s="48">
        <f t="shared" ref="M39:M40" si="122">G39*F39*0.03%</f>
        <v>300.95999999999992</v>
      </c>
      <c r="N39" s="34">
        <f t="shared" ref="N39:N40" si="123">K39-M39</f>
        <v>-14400.960000000136</v>
      </c>
      <c r="O39" s="55"/>
    </row>
    <row r="40" spans="1:15" s="1" customFormat="1" ht="29.25" customHeight="1">
      <c r="A40" s="19">
        <v>32</v>
      </c>
      <c r="B40" s="21">
        <v>44022</v>
      </c>
      <c r="C40" s="22" t="s">
        <v>373</v>
      </c>
      <c r="D40" s="20" t="s">
        <v>289</v>
      </c>
      <c r="E40" s="23" t="s">
        <v>12</v>
      </c>
      <c r="F40" s="23">
        <v>1010</v>
      </c>
      <c r="G40" s="23">
        <v>1862</v>
      </c>
      <c r="H40" s="23">
        <v>1849.9</v>
      </c>
      <c r="I40" s="23">
        <v>1883.4</v>
      </c>
      <c r="J40" s="33">
        <f t="shared" si="120"/>
        <v>21.400000000000091</v>
      </c>
      <c r="K40" s="34">
        <f t="shared" si="121"/>
        <v>21614.000000000091</v>
      </c>
      <c r="L40" s="23">
        <v>400</v>
      </c>
      <c r="M40" s="48">
        <f t="shared" si="122"/>
        <v>564.18599999999992</v>
      </c>
      <c r="N40" s="34">
        <f t="shared" si="123"/>
        <v>21049.814000000089</v>
      </c>
      <c r="O40" s="55">
        <f>SUM(N37:N40)</f>
        <v>7648.4320000000916</v>
      </c>
    </row>
    <row r="41" spans="1:15" s="1" customFormat="1" ht="29.25" customHeight="1">
      <c r="A41" s="19">
        <v>33</v>
      </c>
      <c r="B41" s="21">
        <v>44025</v>
      </c>
      <c r="C41" s="22" t="s">
        <v>102</v>
      </c>
      <c r="D41" s="20" t="s">
        <v>201</v>
      </c>
      <c r="E41" s="23" t="s">
        <v>12</v>
      </c>
      <c r="F41" s="23">
        <v>1400</v>
      </c>
      <c r="G41" s="23">
        <v>1413</v>
      </c>
      <c r="H41" s="23">
        <v>1404.4</v>
      </c>
      <c r="I41" s="23">
        <v>1409.9</v>
      </c>
      <c r="J41" s="33">
        <f t="shared" ref="J41" si="124">IF(E41="","",IF(E41="Buy",(I41-G41),(G41-I41)))</f>
        <v>-3.0999999999999091</v>
      </c>
      <c r="K41" s="34">
        <f t="shared" ref="K41" si="125">IF(E41="","",J41*F41)</f>
        <v>-4339.9999999998727</v>
      </c>
      <c r="L41" s="23">
        <v>400</v>
      </c>
      <c r="M41" s="48">
        <f t="shared" ref="M41" si="126">G41*F41*0.03%</f>
        <v>593.45999999999992</v>
      </c>
      <c r="N41" s="34">
        <f t="shared" ref="N41" si="127">K41-M41</f>
        <v>-4933.4599999998727</v>
      </c>
      <c r="O41" s="55"/>
    </row>
    <row r="42" spans="1:15" s="1" customFormat="1" ht="29.25" customHeight="1">
      <c r="A42" s="19">
        <v>34</v>
      </c>
      <c r="B42" s="21">
        <v>44025</v>
      </c>
      <c r="C42" s="22" t="s">
        <v>189</v>
      </c>
      <c r="D42" s="20" t="s">
        <v>234</v>
      </c>
      <c r="E42" s="23" t="s">
        <v>12</v>
      </c>
      <c r="F42" s="23">
        <v>2800</v>
      </c>
      <c r="G42" s="23">
        <v>595.1</v>
      </c>
      <c r="H42" s="23">
        <v>589.9</v>
      </c>
      <c r="I42" s="23">
        <v>602.9</v>
      </c>
      <c r="J42" s="33">
        <f t="shared" ref="J42" si="128">IF(E42="","",IF(E42="Buy",(I42-G42),(G42-I42)))</f>
        <v>7.7999999999999545</v>
      </c>
      <c r="K42" s="34">
        <f t="shared" ref="K42" si="129">IF(E42="","",J42*F42)</f>
        <v>21839.999999999873</v>
      </c>
      <c r="L42" s="23">
        <v>400</v>
      </c>
      <c r="M42" s="48">
        <f t="shared" ref="M42" si="130">G42*F42*0.03%</f>
        <v>499.88399999999996</v>
      </c>
      <c r="N42" s="34">
        <f t="shared" ref="N42" si="131">K42-M42</f>
        <v>21340.115999999874</v>
      </c>
      <c r="O42" s="55">
        <f>SUM(N41:N42)</f>
        <v>16406.656000000003</v>
      </c>
    </row>
    <row r="43" spans="1:15" s="1" customFormat="1" ht="29.25" customHeight="1">
      <c r="A43" s="19">
        <v>35</v>
      </c>
      <c r="B43" s="21">
        <v>44026</v>
      </c>
      <c r="C43" s="22" t="s">
        <v>401</v>
      </c>
      <c r="D43" s="20" t="s">
        <v>392</v>
      </c>
      <c r="E43" s="23" t="s">
        <v>12</v>
      </c>
      <c r="F43" s="23">
        <v>1500</v>
      </c>
      <c r="G43" s="23">
        <v>883</v>
      </c>
      <c r="H43" s="23">
        <v>873.25</v>
      </c>
      <c r="I43" s="23">
        <v>873.25</v>
      </c>
      <c r="J43" s="33">
        <f t="shared" ref="J43" si="132">IF(E43="","",IF(E43="Buy",(I43-G43),(G43-I43)))</f>
        <v>-9.75</v>
      </c>
      <c r="K43" s="34">
        <f t="shared" ref="K43" si="133">IF(E43="","",J43*F43)</f>
        <v>-14625</v>
      </c>
      <c r="L43" s="23">
        <v>400</v>
      </c>
      <c r="M43" s="48">
        <f t="shared" ref="M43" si="134">G43*F43*0.03%</f>
        <v>397.34999999999997</v>
      </c>
      <c r="N43" s="34">
        <f t="shared" ref="N43" si="135">K43-M43</f>
        <v>-15022.35</v>
      </c>
      <c r="O43" s="55"/>
    </row>
    <row r="44" spans="1:15" s="1" customFormat="1" ht="29.25" customHeight="1">
      <c r="A44" s="19">
        <v>36</v>
      </c>
      <c r="B44" s="21">
        <v>44026</v>
      </c>
      <c r="C44" s="22" t="s">
        <v>402</v>
      </c>
      <c r="D44" s="20" t="s">
        <v>76</v>
      </c>
      <c r="E44" s="23" t="s">
        <v>13</v>
      </c>
      <c r="F44" s="23">
        <v>2000</v>
      </c>
      <c r="G44" s="23">
        <v>576.5</v>
      </c>
      <c r="H44" s="23">
        <v>579.54999999999995</v>
      </c>
      <c r="I44" s="23">
        <v>574.25</v>
      </c>
      <c r="J44" s="33">
        <f t="shared" ref="J44" si="136">IF(E44="","",IF(E44="Buy",(I44-G44),(G44-I44)))</f>
        <v>2.25</v>
      </c>
      <c r="K44" s="34">
        <f t="shared" ref="K44" si="137">IF(E44="","",J44*F44)</f>
        <v>4500</v>
      </c>
      <c r="L44" s="23">
        <v>400</v>
      </c>
      <c r="M44" s="48">
        <f t="shared" ref="M44" si="138">G44*F44*0.03%</f>
        <v>345.9</v>
      </c>
      <c r="N44" s="34">
        <f t="shared" ref="N44" si="139">K44-M44</f>
        <v>4154.1000000000004</v>
      </c>
      <c r="O44" s="55"/>
    </row>
    <row r="45" spans="1:15" s="1" customFormat="1" ht="29.25" customHeight="1">
      <c r="A45" s="19">
        <v>37</v>
      </c>
      <c r="B45" s="21">
        <v>44026</v>
      </c>
      <c r="C45" s="22" t="s">
        <v>194</v>
      </c>
      <c r="D45" s="20" t="s">
        <v>173</v>
      </c>
      <c r="E45" s="23" t="s">
        <v>12</v>
      </c>
      <c r="F45" s="23">
        <v>3000</v>
      </c>
      <c r="G45" s="23">
        <v>592.4</v>
      </c>
      <c r="H45" s="23">
        <v>588.5</v>
      </c>
      <c r="I45" s="23">
        <v>589.95000000000005</v>
      </c>
      <c r="J45" s="33">
        <f t="shared" ref="J45" si="140">IF(E45="","",IF(E45="Buy",(I45-G45),(G45-I45)))</f>
        <v>-2.4499999999999318</v>
      </c>
      <c r="K45" s="34">
        <f t="shared" ref="K45" si="141">IF(E45="","",J45*F45)</f>
        <v>-7349.9999999997954</v>
      </c>
      <c r="L45" s="23">
        <v>400</v>
      </c>
      <c r="M45" s="48">
        <f t="shared" ref="M45" si="142">G45*F45*0.03%</f>
        <v>533.16</v>
      </c>
      <c r="N45" s="34">
        <f t="shared" ref="N45" si="143">K45-M45</f>
        <v>-7883.1599999997952</v>
      </c>
      <c r="O45" s="55">
        <f>SUM(N43:N45)</f>
        <v>-18751.409999999796</v>
      </c>
    </row>
    <row r="46" spans="1:15" s="1" customFormat="1" ht="29.25" customHeight="1">
      <c r="A46" s="19">
        <v>38</v>
      </c>
      <c r="B46" s="21">
        <v>44027</v>
      </c>
      <c r="C46" s="22" t="s">
        <v>137</v>
      </c>
      <c r="D46" s="20" t="s">
        <v>169</v>
      </c>
      <c r="E46" s="23" t="s">
        <v>12</v>
      </c>
      <c r="F46" s="23">
        <v>3400</v>
      </c>
      <c r="G46" s="23">
        <v>346.05</v>
      </c>
      <c r="H46" s="23">
        <v>342.5</v>
      </c>
      <c r="I46" s="23">
        <v>345.4</v>
      </c>
      <c r="J46" s="33">
        <f t="shared" ref="J46" si="144">IF(E46="","",IF(E46="Buy",(I46-G46),(G46-I46)))</f>
        <v>-0.65000000000003411</v>
      </c>
      <c r="K46" s="34">
        <f t="shared" ref="K46" si="145">IF(E46="","",J46*F46)</f>
        <v>-2210.000000000116</v>
      </c>
      <c r="L46" s="23">
        <v>400</v>
      </c>
      <c r="M46" s="48">
        <f t="shared" ref="M46" si="146">G46*F46*0.03%</f>
        <v>352.97099999999995</v>
      </c>
      <c r="N46" s="34">
        <f t="shared" ref="N46" si="147">K46-M46</f>
        <v>-2562.971000000116</v>
      </c>
      <c r="O46" s="55"/>
    </row>
    <row r="47" spans="1:15" s="1" customFormat="1" ht="29.25" customHeight="1">
      <c r="A47" s="19">
        <v>39</v>
      </c>
      <c r="B47" s="21">
        <v>44027</v>
      </c>
      <c r="C47" s="22" t="s">
        <v>246</v>
      </c>
      <c r="D47" s="20" t="s">
        <v>362</v>
      </c>
      <c r="E47" s="23" t="s">
        <v>12</v>
      </c>
      <c r="F47" s="23">
        <v>250</v>
      </c>
      <c r="G47" s="23">
        <v>2970</v>
      </c>
      <c r="H47" s="23">
        <v>2933.5</v>
      </c>
      <c r="I47" s="23">
        <v>3016</v>
      </c>
      <c r="J47" s="33">
        <f t="shared" ref="J47" si="148">IF(E47="","",IF(E47="Buy",(I47-G47),(G47-I47)))</f>
        <v>46</v>
      </c>
      <c r="K47" s="34">
        <f t="shared" ref="K47" si="149">IF(E47="","",J47*F47)</f>
        <v>11500</v>
      </c>
      <c r="L47" s="23">
        <v>400</v>
      </c>
      <c r="M47" s="48">
        <f t="shared" ref="M47" si="150">G47*F47*0.03%</f>
        <v>222.74999999999997</v>
      </c>
      <c r="N47" s="34">
        <f t="shared" ref="N47" si="151">K47-M47</f>
        <v>11277.25</v>
      </c>
      <c r="O47" s="55"/>
    </row>
    <row r="48" spans="1:15" s="1" customFormat="1" ht="29.25" customHeight="1">
      <c r="A48" s="19">
        <v>40</v>
      </c>
      <c r="B48" s="21">
        <v>44027</v>
      </c>
      <c r="C48" s="22" t="s">
        <v>403</v>
      </c>
      <c r="D48" s="20" t="s">
        <v>107</v>
      </c>
      <c r="E48" s="23" t="s">
        <v>12</v>
      </c>
      <c r="F48" s="23">
        <v>2600</v>
      </c>
      <c r="G48" s="23">
        <v>837.8</v>
      </c>
      <c r="H48" s="23">
        <v>834.5</v>
      </c>
      <c r="I48" s="23">
        <v>834.5</v>
      </c>
      <c r="J48" s="33">
        <f t="shared" ref="J48" si="152">IF(E48="","",IF(E48="Buy",(I48-G48),(G48-I48)))</f>
        <v>-3.2999999999999545</v>
      </c>
      <c r="K48" s="34">
        <f t="shared" ref="K48" si="153">IF(E48="","",J48*F48)</f>
        <v>-8579.9999999998818</v>
      </c>
      <c r="L48" s="23">
        <v>400</v>
      </c>
      <c r="M48" s="48">
        <f t="shared" ref="M48" si="154">G48*F48*0.03%</f>
        <v>653.48399999999992</v>
      </c>
      <c r="N48" s="34">
        <f t="shared" ref="N48" si="155">K48-M48</f>
        <v>-9233.4839999998821</v>
      </c>
      <c r="O48" s="55">
        <f>SUM(N46:N48)</f>
        <v>-519.20499999999811</v>
      </c>
    </row>
    <row r="49" spans="1:15" s="1" customFormat="1" ht="29.25" customHeight="1">
      <c r="A49" s="19">
        <v>41</v>
      </c>
      <c r="B49" s="21">
        <v>44028</v>
      </c>
      <c r="C49" s="22" t="s">
        <v>213</v>
      </c>
      <c r="D49" s="20" t="s">
        <v>404</v>
      </c>
      <c r="E49" s="23" t="s">
        <v>12</v>
      </c>
      <c r="F49" s="23">
        <v>300</v>
      </c>
      <c r="G49" s="23">
        <v>2272</v>
      </c>
      <c r="H49" s="23">
        <v>834.5</v>
      </c>
      <c r="I49" s="23">
        <v>2313</v>
      </c>
      <c r="J49" s="33">
        <f t="shared" ref="J49" si="156">IF(E49="","",IF(E49="Buy",(I49-G49),(G49-I49)))</f>
        <v>41</v>
      </c>
      <c r="K49" s="34">
        <f t="shared" ref="K49" si="157">IF(E49="","",J49*F49)</f>
        <v>12300</v>
      </c>
      <c r="L49" s="23">
        <v>400</v>
      </c>
      <c r="M49" s="48">
        <f t="shared" ref="M49" si="158">G49*F49*0.03%</f>
        <v>204.48</v>
      </c>
      <c r="N49" s="34">
        <f t="shared" ref="N49" si="159">K49-M49</f>
        <v>12095.52</v>
      </c>
      <c r="O49" s="55"/>
    </row>
    <row r="50" spans="1:15" s="1" customFormat="1" ht="29.25" customHeight="1">
      <c r="A50" s="19">
        <v>42</v>
      </c>
      <c r="B50" s="21">
        <v>44028</v>
      </c>
      <c r="C50" s="22" t="s">
        <v>188</v>
      </c>
      <c r="D50" s="20" t="s">
        <v>49</v>
      </c>
      <c r="E50" s="23" t="s">
        <v>12</v>
      </c>
      <c r="F50" s="23">
        <v>1000</v>
      </c>
      <c r="G50" s="23">
        <v>1489</v>
      </c>
      <c r="H50" s="23">
        <v>1474.5</v>
      </c>
      <c r="I50" s="23">
        <v>1474.5</v>
      </c>
      <c r="J50" s="33">
        <f t="shared" ref="J50" si="160">IF(E50="","",IF(E50="Buy",(I50-G50),(G50-I50)))</f>
        <v>-14.5</v>
      </c>
      <c r="K50" s="34">
        <f t="shared" ref="K50" si="161">IF(E50="","",J50*F50)</f>
        <v>-14500</v>
      </c>
      <c r="L50" s="23">
        <v>400</v>
      </c>
      <c r="M50" s="48">
        <f t="shared" ref="M50" si="162">G50*F50*0.03%</f>
        <v>446.7</v>
      </c>
      <c r="N50" s="34">
        <f t="shared" ref="N50" si="163">K50-M50</f>
        <v>-14946.7</v>
      </c>
      <c r="O50" s="55"/>
    </row>
    <row r="51" spans="1:15" s="1" customFormat="1" ht="29.25" customHeight="1">
      <c r="A51" s="19">
        <v>43</v>
      </c>
      <c r="B51" s="21">
        <v>44028</v>
      </c>
      <c r="C51" s="22" t="s">
        <v>405</v>
      </c>
      <c r="D51" s="20" t="s">
        <v>83</v>
      </c>
      <c r="E51" s="23" t="s">
        <v>12</v>
      </c>
      <c r="F51" s="23">
        <v>2600</v>
      </c>
      <c r="G51" s="23">
        <v>655.5</v>
      </c>
      <c r="H51" s="23">
        <v>650.25</v>
      </c>
      <c r="I51" s="23">
        <v>667.75</v>
      </c>
      <c r="J51" s="33">
        <f t="shared" ref="J51" si="164">IF(E51="","",IF(E51="Buy",(I51-G51),(G51-I51)))</f>
        <v>12.25</v>
      </c>
      <c r="K51" s="34">
        <f t="shared" ref="K51" si="165">IF(E51="","",J51*F51)</f>
        <v>31850</v>
      </c>
      <c r="L51" s="23">
        <v>400</v>
      </c>
      <c r="M51" s="48">
        <f t="shared" ref="M51" si="166">G51*F51*0.03%</f>
        <v>511.28999999999996</v>
      </c>
      <c r="N51" s="34">
        <f t="shared" ref="N51" si="167">K51-M51</f>
        <v>31338.71</v>
      </c>
      <c r="O51" s="55"/>
    </row>
    <row r="52" spans="1:15" s="1" customFormat="1" ht="29.25" customHeight="1">
      <c r="A52" s="19">
        <v>44</v>
      </c>
      <c r="B52" s="21">
        <v>44028</v>
      </c>
      <c r="C52" s="22" t="s">
        <v>406</v>
      </c>
      <c r="D52" s="20" t="s">
        <v>157</v>
      </c>
      <c r="E52" s="23" t="s">
        <v>12</v>
      </c>
      <c r="F52" s="23">
        <v>3000</v>
      </c>
      <c r="G52" s="23">
        <v>381.1</v>
      </c>
      <c r="H52" s="23">
        <v>377.5</v>
      </c>
      <c r="I52" s="23">
        <v>381.1</v>
      </c>
      <c r="J52" s="33">
        <f t="shared" ref="J52" si="168">IF(E52="","",IF(E52="Buy",(I52-G52),(G52-I52)))</f>
        <v>0</v>
      </c>
      <c r="K52" s="34">
        <f t="shared" ref="K52" si="169">IF(E52="","",J52*F52)</f>
        <v>0</v>
      </c>
      <c r="L52" s="23">
        <v>400</v>
      </c>
      <c r="M52" s="48">
        <f t="shared" ref="M52" si="170">G52*F52*0.03%</f>
        <v>342.98999999999995</v>
      </c>
      <c r="N52" s="34">
        <f t="shared" ref="N52" si="171">K52-M52</f>
        <v>-342.98999999999995</v>
      </c>
      <c r="O52" s="55">
        <f>SUM(N49:N52)</f>
        <v>28144.539999999997</v>
      </c>
    </row>
    <row r="53" spans="1:15" s="1" customFormat="1" ht="29.25" customHeight="1">
      <c r="A53" s="19">
        <v>45</v>
      </c>
      <c r="B53" s="21">
        <v>44029</v>
      </c>
      <c r="C53" s="22" t="s">
        <v>129</v>
      </c>
      <c r="D53" s="20" t="s">
        <v>169</v>
      </c>
      <c r="E53" s="23" t="s">
        <v>12</v>
      </c>
      <c r="F53" s="23">
        <v>3400</v>
      </c>
      <c r="G53" s="23">
        <v>352.1</v>
      </c>
      <c r="H53" s="23">
        <v>349.8</v>
      </c>
      <c r="I53" s="23">
        <v>355</v>
      </c>
      <c r="J53" s="33">
        <f t="shared" ref="J53" si="172">IF(E53="","",IF(E53="Buy",(I53-G53),(G53-I53)))</f>
        <v>2.8999999999999773</v>
      </c>
      <c r="K53" s="34">
        <f t="shared" ref="K53" si="173">IF(E53="","",J53*F53)</f>
        <v>9859.9999999999236</v>
      </c>
      <c r="L53" s="23">
        <v>400</v>
      </c>
      <c r="M53" s="48">
        <f t="shared" ref="M53" si="174">G53*F53*0.03%</f>
        <v>359.142</v>
      </c>
      <c r="N53" s="34">
        <f t="shared" ref="N53" si="175">K53-M53</f>
        <v>9500.8579999999238</v>
      </c>
      <c r="O53" s="55"/>
    </row>
    <row r="54" spans="1:15" s="1" customFormat="1" ht="29.25" customHeight="1">
      <c r="A54" s="19">
        <v>46</v>
      </c>
      <c r="B54" s="21">
        <v>44029</v>
      </c>
      <c r="C54" s="22" t="s">
        <v>265</v>
      </c>
      <c r="D54" s="20" t="s">
        <v>273</v>
      </c>
      <c r="E54" s="23" t="s">
        <v>12</v>
      </c>
      <c r="F54" s="23">
        <v>500</v>
      </c>
      <c r="G54" s="23">
        <v>2966</v>
      </c>
      <c r="H54" s="23">
        <v>2951.5</v>
      </c>
      <c r="I54" s="23">
        <v>2951.5</v>
      </c>
      <c r="J54" s="33">
        <f t="shared" ref="J54" si="176">IF(E54="","",IF(E54="Buy",(I54-G54),(G54-I54)))</f>
        <v>-14.5</v>
      </c>
      <c r="K54" s="34">
        <f t="shared" ref="K54" si="177">IF(E54="","",J54*F54)</f>
        <v>-7250</v>
      </c>
      <c r="L54" s="23">
        <v>400</v>
      </c>
      <c r="M54" s="48">
        <f t="shared" ref="M54" si="178">G54*F54*0.03%</f>
        <v>444.9</v>
      </c>
      <c r="N54" s="34">
        <f t="shared" ref="N54" si="179">K54-M54</f>
        <v>-7694.9</v>
      </c>
      <c r="O54" s="55"/>
    </row>
    <row r="55" spans="1:15" s="1" customFormat="1" ht="29.25" customHeight="1">
      <c r="A55" s="19">
        <v>47</v>
      </c>
      <c r="B55" s="21">
        <v>44029</v>
      </c>
      <c r="C55" s="22" t="s">
        <v>408</v>
      </c>
      <c r="D55" s="20" t="s">
        <v>223</v>
      </c>
      <c r="E55" s="23" t="s">
        <v>12</v>
      </c>
      <c r="F55" s="23">
        <v>1500</v>
      </c>
      <c r="G55" s="23">
        <v>1168.25</v>
      </c>
      <c r="H55" s="23">
        <v>1159.5</v>
      </c>
      <c r="I55" s="23">
        <v>1190</v>
      </c>
      <c r="J55" s="33">
        <f t="shared" ref="J55" si="180">IF(E55="","",IF(E55="Buy",(I55-G55),(G55-I55)))</f>
        <v>21.75</v>
      </c>
      <c r="K55" s="34">
        <f t="shared" ref="K55" si="181">IF(E55="","",J55*F55)</f>
        <v>32625</v>
      </c>
      <c r="L55" s="23">
        <v>400</v>
      </c>
      <c r="M55" s="48">
        <f t="shared" ref="M55" si="182">G55*F55*0.03%</f>
        <v>525.71249999999998</v>
      </c>
      <c r="N55" s="34">
        <f t="shared" ref="N55" si="183">K55-M55</f>
        <v>32099.287499999999</v>
      </c>
      <c r="O55" s="55"/>
    </row>
    <row r="56" spans="1:15" s="1" customFormat="1" ht="29.25" customHeight="1">
      <c r="A56" s="19">
        <v>48</v>
      </c>
      <c r="B56" s="21">
        <v>44029</v>
      </c>
      <c r="C56" s="22" t="s">
        <v>190</v>
      </c>
      <c r="D56" s="20" t="s">
        <v>407</v>
      </c>
      <c r="E56" s="23" t="s">
        <v>12</v>
      </c>
      <c r="F56" s="23">
        <v>3126</v>
      </c>
      <c r="G56" s="23">
        <v>451.5</v>
      </c>
      <c r="H56" s="23">
        <v>447.5</v>
      </c>
      <c r="I56" s="23">
        <v>458</v>
      </c>
      <c r="J56" s="33">
        <f t="shared" ref="J56" si="184">IF(E56="","",IF(E56="Buy",(I56-G56),(G56-I56)))</f>
        <v>6.5</v>
      </c>
      <c r="K56" s="34">
        <f t="shared" ref="K56" si="185">IF(E56="","",J56*F56)</f>
        <v>20319</v>
      </c>
      <c r="L56" s="23">
        <v>400</v>
      </c>
      <c r="M56" s="48">
        <f t="shared" ref="M56" si="186">G56*F56*0.03%</f>
        <v>423.41669999999993</v>
      </c>
      <c r="N56" s="34">
        <f t="shared" ref="N56" si="187">K56-M56</f>
        <v>19895.583299999998</v>
      </c>
      <c r="O56" s="55"/>
    </row>
    <row r="57" spans="1:15" s="1" customFormat="1" ht="29.25" customHeight="1">
      <c r="A57" s="19">
        <v>49</v>
      </c>
      <c r="B57" s="21">
        <v>44029</v>
      </c>
      <c r="C57" s="22" t="s">
        <v>315</v>
      </c>
      <c r="D57" s="20" t="s">
        <v>178</v>
      </c>
      <c r="E57" s="23" t="s">
        <v>12</v>
      </c>
      <c r="F57" s="23">
        <v>7200</v>
      </c>
      <c r="G57" s="23">
        <v>159.35</v>
      </c>
      <c r="H57" s="23">
        <v>447.5</v>
      </c>
      <c r="I57" s="23">
        <v>161</v>
      </c>
      <c r="J57" s="33">
        <f t="shared" ref="J57" si="188">IF(E57="","",IF(E57="Buy",(I57-G57),(G57-I57)))</f>
        <v>1.6500000000000057</v>
      </c>
      <c r="K57" s="34">
        <f t="shared" ref="K57" si="189">IF(E57="","",J57*F57)</f>
        <v>11880.00000000004</v>
      </c>
      <c r="L57" s="23">
        <v>400</v>
      </c>
      <c r="M57" s="48">
        <f t="shared" ref="M57" si="190">G57*F57*0.03%</f>
        <v>344.19599999999997</v>
      </c>
      <c r="N57" s="34">
        <f t="shared" ref="N57" si="191">K57-M57</f>
        <v>11535.80400000004</v>
      </c>
      <c r="O57" s="55"/>
    </row>
    <row r="58" spans="1:15" s="1" customFormat="1" ht="29.25" customHeight="1">
      <c r="A58" s="19">
        <v>50</v>
      </c>
      <c r="B58" s="21">
        <v>44029</v>
      </c>
      <c r="C58" s="22" t="s">
        <v>275</v>
      </c>
      <c r="D58" s="20" t="s">
        <v>183</v>
      </c>
      <c r="E58" s="23" t="s">
        <v>12</v>
      </c>
      <c r="F58" s="23">
        <v>4400</v>
      </c>
      <c r="G58" s="23">
        <v>377.3</v>
      </c>
      <c r="H58" s="23">
        <v>374.5</v>
      </c>
      <c r="I58" s="23">
        <v>378</v>
      </c>
      <c r="J58" s="33">
        <f t="shared" ref="J58" si="192">IF(E58="","",IF(E58="Buy",(I58-G58),(G58-I58)))</f>
        <v>0.69999999999998863</v>
      </c>
      <c r="K58" s="34">
        <f t="shared" ref="K58" si="193">IF(E58="","",J58*F58)</f>
        <v>3079.99999999995</v>
      </c>
      <c r="L58" s="23">
        <v>400</v>
      </c>
      <c r="M58" s="48">
        <f t="shared" ref="M58" si="194">G58*F58*0.03%</f>
        <v>498.03599999999994</v>
      </c>
      <c r="N58" s="34">
        <f t="shared" ref="N58" si="195">K58-M58</f>
        <v>2581.9639999999499</v>
      </c>
      <c r="O58" s="55">
        <f>SUM(N53:N58)</f>
        <v>67918.596799999912</v>
      </c>
    </row>
    <row r="59" spans="1:15" s="1" customFormat="1" ht="29.25" customHeight="1">
      <c r="A59" s="19">
        <v>51</v>
      </c>
      <c r="B59" s="21">
        <v>44032</v>
      </c>
      <c r="C59" s="22" t="s">
        <v>237</v>
      </c>
      <c r="D59" s="20" t="s">
        <v>174</v>
      </c>
      <c r="E59" s="23" t="s">
        <v>12</v>
      </c>
      <c r="F59" s="23">
        <v>1100</v>
      </c>
      <c r="G59" s="23">
        <v>1181.5</v>
      </c>
      <c r="H59" s="23">
        <v>1168.5</v>
      </c>
      <c r="I59" s="23">
        <v>1168.5</v>
      </c>
      <c r="J59" s="33">
        <f t="shared" ref="J59" si="196">IF(E59="","",IF(E59="Buy",(I59-G59),(G59-I59)))</f>
        <v>-13</v>
      </c>
      <c r="K59" s="34">
        <f t="shared" ref="K59" si="197">IF(E59="","",J59*F59)</f>
        <v>-14300</v>
      </c>
      <c r="L59" s="23">
        <v>400</v>
      </c>
      <c r="M59" s="48">
        <f t="shared" ref="M59" si="198">G59*F59*0.03%</f>
        <v>389.89499999999998</v>
      </c>
      <c r="N59" s="34">
        <f t="shared" ref="N59" si="199">K59-M59</f>
        <v>-14689.895</v>
      </c>
      <c r="O59" s="55"/>
    </row>
    <row r="60" spans="1:15" s="1" customFormat="1" ht="29.25" customHeight="1">
      <c r="A60" s="19">
        <v>52</v>
      </c>
      <c r="B60" s="21">
        <v>44032</v>
      </c>
      <c r="C60" s="22" t="s">
        <v>124</v>
      </c>
      <c r="D60" s="20" t="s">
        <v>205</v>
      </c>
      <c r="E60" s="23" t="s">
        <v>12</v>
      </c>
      <c r="F60" s="23">
        <v>814</v>
      </c>
      <c r="G60" s="23">
        <v>1054</v>
      </c>
      <c r="H60" s="23">
        <v>1045.5</v>
      </c>
      <c r="I60" s="23">
        <v>1046.5</v>
      </c>
      <c r="J60" s="33">
        <f t="shared" ref="J60" si="200">IF(E60="","",IF(E60="Buy",(I60-G60),(G60-I60)))</f>
        <v>-7.5</v>
      </c>
      <c r="K60" s="34">
        <f t="shared" ref="K60" si="201">IF(E60="","",J60*F60)</f>
        <v>-6105</v>
      </c>
      <c r="L60" s="23">
        <v>400</v>
      </c>
      <c r="M60" s="48">
        <f t="shared" ref="M60" si="202">G60*F60*0.03%</f>
        <v>257.38679999999999</v>
      </c>
      <c r="N60" s="34">
        <f t="shared" ref="N60" si="203">K60-M60</f>
        <v>-6362.3868000000002</v>
      </c>
      <c r="O60" s="55">
        <f>SUM(N59:N60)</f>
        <v>-21052.281800000001</v>
      </c>
    </row>
    <row r="61" spans="1:15" s="1" customFormat="1" ht="29.25" customHeight="1">
      <c r="A61" s="19">
        <v>53</v>
      </c>
      <c r="B61" s="21">
        <v>44033</v>
      </c>
      <c r="C61" s="22" t="s">
        <v>58</v>
      </c>
      <c r="D61" s="20" t="s">
        <v>368</v>
      </c>
      <c r="E61" s="23" t="s">
        <v>12</v>
      </c>
      <c r="F61" s="23">
        <v>1300</v>
      </c>
      <c r="G61" s="23">
        <v>903</v>
      </c>
      <c r="H61" s="23">
        <v>894.95</v>
      </c>
      <c r="I61" s="23">
        <v>917.75</v>
      </c>
      <c r="J61" s="33">
        <f t="shared" ref="J61" si="204">IF(E61="","",IF(E61="Buy",(I61-G61),(G61-I61)))</f>
        <v>14.75</v>
      </c>
      <c r="K61" s="34">
        <f t="shared" ref="K61" si="205">IF(E61="","",J61*F61)</f>
        <v>19175</v>
      </c>
      <c r="L61" s="23">
        <v>400</v>
      </c>
      <c r="M61" s="48">
        <f t="shared" ref="M61" si="206">G61*F61*0.03%</f>
        <v>352.16999999999996</v>
      </c>
      <c r="N61" s="34">
        <f t="shared" ref="N61" si="207">K61-M61</f>
        <v>18822.830000000002</v>
      </c>
      <c r="O61" s="55"/>
    </row>
    <row r="62" spans="1:15" s="1" customFormat="1" ht="29.25" customHeight="1">
      <c r="A62" s="19">
        <v>54</v>
      </c>
      <c r="B62" s="21">
        <v>44033</v>
      </c>
      <c r="C62" s="22" t="s">
        <v>411</v>
      </c>
      <c r="D62" s="20" t="s">
        <v>216</v>
      </c>
      <c r="E62" s="23" t="s">
        <v>12</v>
      </c>
      <c r="F62" s="23">
        <v>3100</v>
      </c>
      <c r="G62" s="23">
        <v>229.5</v>
      </c>
      <c r="H62" s="23">
        <v>225.95</v>
      </c>
      <c r="I62" s="23">
        <v>227.4</v>
      </c>
      <c r="J62" s="33">
        <f t="shared" ref="J62" si="208">IF(E62="","",IF(E62="Buy",(I62-G62),(G62-I62)))</f>
        <v>-2.0999999999999943</v>
      </c>
      <c r="K62" s="34">
        <f t="shared" ref="K62" si="209">IF(E62="","",J62*F62)</f>
        <v>-6509.9999999999827</v>
      </c>
      <c r="L62" s="23">
        <v>400</v>
      </c>
      <c r="M62" s="48">
        <f t="shared" ref="M62" si="210">G62*F62*0.03%</f>
        <v>213.43499999999997</v>
      </c>
      <c r="N62" s="34">
        <f t="shared" ref="N62" si="211">K62-M62</f>
        <v>-6723.4349999999831</v>
      </c>
      <c r="O62" s="55"/>
    </row>
    <row r="63" spans="1:15" s="1" customFormat="1" ht="29.25" customHeight="1">
      <c r="A63" s="19">
        <v>55</v>
      </c>
      <c r="B63" s="21">
        <v>44033</v>
      </c>
      <c r="C63" s="22" t="s">
        <v>45</v>
      </c>
      <c r="D63" s="20" t="s">
        <v>409</v>
      </c>
      <c r="E63" s="23" t="s">
        <v>12</v>
      </c>
      <c r="F63" s="23">
        <v>2000</v>
      </c>
      <c r="G63" s="23">
        <v>721</v>
      </c>
      <c r="H63" s="23">
        <v>715.5</v>
      </c>
      <c r="I63" s="23">
        <v>717.3</v>
      </c>
      <c r="J63" s="33">
        <f t="shared" ref="J63" si="212">IF(E63="","",IF(E63="Buy",(I63-G63),(G63-I63)))</f>
        <v>-3.7000000000000455</v>
      </c>
      <c r="K63" s="34">
        <f t="shared" ref="K63" si="213">IF(E63="","",J63*F63)</f>
        <v>-7400.0000000000909</v>
      </c>
      <c r="L63" s="23">
        <v>400</v>
      </c>
      <c r="M63" s="48">
        <f t="shared" ref="M63" si="214">G63*F63*0.03%</f>
        <v>432.59999999999997</v>
      </c>
      <c r="N63" s="34">
        <f t="shared" ref="N63" si="215">K63-M63</f>
        <v>-7832.6000000000913</v>
      </c>
      <c r="O63" s="55"/>
    </row>
    <row r="64" spans="1:15" s="1" customFormat="1" ht="29.25" customHeight="1">
      <c r="A64" s="19">
        <v>56</v>
      </c>
      <c r="B64" s="21">
        <v>44033</v>
      </c>
      <c r="C64" s="22" t="s">
        <v>296</v>
      </c>
      <c r="D64" s="20" t="s">
        <v>302</v>
      </c>
      <c r="E64" s="23" t="s">
        <v>12</v>
      </c>
      <c r="F64" s="23">
        <v>2200</v>
      </c>
      <c r="G64" s="23">
        <v>1159.5</v>
      </c>
      <c r="H64" s="23">
        <v>1153.4000000000001</v>
      </c>
      <c r="I64" s="23">
        <v>1172.4000000000001</v>
      </c>
      <c r="J64" s="33">
        <f t="shared" ref="J64" si="216">IF(E64="","",IF(E64="Buy",(I64-G64),(G64-I64)))</f>
        <v>12.900000000000091</v>
      </c>
      <c r="K64" s="34">
        <f t="shared" ref="K64" si="217">IF(E64="","",J64*F64)</f>
        <v>28380.0000000002</v>
      </c>
      <c r="L64" s="23">
        <v>400</v>
      </c>
      <c r="M64" s="48">
        <f t="shared" ref="M64" si="218">G64*F64*0.03%</f>
        <v>765.27</v>
      </c>
      <c r="N64" s="34">
        <f t="shared" ref="N64" si="219">K64-M64</f>
        <v>27614.7300000002</v>
      </c>
      <c r="O64" s="55">
        <f>SUM(N61:N64)</f>
        <v>31881.525000000125</v>
      </c>
    </row>
    <row r="65" spans="1:15" s="1" customFormat="1" ht="29.25" customHeight="1">
      <c r="A65" s="19">
        <v>57</v>
      </c>
      <c r="B65" s="21">
        <v>44034</v>
      </c>
      <c r="C65" s="22" t="s">
        <v>106</v>
      </c>
      <c r="D65" s="20" t="s">
        <v>394</v>
      </c>
      <c r="E65" s="23" t="s">
        <v>13</v>
      </c>
      <c r="F65" s="23">
        <v>2800</v>
      </c>
      <c r="G65" s="23">
        <v>367.5</v>
      </c>
      <c r="H65" s="23">
        <v>372.25</v>
      </c>
      <c r="I65" s="23">
        <v>372.25</v>
      </c>
      <c r="J65" s="33">
        <f t="shared" ref="J65" si="220">IF(E65="","",IF(E65="Buy",(I65-G65),(G65-I65)))</f>
        <v>-4.75</v>
      </c>
      <c r="K65" s="34">
        <f t="shared" ref="K65" si="221">IF(E65="","",J65*F65)</f>
        <v>-13300</v>
      </c>
      <c r="L65" s="23">
        <v>400</v>
      </c>
      <c r="M65" s="48">
        <f t="shared" ref="M65" si="222">G65*F65*0.03%</f>
        <v>308.7</v>
      </c>
      <c r="N65" s="34">
        <f t="shared" ref="N65" si="223">K65-M65</f>
        <v>-13608.7</v>
      </c>
      <c r="O65" s="55"/>
    </row>
    <row r="66" spans="1:15" s="1" customFormat="1" ht="29.25" customHeight="1">
      <c r="A66" s="19">
        <v>58</v>
      </c>
      <c r="B66" s="21">
        <v>44034</v>
      </c>
      <c r="C66" s="22" t="s">
        <v>50</v>
      </c>
      <c r="D66" s="20" t="s">
        <v>410</v>
      </c>
      <c r="E66" s="23" t="s">
        <v>13</v>
      </c>
      <c r="F66" s="23">
        <v>10000</v>
      </c>
      <c r="G66" s="23">
        <v>107.75</v>
      </c>
      <c r="H66" s="23">
        <v>109.55</v>
      </c>
      <c r="I66" s="23">
        <v>108.55</v>
      </c>
      <c r="J66" s="33">
        <f t="shared" ref="J66" si="224">IF(E66="","",IF(E66="Buy",(I66-G66),(G66-I66)))</f>
        <v>-0.79999999999999716</v>
      </c>
      <c r="K66" s="34">
        <f t="shared" ref="K66" si="225">IF(E66="","",J66*F66)</f>
        <v>-7999.9999999999718</v>
      </c>
      <c r="L66" s="23">
        <v>400</v>
      </c>
      <c r="M66" s="48">
        <f t="shared" ref="M66" si="226">G66*F66*0.03%</f>
        <v>323.25</v>
      </c>
      <c r="N66" s="34">
        <f t="shared" ref="N66" si="227">K66-M66</f>
        <v>-8323.2499999999709</v>
      </c>
      <c r="O66" s="55"/>
    </row>
    <row r="67" spans="1:15" s="1" customFormat="1" ht="29.25" customHeight="1">
      <c r="A67" s="19">
        <v>59</v>
      </c>
      <c r="B67" s="21">
        <v>44034</v>
      </c>
      <c r="C67" s="22" t="s">
        <v>123</v>
      </c>
      <c r="D67" s="20" t="s">
        <v>65</v>
      </c>
      <c r="E67" s="23" t="s">
        <v>12</v>
      </c>
      <c r="F67" s="23">
        <v>1500</v>
      </c>
      <c r="G67" s="23">
        <v>1036.25</v>
      </c>
      <c r="H67" s="23">
        <v>1022.5</v>
      </c>
      <c r="I67" s="23">
        <v>1038</v>
      </c>
      <c r="J67" s="33">
        <f t="shared" ref="J67" si="228">IF(E67="","",IF(E67="Buy",(I67-G67),(G67-I67)))</f>
        <v>1.75</v>
      </c>
      <c r="K67" s="34">
        <f t="shared" ref="K67" si="229">IF(E67="","",J67*F67)</f>
        <v>2625</v>
      </c>
      <c r="L67" s="23">
        <v>400</v>
      </c>
      <c r="M67" s="48">
        <f t="shared" ref="M67" si="230">G67*F67*0.03%</f>
        <v>466.31249999999994</v>
      </c>
      <c r="N67" s="34">
        <f t="shared" ref="N67" si="231">K67-M67</f>
        <v>2158.6875</v>
      </c>
      <c r="O67" s="55"/>
    </row>
    <row r="68" spans="1:15" s="1" customFormat="1" ht="29.25" customHeight="1">
      <c r="A68" s="19">
        <v>60</v>
      </c>
      <c r="B68" s="21">
        <v>44034</v>
      </c>
      <c r="C68" s="22" t="s">
        <v>412</v>
      </c>
      <c r="D68" s="20" t="s">
        <v>138</v>
      </c>
      <c r="E68" s="23" t="s">
        <v>13</v>
      </c>
      <c r="F68" s="23">
        <v>1000</v>
      </c>
      <c r="G68" s="23">
        <v>1699</v>
      </c>
      <c r="H68" s="23">
        <v>1708.5</v>
      </c>
      <c r="I68" s="23">
        <v>1698.5</v>
      </c>
      <c r="J68" s="33">
        <f t="shared" ref="J68:J69" si="232">IF(E68="","",IF(E68="Buy",(I68-G68),(G68-I68)))</f>
        <v>0.5</v>
      </c>
      <c r="K68" s="34">
        <f t="shared" ref="K68:K69" si="233">IF(E68="","",J68*F68)</f>
        <v>500</v>
      </c>
      <c r="L68" s="23">
        <v>400</v>
      </c>
      <c r="M68" s="48">
        <f t="shared" ref="M68:M69" si="234">G68*F68*0.03%</f>
        <v>509.69999999999993</v>
      </c>
      <c r="N68" s="34">
        <f t="shared" ref="N68:N69" si="235">K68-M68</f>
        <v>-9.6999999999999318</v>
      </c>
      <c r="O68" s="55"/>
    </row>
    <row r="69" spans="1:15" s="1" customFormat="1" ht="29.25" customHeight="1">
      <c r="A69" s="19">
        <v>61</v>
      </c>
      <c r="B69" s="21">
        <v>44034</v>
      </c>
      <c r="C69" s="22" t="s">
        <v>275</v>
      </c>
      <c r="D69" s="20" t="s">
        <v>65</v>
      </c>
      <c r="E69" s="23" t="s">
        <v>12</v>
      </c>
      <c r="F69" s="23">
        <v>1500</v>
      </c>
      <c r="G69" s="23">
        <v>1050</v>
      </c>
      <c r="H69" s="23">
        <v>1044.8</v>
      </c>
      <c r="I69" s="23">
        <v>1056.75</v>
      </c>
      <c r="J69" s="33">
        <f t="shared" si="232"/>
        <v>6.75</v>
      </c>
      <c r="K69" s="34">
        <f t="shared" si="233"/>
        <v>10125</v>
      </c>
      <c r="L69" s="23">
        <v>400</v>
      </c>
      <c r="M69" s="48">
        <f t="shared" si="234"/>
        <v>472.49999999999994</v>
      </c>
      <c r="N69" s="34">
        <f t="shared" si="235"/>
        <v>9652.5</v>
      </c>
      <c r="O69" s="55">
        <f>SUM(N65:N69)</f>
        <v>-10130.462499999972</v>
      </c>
    </row>
    <row r="70" spans="1:15" s="1" customFormat="1" ht="29.25" customHeight="1">
      <c r="A70" s="19">
        <v>62</v>
      </c>
      <c r="B70" s="21">
        <v>44035</v>
      </c>
      <c r="C70" s="22" t="s">
        <v>276</v>
      </c>
      <c r="D70" s="20" t="s">
        <v>47</v>
      </c>
      <c r="E70" s="23" t="s">
        <v>12</v>
      </c>
      <c r="F70" s="23">
        <v>2600</v>
      </c>
      <c r="G70" s="23">
        <v>468.5</v>
      </c>
      <c r="H70" s="23">
        <v>466.95</v>
      </c>
      <c r="I70" s="23">
        <v>475.25</v>
      </c>
      <c r="J70" s="33">
        <f t="shared" ref="J70" si="236">IF(E70="","",IF(E70="Buy",(I70-G70),(G70-I70)))</f>
        <v>6.75</v>
      </c>
      <c r="K70" s="34">
        <f t="shared" ref="K70" si="237">IF(E70="","",J70*F70)</f>
        <v>17550</v>
      </c>
      <c r="L70" s="23">
        <v>400</v>
      </c>
      <c r="M70" s="48">
        <f t="shared" ref="M70" si="238">G70*F70*0.03%</f>
        <v>365.42999999999995</v>
      </c>
      <c r="N70" s="34">
        <f t="shared" ref="N70" si="239">K70-M70</f>
        <v>17184.57</v>
      </c>
      <c r="O70" s="55"/>
    </row>
    <row r="71" spans="1:15" s="1" customFormat="1" ht="29.25" customHeight="1">
      <c r="A71" s="19">
        <v>63</v>
      </c>
      <c r="B71" s="21">
        <v>44035</v>
      </c>
      <c r="C71" s="22" t="s">
        <v>229</v>
      </c>
      <c r="D71" s="20" t="s">
        <v>333</v>
      </c>
      <c r="E71" s="23" t="s">
        <v>12</v>
      </c>
      <c r="F71" s="23">
        <v>4400</v>
      </c>
      <c r="G71" s="23">
        <v>262.05</v>
      </c>
      <c r="H71" s="23">
        <v>257.95</v>
      </c>
      <c r="I71" s="23">
        <v>261</v>
      </c>
      <c r="J71" s="33">
        <f t="shared" ref="J71:J72" si="240">IF(E71="","",IF(E71="Buy",(I71-G71),(G71-I71)))</f>
        <v>-1.0500000000000114</v>
      </c>
      <c r="K71" s="34">
        <f t="shared" ref="K71:K72" si="241">IF(E71="","",J71*F71)</f>
        <v>-4620.00000000005</v>
      </c>
      <c r="L71" s="23">
        <v>400</v>
      </c>
      <c r="M71" s="48">
        <f t="shared" ref="M71:M72" si="242">G71*F71*0.03%</f>
        <v>345.90599999999995</v>
      </c>
      <c r="N71" s="34">
        <f t="shared" ref="N71:N72" si="243">K71-M71</f>
        <v>-4965.90600000005</v>
      </c>
      <c r="O71" s="55"/>
    </row>
    <row r="72" spans="1:15" s="1" customFormat="1" ht="29.25" customHeight="1">
      <c r="A72" s="19">
        <v>64</v>
      </c>
      <c r="B72" s="21">
        <v>44035</v>
      </c>
      <c r="C72" s="22" t="s">
        <v>77</v>
      </c>
      <c r="D72" s="20" t="s">
        <v>49</v>
      </c>
      <c r="E72" s="23" t="s">
        <v>12</v>
      </c>
      <c r="F72" s="23">
        <v>1000</v>
      </c>
      <c r="G72" s="23">
        <v>1520</v>
      </c>
      <c r="H72" s="23">
        <v>1504.5</v>
      </c>
      <c r="I72" s="23">
        <v>1532.75</v>
      </c>
      <c r="J72" s="33">
        <f t="shared" si="240"/>
        <v>12.75</v>
      </c>
      <c r="K72" s="34">
        <f t="shared" si="241"/>
        <v>12750</v>
      </c>
      <c r="L72" s="23">
        <v>400</v>
      </c>
      <c r="M72" s="48">
        <f t="shared" si="242"/>
        <v>455.99999999999994</v>
      </c>
      <c r="N72" s="34">
        <f t="shared" si="243"/>
        <v>12294</v>
      </c>
      <c r="O72" s="55">
        <f>SUM(N70:N72)</f>
        <v>24512.66399999995</v>
      </c>
    </row>
    <row r="73" spans="1:15" s="1" customFormat="1" ht="29.25" customHeight="1">
      <c r="A73" s="19">
        <v>65</v>
      </c>
      <c r="B73" s="21">
        <v>44036</v>
      </c>
      <c r="C73" s="22" t="s">
        <v>129</v>
      </c>
      <c r="D73" s="20" t="s">
        <v>281</v>
      </c>
      <c r="E73" s="23" t="s">
        <v>12</v>
      </c>
      <c r="F73" s="23">
        <v>500</v>
      </c>
      <c r="G73" s="23">
        <v>4168</v>
      </c>
      <c r="H73" s="23">
        <v>4139.95</v>
      </c>
      <c r="I73" s="23">
        <v>4153</v>
      </c>
      <c r="J73" s="33">
        <f t="shared" ref="J73" si="244">IF(E73="","",IF(E73="Buy",(I73-G73),(G73-I73)))</f>
        <v>-15</v>
      </c>
      <c r="K73" s="34">
        <f t="shared" ref="K73" si="245">IF(E73="","",J73*F73)</f>
        <v>-7500</v>
      </c>
      <c r="L73" s="23">
        <v>400</v>
      </c>
      <c r="M73" s="48">
        <f t="shared" ref="M73" si="246">G73*F73*0.03%</f>
        <v>625.19999999999993</v>
      </c>
      <c r="N73" s="34">
        <f t="shared" ref="N73" si="247">K73-M73</f>
        <v>-8125.2</v>
      </c>
      <c r="O73" s="55"/>
    </row>
    <row r="74" spans="1:15" s="1" customFormat="1" ht="29.25" customHeight="1">
      <c r="A74" s="19">
        <v>66</v>
      </c>
      <c r="B74" s="21">
        <v>44036</v>
      </c>
      <c r="C74" s="22" t="s">
        <v>370</v>
      </c>
      <c r="D74" s="20" t="s">
        <v>133</v>
      </c>
      <c r="E74" s="23" t="s">
        <v>13</v>
      </c>
      <c r="F74" s="23">
        <v>5000</v>
      </c>
      <c r="G74" s="23">
        <v>309.89999999999998</v>
      </c>
      <c r="H74" s="23">
        <v>312.05</v>
      </c>
      <c r="I74" s="23">
        <v>307.14999999999998</v>
      </c>
      <c r="J74" s="33">
        <f t="shared" ref="J74" si="248">IF(E74="","",IF(E74="Buy",(I74-G74),(G74-I74)))</f>
        <v>2.75</v>
      </c>
      <c r="K74" s="34">
        <f t="shared" ref="K74" si="249">IF(E74="","",J74*F74)</f>
        <v>13750</v>
      </c>
      <c r="L74" s="23">
        <v>400</v>
      </c>
      <c r="M74" s="48">
        <f t="shared" ref="M74" si="250">G74*F74*0.03%</f>
        <v>464.84999999999997</v>
      </c>
      <c r="N74" s="34">
        <f t="shared" ref="N74" si="251">K74-M74</f>
        <v>13285.15</v>
      </c>
      <c r="O74" s="55"/>
    </row>
    <row r="75" spans="1:15" s="1" customFormat="1" ht="29.25" customHeight="1">
      <c r="A75" s="19">
        <v>67</v>
      </c>
      <c r="B75" s="21">
        <v>44036</v>
      </c>
      <c r="C75" s="22" t="s">
        <v>312</v>
      </c>
      <c r="D75" s="20" t="s">
        <v>105</v>
      </c>
      <c r="E75" s="23" t="s">
        <v>13</v>
      </c>
      <c r="F75" s="23">
        <v>1000</v>
      </c>
      <c r="G75" s="23">
        <v>949</v>
      </c>
      <c r="H75" s="23">
        <v>955.25</v>
      </c>
      <c r="I75" s="23">
        <v>952.35</v>
      </c>
      <c r="J75" s="33">
        <f t="shared" ref="J75" si="252">IF(E75="","",IF(E75="Buy",(I75-G75),(G75-I75)))</f>
        <v>-3.3500000000000227</v>
      </c>
      <c r="K75" s="34">
        <f t="shared" ref="K75" si="253">IF(E75="","",J75*F75)</f>
        <v>-3350.0000000000227</v>
      </c>
      <c r="L75" s="23">
        <v>400</v>
      </c>
      <c r="M75" s="48">
        <f t="shared" ref="M75" si="254">G75*F75*0.03%</f>
        <v>284.7</v>
      </c>
      <c r="N75" s="34">
        <f t="shared" ref="N75" si="255">K75-M75</f>
        <v>-3634.7000000000226</v>
      </c>
      <c r="O75" s="55"/>
    </row>
    <row r="76" spans="1:15" s="1" customFormat="1" ht="29.25" customHeight="1">
      <c r="A76" s="19">
        <v>68</v>
      </c>
      <c r="B76" s="21">
        <v>44036</v>
      </c>
      <c r="C76" s="22" t="s">
        <v>268</v>
      </c>
      <c r="D76" s="20" t="s">
        <v>80</v>
      </c>
      <c r="E76" s="23" t="s">
        <v>12</v>
      </c>
      <c r="F76" s="23">
        <v>2600</v>
      </c>
      <c r="G76" s="23">
        <v>186.1</v>
      </c>
      <c r="H76" s="23">
        <v>182.5</v>
      </c>
      <c r="I76" s="23">
        <v>185</v>
      </c>
      <c r="J76" s="33">
        <f t="shared" ref="J76" si="256">IF(E76="","",IF(E76="Buy",(I76-G76),(G76-I76)))</f>
        <v>-1.0999999999999943</v>
      </c>
      <c r="K76" s="34">
        <f t="shared" ref="K76" si="257">IF(E76="","",J76*F76)</f>
        <v>-2859.9999999999854</v>
      </c>
      <c r="L76" s="23">
        <v>400</v>
      </c>
      <c r="M76" s="48">
        <f t="shared" ref="M76" si="258">G76*F76*0.03%</f>
        <v>145.15799999999999</v>
      </c>
      <c r="N76" s="34">
        <f t="shared" ref="N76" si="259">K76-M76</f>
        <v>-3005.1579999999853</v>
      </c>
      <c r="O76" s="55">
        <f>SUM(N73:N76)</f>
        <v>-1479.9080000000081</v>
      </c>
    </row>
    <row r="77" spans="1:15" s="1" customFormat="1" ht="29.25" customHeight="1">
      <c r="A77" s="19">
        <v>69</v>
      </c>
      <c r="B77" s="21">
        <v>44039</v>
      </c>
      <c r="C77" s="22" t="s">
        <v>401</v>
      </c>
      <c r="D77" s="20" t="s">
        <v>413</v>
      </c>
      <c r="E77" s="23" t="s">
        <v>13</v>
      </c>
      <c r="F77" s="23">
        <v>2500</v>
      </c>
      <c r="G77" s="23">
        <v>588.5</v>
      </c>
      <c r="H77" s="23">
        <v>592.54999999999995</v>
      </c>
      <c r="I77" s="23">
        <v>587.1</v>
      </c>
      <c r="J77" s="33">
        <f t="shared" ref="J77" si="260">IF(E77="","",IF(E77="Buy",(I77-G77),(G77-I77)))</f>
        <v>1.3999999999999773</v>
      </c>
      <c r="K77" s="34">
        <f t="shared" ref="K77" si="261">IF(E77="","",J77*F77)</f>
        <v>3499.9999999999432</v>
      </c>
      <c r="L77" s="23">
        <v>400</v>
      </c>
      <c r="M77" s="48">
        <f t="shared" ref="M77" si="262">G77*F77*0.03%</f>
        <v>441.37499999999994</v>
      </c>
      <c r="N77" s="34">
        <f t="shared" ref="N77" si="263">K77-M77</f>
        <v>3058.6249999999432</v>
      </c>
      <c r="O77" s="55"/>
    </row>
    <row r="78" spans="1:15" s="1" customFormat="1" ht="29.25" customHeight="1">
      <c r="A78" s="19">
        <v>70</v>
      </c>
      <c r="B78" s="21">
        <v>44039</v>
      </c>
      <c r="C78" s="22" t="s">
        <v>209</v>
      </c>
      <c r="D78" s="20" t="s">
        <v>171</v>
      </c>
      <c r="E78" s="23" t="s">
        <v>12</v>
      </c>
      <c r="F78" s="23">
        <v>750</v>
      </c>
      <c r="G78" s="23">
        <v>1753</v>
      </c>
      <c r="H78" s="23">
        <v>1733.3</v>
      </c>
      <c r="I78" s="23">
        <v>1767</v>
      </c>
      <c r="J78" s="33">
        <f t="shared" ref="J78" si="264">IF(E78="","",IF(E78="Buy",(I78-G78),(G78-I78)))</f>
        <v>14</v>
      </c>
      <c r="K78" s="34">
        <f t="shared" ref="K78" si="265">IF(E78="","",J78*F78)</f>
        <v>10500</v>
      </c>
      <c r="L78" s="23">
        <v>400</v>
      </c>
      <c r="M78" s="48">
        <f t="shared" ref="M78" si="266">G78*F78*0.03%</f>
        <v>394.42499999999995</v>
      </c>
      <c r="N78" s="34">
        <f t="shared" ref="N78" si="267">K78-M78</f>
        <v>10105.575000000001</v>
      </c>
      <c r="O78" s="55"/>
    </row>
    <row r="79" spans="1:15" s="1" customFormat="1" ht="29.25" customHeight="1">
      <c r="A79" s="19">
        <v>71</v>
      </c>
      <c r="B79" s="21">
        <v>44039</v>
      </c>
      <c r="C79" s="22" t="s">
        <v>405</v>
      </c>
      <c r="D79" s="20" t="s">
        <v>163</v>
      </c>
      <c r="E79" s="23" t="s">
        <v>12</v>
      </c>
      <c r="F79" s="23">
        <v>5400</v>
      </c>
      <c r="G79" s="23">
        <v>240.1</v>
      </c>
      <c r="H79" s="23">
        <v>237.9</v>
      </c>
      <c r="I79" s="23">
        <v>237.9</v>
      </c>
      <c r="J79" s="33">
        <f t="shared" ref="J79" si="268">IF(E79="","",IF(E79="Buy",(I79-G79),(G79-I79)))</f>
        <v>-2.1999999999999886</v>
      </c>
      <c r="K79" s="34">
        <f t="shared" ref="K79" si="269">IF(E79="","",J79*F79)</f>
        <v>-11879.999999999938</v>
      </c>
      <c r="L79" s="23">
        <v>400</v>
      </c>
      <c r="M79" s="48">
        <f t="shared" ref="M79" si="270">G79*F79*0.03%</f>
        <v>388.96199999999999</v>
      </c>
      <c r="N79" s="34">
        <f t="shared" ref="N79" si="271">K79-M79</f>
        <v>-12268.961999999938</v>
      </c>
      <c r="O79" s="55"/>
    </row>
    <row r="80" spans="1:15" s="1" customFormat="1" ht="29.25" customHeight="1">
      <c r="A80" s="19">
        <v>72</v>
      </c>
      <c r="B80" s="21">
        <v>44039</v>
      </c>
      <c r="C80" s="22" t="s">
        <v>212</v>
      </c>
      <c r="D80" s="20" t="s">
        <v>223</v>
      </c>
      <c r="E80" s="23" t="s">
        <v>12</v>
      </c>
      <c r="F80" s="23">
        <v>750</v>
      </c>
      <c r="G80" s="23">
        <v>1338</v>
      </c>
      <c r="H80" s="23">
        <v>1329.95</v>
      </c>
      <c r="I80" s="23">
        <v>1329.95</v>
      </c>
      <c r="J80" s="33">
        <f t="shared" ref="J80" si="272">IF(E80="","",IF(E80="Buy",(I80-G80),(G80-I80)))</f>
        <v>-8.0499999999999545</v>
      </c>
      <c r="K80" s="34">
        <f t="shared" ref="K80" si="273">IF(E80="","",J80*F80)</f>
        <v>-6037.4999999999654</v>
      </c>
      <c r="L80" s="23">
        <v>400</v>
      </c>
      <c r="M80" s="48">
        <f t="shared" ref="M80" si="274">G80*F80*0.03%</f>
        <v>301.04999999999995</v>
      </c>
      <c r="N80" s="34">
        <f t="shared" ref="N80" si="275">K80-M80</f>
        <v>-6338.5499999999656</v>
      </c>
      <c r="O80" s="55">
        <f>SUM(N77:N80)</f>
        <v>-5443.311999999959</v>
      </c>
    </row>
    <row r="81" spans="1:15" s="1" customFormat="1" ht="29.25" customHeight="1">
      <c r="A81" s="19">
        <v>73</v>
      </c>
      <c r="B81" s="21">
        <v>44040</v>
      </c>
      <c r="C81" s="22" t="s">
        <v>240</v>
      </c>
      <c r="D81" s="20" t="s">
        <v>181</v>
      </c>
      <c r="E81" s="23" t="s">
        <v>12</v>
      </c>
      <c r="F81" s="23">
        <v>1100</v>
      </c>
      <c r="G81" s="23">
        <v>1255</v>
      </c>
      <c r="H81" s="23">
        <v>1266.55</v>
      </c>
      <c r="I81" s="23">
        <v>1258.8</v>
      </c>
      <c r="J81" s="33">
        <f t="shared" ref="J81:J84" si="276">IF(E81="","",IF(E81="Buy",(I81-G81),(G81-I81)))</f>
        <v>3.7999999999999545</v>
      </c>
      <c r="K81" s="34">
        <f t="shared" ref="K81:K84" si="277">IF(E81="","",J81*F81)</f>
        <v>4179.99999999995</v>
      </c>
      <c r="L81" s="23">
        <v>400</v>
      </c>
      <c r="M81" s="48">
        <f t="shared" ref="M81:M84" si="278">G81*F81*0.03%</f>
        <v>414.15</v>
      </c>
      <c r="N81" s="34">
        <f t="shared" ref="N81:N84" si="279">K81-M81</f>
        <v>3765.8499999999499</v>
      </c>
      <c r="O81" s="55"/>
    </row>
    <row r="82" spans="1:15" s="1" customFormat="1" ht="29.25" customHeight="1">
      <c r="A82" s="19">
        <v>74</v>
      </c>
      <c r="B82" s="21">
        <v>44040</v>
      </c>
      <c r="C82" s="22" t="s">
        <v>319</v>
      </c>
      <c r="D82" s="20" t="s">
        <v>166</v>
      </c>
      <c r="E82" s="23" t="s">
        <v>12</v>
      </c>
      <c r="F82" s="23">
        <v>5000</v>
      </c>
      <c r="G82" s="23">
        <v>182.9</v>
      </c>
      <c r="H82" s="23">
        <v>180.9</v>
      </c>
      <c r="I82" s="23">
        <v>180.9</v>
      </c>
      <c r="J82" s="33">
        <f t="shared" si="276"/>
        <v>-2</v>
      </c>
      <c r="K82" s="34">
        <f t="shared" si="277"/>
        <v>-10000</v>
      </c>
      <c r="L82" s="23">
        <v>400</v>
      </c>
      <c r="M82" s="48">
        <f t="shared" si="278"/>
        <v>274.34999999999997</v>
      </c>
      <c r="N82" s="34">
        <f t="shared" si="279"/>
        <v>-10274.35</v>
      </c>
      <c r="O82" s="55"/>
    </row>
    <row r="83" spans="1:15" s="1" customFormat="1" ht="29.25" customHeight="1">
      <c r="A83" s="19">
        <v>75</v>
      </c>
      <c r="B83" s="21">
        <v>44040</v>
      </c>
      <c r="C83" s="22" t="s">
        <v>414</v>
      </c>
      <c r="D83" s="20" t="s">
        <v>356</v>
      </c>
      <c r="E83" s="23" t="s">
        <v>12</v>
      </c>
      <c r="F83" s="23">
        <v>2400</v>
      </c>
      <c r="G83" s="23">
        <v>400.8</v>
      </c>
      <c r="H83" s="23">
        <v>397.5</v>
      </c>
      <c r="I83" s="23">
        <v>401.2</v>
      </c>
      <c r="J83" s="33">
        <f t="shared" si="276"/>
        <v>0.39999999999997726</v>
      </c>
      <c r="K83" s="34">
        <f t="shared" si="277"/>
        <v>959.99999999994543</v>
      </c>
      <c r="L83" s="23">
        <v>400</v>
      </c>
      <c r="M83" s="48">
        <f t="shared" si="278"/>
        <v>288.57599999999996</v>
      </c>
      <c r="N83" s="34">
        <f t="shared" si="279"/>
        <v>671.42399999994541</v>
      </c>
      <c r="O83" s="55">
        <f>SUM(N81:N83)</f>
        <v>-5837.0760000001055</v>
      </c>
    </row>
    <row r="84" spans="1:15" s="1" customFormat="1" ht="29.25" customHeight="1">
      <c r="A84" s="19">
        <v>76</v>
      </c>
      <c r="B84" s="21">
        <v>44041</v>
      </c>
      <c r="C84" s="22" t="s">
        <v>188</v>
      </c>
      <c r="D84" s="20" t="s">
        <v>169</v>
      </c>
      <c r="E84" s="23" t="s">
        <v>12</v>
      </c>
      <c r="F84" s="23">
        <v>3400</v>
      </c>
      <c r="G84" s="23">
        <v>357.95</v>
      </c>
      <c r="H84" s="23">
        <v>354.5</v>
      </c>
      <c r="I84" s="23">
        <v>364</v>
      </c>
      <c r="J84" s="33">
        <f t="shared" si="276"/>
        <v>6.0500000000000114</v>
      </c>
      <c r="K84" s="34">
        <f t="shared" si="277"/>
        <v>20570.00000000004</v>
      </c>
      <c r="L84" s="23">
        <v>400</v>
      </c>
      <c r="M84" s="48">
        <f t="shared" si="278"/>
        <v>365.10899999999998</v>
      </c>
      <c r="N84" s="34">
        <f t="shared" si="279"/>
        <v>20204.89100000004</v>
      </c>
      <c r="O84" s="55"/>
    </row>
    <row r="85" spans="1:15" s="1" customFormat="1" ht="29.25" customHeight="1">
      <c r="A85" s="19">
        <v>77</v>
      </c>
      <c r="B85" s="21">
        <v>44041</v>
      </c>
      <c r="C85" s="22" t="s">
        <v>415</v>
      </c>
      <c r="D85" s="20" t="s">
        <v>281</v>
      </c>
      <c r="E85" s="23" t="s">
        <v>12</v>
      </c>
      <c r="F85" s="23">
        <v>250</v>
      </c>
      <c r="G85" s="23">
        <v>4258</v>
      </c>
      <c r="H85" s="23">
        <v>4225.5</v>
      </c>
      <c r="I85" s="23">
        <v>4322</v>
      </c>
      <c r="J85" s="33">
        <f t="shared" ref="J85" si="280">IF(E85="","",IF(E85="Buy",(I85-G85),(G85-I85)))</f>
        <v>64</v>
      </c>
      <c r="K85" s="34">
        <f t="shared" ref="K85" si="281">IF(E85="","",J85*F85)</f>
        <v>16000</v>
      </c>
      <c r="L85" s="23">
        <v>400</v>
      </c>
      <c r="M85" s="48">
        <f t="shared" ref="M85" si="282">G85*F85*0.03%</f>
        <v>319.34999999999997</v>
      </c>
      <c r="N85" s="34">
        <f t="shared" ref="N85" si="283">K85-M85</f>
        <v>15680.65</v>
      </c>
      <c r="O85" s="55">
        <f>SUM(N84:N85)</f>
        <v>35885.541000000041</v>
      </c>
    </row>
    <row r="86" spans="1:15" s="1" customFormat="1" ht="29.25" customHeight="1">
      <c r="A86" s="19">
        <v>78</v>
      </c>
      <c r="B86" s="21">
        <v>44042</v>
      </c>
      <c r="C86" s="22" t="s">
        <v>358</v>
      </c>
      <c r="D86" s="20" t="s">
        <v>354</v>
      </c>
      <c r="E86" s="23" t="s">
        <v>12</v>
      </c>
      <c r="F86" s="23">
        <v>2800</v>
      </c>
      <c r="G86" s="23">
        <v>500.2</v>
      </c>
      <c r="H86" s="23">
        <v>497.8</v>
      </c>
      <c r="I86" s="23">
        <v>498.5</v>
      </c>
      <c r="J86" s="33">
        <f t="shared" ref="J86:J88" si="284">IF(E86="","",IF(E86="Buy",(I86-G86),(G86-I86)))</f>
        <v>-1.6999999999999886</v>
      </c>
      <c r="K86" s="34">
        <f t="shared" ref="K86:K88" si="285">IF(E86="","",J86*F86)</f>
        <v>-4759.9999999999682</v>
      </c>
      <c r="L86" s="23">
        <v>400</v>
      </c>
      <c r="M86" s="48">
        <f t="shared" ref="M86:M88" si="286">G86*F86*0.03%</f>
        <v>420.16799999999995</v>
      </c>
      <c r="N86" s="34">
        <f t="shared" ref="N86:N88" si="287">K86-M86</f>
        <v>-5180.1679999999678</v>
      </c>
      <c r="O86" s="55"/>
    </row>
    <row r="87" spans="1:15" s="1" customFormat="1" ht="29.25" customHeight="1">
      <c r="A87" s="19">
        <v>79</v>
      </c>
      <c r="B87" s="21">
        <v>44042</v>
      </c>
      <c r="C87" s="22" t="s">
        <v>120</v>
      </c>
      <c r="D87" s="20" t="s">
        <v>392</v>
      </c>
      <c r="E87" s="23" t="s">
        <v>12</v>
      </c>
      <c r="F87" s="23">
        <v>1500</v>
      </c>
      <c r="G87" s="23">
        <v>904</v>
      </c>
      <c r="H87" s="23">
        <v>897.5</v>
      </c>
      <c r="I87" s="23">
        <v>900.2</v>
      </c>
      <c r="J87" s="33">
        <f t="shared" si="284"/>
        <v>-3.7999999999999545</v>
      </c>
      <c r="K87" s="34">
        <f t="shared" si="285"/>
        <v>-5699.9999999999318</v>
      </c>
      <c r="L87" s="23">
        <v>400</v>
      </c>
      <c r="M87" s="48">
        <f t="shared" si="286"/>
        <v>406.79999999999995</v>
      </c>
      <c r="N87" s="34">
        <f t="shared" si="287"/>
        <v>-6106.799999999932</v>
      </c>
      <c r="O87" s="55"/>
    </row>
    <row r="88" spans="1:15" s="1" customFormat="1" ht="29.25" customHeight="1">
      <c r="A88" s="19">
        <v>80</v>
      </c>
      <c r="B88" s="21">
        <v>44042</v>
      </c>
      <c r="C88" s="22" t="s">
        <v>416</v>
      </c>
      <c r="D88" s="20" t="s">
        <v>216</v>
      </c>
      <c r="E88" s="23" t="s">
        <v>13</v>
      </c>
      <c r="F88" s="23">
        <v>6200</v>
      </c>
      <c r="G88" s="23">
        <v>207</v>
      </c>
      <c r="H88" s="23">
        <v>210.05</v>
      </c>
      <c r="I88" s="23">
        <v>202.15</v>
      </c>
      <c r="J88" s="33">
        <f t="shared" si="284"/>
        <v>4.8499999999999943</v>
      </c>
      <c r="K88" s="34">
        <f t="shared" si="285"/>
        <v>30069.999999999964</v>
      </c>
      <c r="L88" s="23">
        <v>400</v>
      </c>
      <c r="M88" s="48">
        <f t="shared" si="286"/>
        <v>385.02</v>
      </c>
      <c r="N88" s="34">
        <f t="shared" si="287"/>
        <v>29684.979999999963</v>
      </c>
      <c r="O88" s="55"/>
    </row>
    <row r="89" spans="1:15" s="1" customFormat="1" ht="29.25" customHeight="1">
      <c r="A89" s="19">
        <v>81</v>
      </c>
      <c r="B89" s="21">
        <v>44042</v>
      </c>
      <c r="C89" s="22" t="s">
        <v>417</v>
      </c>
      <c r="D89" s="20" t="s">
        <v>52</v>
      </c>
      <c r="E89" s="23" t="s">
        <v>12</v>
      </c>
      <c r="F89" s="23">
        <v>800</v>
      </c>
      <c r="G89" s="23">
        <v>1415.5</v>
      </c>
      <c r="H89" s="23">
        <v>1403.5</v>
      </c>
      <c r="I89" s="23">
        <v>1403.5</v>
      </c>
      <c r="J89" s="33">
        <f t="shared" ref="J89" si="288">IF(E89="","",IF(E89="Buy",(I89-G89),(G89-I89)))</f>
        <v>-12</v>
      </c>
      <c r="K89" s="34">
        <f t="shared" ref="K89" si="289">IF(E89="","",J89*F89)</f>
        <v>-9600</v>
      </c>
      <c r="L89" s="23">
        <v>400</v>
      </c>
      <c r="M89" s="48">
        <f t="shared" ref="M89" si="290">G89*F89*0.03%</f>
        <v>339.71999999999997</v>
      </c>
      <c r="N89" s="34">
        <f t="shared" ref="N89" si="291">K89-M89</f>
        <v>-9939.7199999999993</v>
      </c>
      <c r="O89" s="55"/>
    </row>
    <row r="90" spans="1:15" s="1" customFormat="1" ht="29.25" customHeight="1">
      <c r="A90" s="19">
        <v>82</v>
      </c>
      <c r="B90" s="21">
        <v>44042</v>
      </c>
      <c r="C90" s="22" t="s">
        <v>79</v>
      </c>
      <c r="D90" s="20" t="s">
        <v>64</v>
      </c>
      <c r="E90" s="23" t="s">
        <v>13</v>
      </c>
      <c r="F90" s="23">
        <v>2750</v>
      </c>
      <c r="G90" s="23">
        <v>343.8</v>
      </c>
      <c r="H90" s="23">
        <v>346.1</v>
      </c>
      <c r="I90" s="23">
        <v>346.1</v>
      </c>
      <c r="J90" s="33">
        <f t="shared" ref="J90" si="292">IF(E90="","",IF(E90="Buy",(I90-G90),(G90-I90)))</f>
        <v>-2.3000000000000114</v>
      </c>
      <c r="K90" s="34">
        <f t="shared" ref="K90" si="293">IF(E90="","",J90*F90)</f>
        <v>-6325.0000000000309</v>
      </c>
      <c r="L90" s="23">
        <v>400</v>
      </c>
      <c r="M90" s="48">
        <f t="shared" ref="M90" si="294">G90*F90*0.03%</f>
        <v>283.63499999999999</v>
      </c>
      <c r="N90" s="34">
        <f t="shared" ref="N90" si="295">K90-M90</f>
        <v>-6608.6350000000311</v>
      </c>
      <c r="O90" s="55">
        <f>SUM(N86:N90)</f>
        <v>1849.6570000000338</v>
      </c>
    </row>
    <row r="91" spans="1:15" s="1" customFormat="1" ht="29.25" customHeight="1">
      <c r="A91" s="19">
        <v>83</v>
      </c>
      <c r="B91" s="21">
        <v>44043</v>
      </c>
      <c r="C91" s="22" t="s">
        <v>145</v>
      </c>
      <c r="D91" s="20" t="s">
        <v>138</v>
      </c>
      <c r="E91" s="23" t="s">
        <v>12</v>
      </c>
      <c r="F91" s="23">
        <v>1000</v>
      </c>
      <c r="G91" s="23">
        <v>1797</v>
      </c>
      <c r="H91" s="23">
        <v>1779.95</v>
      </c>
      <c r="I91" s="23">
        <v>1791</v>
      </c>
      <c r="J91" s="33">
        <f t="shared" ref="J91" si="296">IF(E91="","",IF(E91="Buy",(I91-G91),(G91-I91)))</f>
        <v>-6</v>
      </c>
      <c r="K91" s="34">
        <f t="shared" ref="K91" si="297">IF(E91="","",J91*F91)</f>
        <v>-6000</v>
      </c>
      <c r="L91" s="23">
        <v>400</v>
      </c>
      <c r="M91" s="48">
        <f t="shared" ref="M91" si="298">G91*F91*0.03%</f>
        <v>539.09999999999991</v>
      </c>
      <c r="N91" s="34">
        <f t="shared" ref="N91" si="299">K91-M91</f>
        <v>-6539.1</v>
      </c>
      <c r="O91" s="55"/>
    </row>
    <row r="92" spans="1:15" s="1" customFormat="1" ht="29.25" customHeight="1">
      <c r="A92" s="19">
        <v>84</v>
      </c>
      <c r="B92" s="21">
        <v>44043</v>
      </c>
      <c r="C92" s="22" t="s">
        <v>96</v>
      </c>
      <c r="D92" s="20" t="s">
        <v>183</v>
      </c>
      <c r="E92" s="23" t="s">
        <v>12</v>
      </c>
      <c r="F92" s="23">
        <v>4400</v>
      </c>
      <c r="G92" s="23">
        <v>375.1</v>
      </c>
      <c r="H92" s="23">
        <v>372.5</v>
      </c>
      <c r="I92" s="23">
        <v>373</v>
      </c>
      <c r="J92" s="33">
        <f t="shared" ref="J92" si="300">IF(E92="","",IF(E92="Buy",(I92-G92),(G92-I92)))</f>
        <v>-2.1000000000000227</v>
      </c>
      <c r="K92" s="34">
        <f t="shared" ref="K92" si="301">IF(E92="","",J92*F92)</f>
        <v>-9240.0000000001</v>
      </c>
      <c r="L92" s="23">
        <v>400</v>
      </c>
      <c r="M92" s="48">
        <f t="shared" ref="M92" si="302">G92*F92*0.03%</f>
        <v>495.13199999999995</v>
      </c>
      <c r="N92" s="34">
        <f t="shared" ref="N92" si="303">K92-M92</f>
        <v>-9735.1320000000997</v>
      </c>
      <c r="O92" s="55"/>
    </row>
    <row r="93" spans="1:15" s="1" customFormat="1" ht="29.25" customHeight="1" thickBot="1">
      <c r="A93" s="19">
        <v>85</v>
      </c>
      <c r="B93" s="21">
        <v>44043</v>
      </c>
      <c r="C93" s="22" t="s">
        <v>418</v>
      </c>
      <c r="D93" s="20" t="s">
        <v>107</v>
      </c>
      <c r="E93" s="23" t="s">
        <v>12</v>
      </c>
      <c r="F93" s="23">
        <v>2600</v>
      </c>
      <c r="G93" s="23">
        <v>850.4</v>
      </c>
      <c r="H93" s="23">
        <v>843.95</v>
      </c>
      <c r="I93" s="23">
        <v>864.25</v>
      </c>
      <c r="J93" s="33">
        <f t="shared" ref="J93" si="304">IF(E93="","",IF(E93="Buy",(I93-G93),(G93-I93)))</f>
        <v>13.850000000000023</v>
      </c>
      <c r="K93" s="34">
        <f t="shared" ref="K93" si="305">IF(E93="","",J93*F93)</f>
        <v>36010.000000000058</v>
      </c>
      <c r="L93" s="23">
        <v>400</v>
      </c>
      <c r="M93" s="48">
        <f t="shared" ref="M93" si="306">G93*F93*0.03%</f>
        <v>663.3119999999999</v>
      </c>
      <c r="N93" s="34">
        <f t="shared" ref="N93" si="307">K93-M93</f>
        <v>35346.68800000006</v>
      </c>
      <c r="O93" s="55">
        <f>SUM(N91:N93)</f>
        <v>19072.455999999962</v>
      </c>
    </row>
    <row r="94" spans="1:15" s="5" customFormat="1" ht="24" customHeight="1" thickBot="1">
      <c r="A94" s="56"/>
      <c r="B94" s="57"/>
      <c r="C94" s="57"/>
      <c r="D94" s="57" t="s">
        <v>31</v>
      </c>
      <c r="E94" s="57"/>
      <c r="F94" s="57"/>
      <c r="G94" s="57"/>
      <c r="H94" s="57"/>
      <c r="I94" s="57"/>
      <c r="J94" s="58"/>
      <c r="K94" s="59">
        <f>SUM(K9:K9)</f>
        <v>-5554.99999999995</v>
      </c>
      <c r="L94" s="57"/>
      <c r="M94" s="60">
        <f>SUM(M9:M93)</f>
        <v>34641.074999999997</v>
      </c>
      <c r="N94" s="59">
        <f>SUM(N9:N93)</f>
        <v>267009.42500000057</v>
      </c>
      <c r="O94" s="61"/>
    </row>
    <row r="95" spans="1:15" ht="15" customHeight="1">
      <c r="A95" s="10"/>
      <c r="B95" s="10"/>
      <c r="C95" s="10"/>
      <c r="D95" s="10"/>
      <c r="E95" s="10"/>
      <c r="F95" s="10"/>
      <c r="G95" s="10"/>
      <c r="H95" s="10"/>
      <c r="I95" s="10"/>
      <c r="J95" s="26"/>
      <c r="K95" s="27"/>
      <c r="L95" s="10"/>
      <c r="M95" s="10"/>
      <c r="N95" s="27"/>
      <c r="O95" s="27"/>
    </row>
    <row r="96" spans="1:15" s="49" customFormat="1" ht="15" customHeight="1">
      <c r="A96" s="126" t="s">
        <v>299</v>
      </c>
      <c r="B96" s="126"/>
      <c r="C96" s="126"/>
      <c r="D96" s="126"/>
      <c r="E96" s="126"/>
      <c r="F96" s="126"/>
      <c r="G96" s="126"/>
      <c r="H96" s="126"/>
      <c r="I96" s="126"/>
      <c r="J96" s="126"/>
      <c r="K96" s="126"/>
      <c r="L96" s="126"/>
      <c r="M96" s="126"/>
      <c r="N96" s="126"/>
      <c r="O96" s="126"/>
    </row>
    <row r="97" spans="1:15" s="49" customFormat="1" ht="15" customHeight="1">
      <c r="A97" s="66" t="s">
        <v>300</v>
      </c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8"/>
      <c r="N97" s="65"/>
      <c r="O97" s="65"/>
    </row>
    <row r="98" spans="1:15" ht="15" customHeight="1">
      <c r="A98" s="66" t="s">
        <v>301</v>
      </c>
      <c r="B98" s="66"/>
      <c r="C98" s="66"/>
      <c r="D98" s="66"/>
      <c r="E98" s="66"/>
      <c r="F98" s="66"/>
      <c r="G98" s="66"/>
      <c r="H98" s="66"/>
      <c r="I98" s="66"/>
      <c r="J98" s="66"/>
      <c r="K98" s="66"/>
      <c r="L98" s="66"/>
      <c r="M98" s="66"/>
      <c r="N98" s="66"/>
      <c r="O98" s="65"/>
    </row>
    <row r="99" spans="1:15" ht="15" customHeight="1">
      <c r="A99" s="10"/>
      <c r="B99" s="10"/>
      <c r="C99" s="10"/>
      <c r="D99" s="10"/>
      <c r="E99" s="10"/>
      <c r="F99" s="10"/>
      <c r="G99" s="10"/>
      <c r="H99" s="10"/>
      <c r="I99" s="10"/>
      <c r="J99" s="26"/>
      <c r="K99" s="27"/>
      <c r="L99" s="10"/>
      <c r="M99" s="10"/>
      <c r="N99" s="27"/>
      <c r="O99" s="27"/>
    </row>
    <row r="100" spans="1:15" ht="1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26"/>
      <c r="K100" s="27"/>
      <c r="L100" s="10"/>
      <c r="M100" s="10"/>
      <c r="N100" s="27"/>
      <c r="O100" s="27"/>
    </row>
    <row r="101" spans="1:15" ht="1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26"/>
      <c r="K101" s="27"/>
      <c r="L101" s="10"/>
      <c r="M101" s="10"/>
      <c r="N101" s="27"/>
      <c r="O101" s="27"/>
    </row>
    <row r="102" spans="1:15" ht="1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26"/>
      <c r="K102" s="27"/>
      <c r="L102" s="10"/>
      <c r="M102" s="10"/>
      <c r="N102" s="27"/>
      <c r="O102" s="27"/>
    </row>
    <row r="103" spans="1:15" ht="1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26"/>
      <c r="K103" s="27"/>
      <c r="L103" s="10"/>
      <c r="M103" s="10"/>
      <c r="N103" s="27"/>
      <c r="O103" s="27"/>
    </row>
    <row r="104" spans="1:15" ht="1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26"/>
      <c r="K104" s="27"/>
      <c r="L104" s="10"/>
      <c r="M104" s="10"/>
      <c r="N104" s="27"/>
      <c r="O104" s="27"/>
    </row>
    <row r="105" spans="1:15" ht="1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26"/>
      <c r="K105" s="27"/>
      <c r="L105" s="10"/>
      <c r="M105" s="10"/>
      <c r="N105" s="27"/>
      <c r="O105" s="27"/>
    </row>
    <row r="106" spans="1:15" ht="1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26"/>
      <c r="K106" s="27"/>
      <c r="L106" s="10"/>
      <c r="M106" s="10"/>
      <c r="N106" s="27"/>
      <c r="O106" s="27"/>
    </row>
    <row r="107" spans="1:15" ht="1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26"/>
      <c r="K107" s="27"/>
      <c r="L107" s="10"/>
      <c r="M107" s="10"/>
      <c r="N107" s="27"/>
      <c r="O107" s="27"/>
    </row>
    <row r="108" spans="1:15" ht="1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26"/>
      <c r="K108" s="27"/>
      <c r="L108" s="10"/>
      <c r="M108" s="10"/>
      <c r="N108" s="27"/>
      <c r="O108" s="27"/>
    </row>
    <row r="109" spans="1:15" ht="1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26"/>
      <c r="K109" s="27"/>
      <c r="L109" s="10"/>
      <c r="M109" s="10"/>
      <c r="N109" s="27"/>
      <c r="O109" s="27"/>
    </row>
    <row r="110" spans="1:15" ht="1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26"/>
      <c r="K110" s="27"/>
      <c r="L110" s="10"/>
      <c r="M110" s="10"/>
      <c r="N110" s="27"/>
      <c r="O110" s="27"/>
    </row>
    <row r="111" spans="1:15" ht="15" customHeight="1">
      <c r="A111" s="35"/>
      <c r="B111" s="35"/>
      <c r="C111" s="35"/>
      <c r="D111" s="35"/>
      <c r="E111" s="35"/>
      <c r="F111" s="35"/>
      <c r="G111" s="35"/>
      <c r="H111" s="35"/>
      <c r="I111" s="35"/>
      <c r="J111" s="37"/>
      <c r="K111" s="35"/>
      <c r="L111" s="35"/>
      <c r="M111" s="35"/>
      <c r="N111" s="35"/>
      <c r="O111" s="35"/>
    </row>
    <row r="112" spans="1:15" ht="15" customHeight="1">
      <c r="A112" s="35"/>
      <c r="B112" s="35"/>
      <c r="C112" s="35"/>
      <c r="D112" s="35"/>
      <c r="E112" s="35"/>
      <c r="F112" s="35"/>
      <c r="G112" s="35"/>
      <c r="H112" s="35"/>
      <c r="I112" s="35"/>
      <c r="J112" s="37"/>
      <c r="K112" s="35"/>
      <c r="L112" s="35"/>
      <c r="M112" s="35"/>
      <c r="N112" s="35"/>
      <c r="O112" s="35"/>
    </row>
    <row r="113" spans="1:15" ht="15" customHeight="1">
      <c r="A113" s="35"/>
      <c r="B113" s="35"/>
      <c r="C113" s="35"/>
      <c r="D113" s="35"/>
      <c r="E113" s="35"/>
      <c r="F113" s="35"/>
      <c r="G113" s="35"/>
      <c r="H113" s="35"/>
      <c r="I113" s="35"/>
      <c r="J113" s="37"/>
      <c r="K113" s="35"/>
      <c r="L113" s="35"/>
      <c r="M113" s="35"/>
      <c r="N113" s="35"/>
      <c r="O113" s="35"/>
    </row>
    <row r="114" spans="1:15" ht="15" customHeight="1">
      <c r="A114" s="35"/>
      <c r="B114" s="35"/>
      <c r="C114" s="35"/>
      <c r="D114" s="35"/>
      <c r="E114" s="35"/>
      <c r="F114" s="35"/>
      <c r="G114" s="35"/>
      <c r="H114" s="35"/>
      <c r="I114" s="35"/>
      <c r="J114" s="37"/>
      <c r="K114" s="35"/>
      <c r="L114" s="35"/>
      <c r="M114" s="35"/>
      <c r="N114" s="35"/>
      <c r="O114" s="35"/>
    </row>
    <row r="115" spans="1:15" ht="15" customHeight="1">
      <c r="A115" s="35"/>
      <c r="B115" s="35"/>
      <c r="C115" s="35"/>
      <c r="D115" s="35"/>
      <c r="E115" s="35"/>
      <c r="F115" s="35"/>
      <c r="G115" s="35"/>
      <c r="H115" s="35"/>
      <c r="I115" s="35"/>
      <c r="J115" s="37"/>
      <c r="K115" s="35"/>
      <c r="L115" s="35"/>
      <c r="M115" s="35"/>
      <c r="N115" s="35"/>
      <c r="O115" s="35"/>
    </row>
    <row r="116" spans="1:15" ht="15" customHeight="1">
      <c r="A116" s="35"/>
      <c r="B116" s="35"/>
      <c r="C116" s="35"/>
      <c r="D116" s="35"/>
      <c r="E116" s="35"/>
      <c r="F116" s="35"/>
      <c r="G116" s="35"/>
      <c r="H116" s="35"/>
      <c r="I116" s="35"/>
      <c r="J116" s="37"/>
      <c r="K116" s="35"/>
      <c r="L116" s="35"/>
      <c r="M116" s="35"/>
      <c r="N116" s="35"/>
      <c r="O116" s="35"/>
    </row>
    <row r="117" spans="1:15" ht="15" customHeight="1">
      <c r="A117" s="35"/>
      <c r="B117" s="35"/>
      <c r="C117" s="35"/>
      <c r="D117" s="35"/>
      <c r="E117" s="35"/>
      <c r="F117" s="35"/>
      <c r="G117" s="35"/>
      <c r="H117" s="35"/>
      <c r="I117" s="35"/>
      <c r="J117" s="37"/>
      <c r="K117" s="35"/>
      <c r="L117" s="35"/>
      <c r="M117" s="35"/>
      <c r="N117" s="35"/>
      <c r="O117" s="35"/>
    </row>
    <row r="118" spans="1:15" ht="15" customHeight="1">
      <c r="A118" s="35"/>
      <c r="B118" s="35"/>
      <c r="C118" s="35"/>
      <c r="D118" s="35"/>
      <c r="E118" s="35"/>
      <c r="F118" s="35"/>
      <c r="G118" s="35"/>
      <c r="H118" s="35"/>
      <c r="I118" s="35"/>
      <c r="J118" s="37"/>
      <c r="K118" s="35"/>
      <c r="L118" s="35"/>
      <c r="M118" s="35"/>
      <c r="N118" s="35"/>
      <c r="O118" s="35"/>
    </row>
    <row r="119" spans="1:15" ht="15" customHeight="1">
      <c r="A119" s="35"/>
      <c r="B119" s="35"/>
      <c r="C119" s="35"/>
      <c r="D119" s="35"/>
      <c r="E119" s="35"/>
      <c r="F119" s="35"/>
      <c r="G119" s="35"/>
      <c r="H119" s="35"/>
      <c r="I119" s="35"/>
      <c r="J119" s="37"/>
      <c r="K119" s="35"/>
      <c r="L119" s="35"/>
      <c r="M119" s="35"/>
      <c r="N119" s="35"/>
      <c r="O119" s="35"/>
    </row>
    <row r="120" spans="1:15" ht="15" customHeight="1">
      <c r="A120" s="35"/>
      <c r="B120" s="35"/>
      <c r="C120" s="35"/>
      <c r="D120" s="35"/>
      <c r="E120" s="35"/>
      <c r="F120" s="35"/>
      <c r="G120" s="35"/>
      <c r="H120" s="35"/>
      <c r="I120" s="35"/>
      <c r="J120" s="37"/>
      <c r="K120" s="35"/>
      <c r="L120" s="35"/>
      <c r="M120" s="35"/>
      <c r="N120" s="35"/>
      <c r="O120" s="35"/>
    </row>
    <row r="121" spans="1:15" ht="15" customHeight="1">
      <c r="A121" s="35"/>
      <c r="B121" s="35"/>
      <c r="C121" s="35"/>
      <c r="D121" s="35"/>
      <c r="E121" s="35"/>
      <c r="F121" s="35"/>
      <c r="G121" s="35"/>
      <c r="H121" s="35"/>
      <c r="I121" s="35"/>
      <c r="J121" s="37"/>
      <c r="K121" s="35"/>
      <c r="L121" s="35"/>
      <c r="M121" s="35"/>
      <c r="N121" s="35"/>
      <c r="O121" s="35"/>
    </row>
    <row r="122" spans="1:15" ht="15" customHeight="1">
      <c r="A122" s="35"/>
      <c r="B122" s="35"/>
      <c r="C122" s="35"/>
      <c r="D122" s="35"/>
      <c r="E122" s="35"/>
      <c r="F122" s="35"/>
      <c r="G122" s="35"/>
      <c r="H122" s="35"/>
      <c r="I122" s="35"/>
      <c r="J122" s="37"/>
      <c r="K122" s="35"/>
      <c r="L122" s="35"/>
      <c r="M122" s="35"/>
      <c r="N122" s="35"/>
      <c r="O122" s="35"/>
    </row>
    <row r="123" spans="1:15" ht="15" customHeight="1">
      <c r="A123" s="35"/>
      <c r="B123" s="35"/>
      <c r="C123" s="35"/>
      <c r="D123" s="35"/>
      <c r="E123" s="35"/>
      <c r="F123" s="35"/>
      <c r="G123" s="35"/>
      <c r="H123" s="35"/>
      <c r="I123" s="35"/>
      <c r="J123" s="37"/>
      <c r="K123" s="35"/>
      <c r="L123" s="35"/>
      <c r="M123" s="35"/>
      <c r="N123" s="35"/>
      <c r="O123" s="35"/>
    </row>
    <row r="124" spans="1:15" ht="15" customHeight="1">
      <c r="A124" s="35"/>
      <c r="B124" s="35"/>
      <c r="C124" s="35"/>
      <c r="D124" s="35"/>
      <c r="E124" s="35"/>
      <c r="F124" s="35"/>
      <c r="G124" s="35"/>
      <c r="H124" s="35"/>
      <c r="I124" s="35"/>
      <c r="J124" s="37"/>
      <c r="K124" s="35"/>
      <c r="L124" s="35"/>
      <c r="M124" s="35"/>
      <c r="N124" s="35"/>
      <c r="O124" s="35"/>
    </row>
    <row r="125" spans="1:15" ht="1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8"/>
      <c r="K125" s="36"/>
      <c r="L125" s="36"/>
      <c r="M125" s="36"/>
      <c r="N125" s="36"/>
      <c r="O125" s="36"/>
    </row>
    <row r="126" spans="1:15" ht="1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8"/>
      <c r="K126" s="36"/>
      <c r="L126" s="36"/>
      <c r="M126" s="36"/>
      <c r="N126" s="36"/>
      <c r="O126" s="36"/>
    </row>
    <row r="127" spans="1:15" ht="1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8"/>
      <c r="K127" s="36"/>
      <c r="L127" s="36"/>
      <c r="M127" s="36"/>
      <c r="N127" s="36"/>
      <c r="O127" s="36"/>
    </row>
    <row r="128" spans="1:15" ht="1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8"/>
      <c r="K128" s="36"/>
      <c r="L128" s="36"/>
      <c r="M128" s="36"/>
      <c r="N128" s="36"/>
      <c r="O128" s="36"/>
    </row>
    <row r="129" spans="1:15" ht="1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8"/>
      <c r="K129" s="36"/>
      <c r="L129" s="36"/>
      <c r="M129" s="36"/>
      <c r="N129" s="36"/>
      <c r="O129" s="36"/>
    </row>
    <row r="130" spans="1:15" ht="1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8"/>
      <c r="K130" s="36"/>
      <c r="L130" s="36"/>
      <c r="M130" s="36"/>
      <c r="N130" s="36"/>
      <c r="O130" s="36"/>
    </row>
    <row r="131" spans="1:15" ht="1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8"/>
      <c r="K131" s="36"/>
      <c r="L131" s="36"/>
      <c r="M131" s="36"/>
      <c r="N131" s="36"/>
      <c r="O131" s="36"/>
    </row>
  </sheetData>
  <mergeCells count="2">
    <mergeCell ref="A6:O6"/>
    <mergeCell ref="A96:O96"/>
  </mergeCells>
  <pageMargins left="0.7" right="0.7" top="0.75" bottom="0.75" header="0.51180555555555496" footer="0.51180555555555496"/>
  <pageSetup firstPageNumber="0" orientation="portrait" useFirstPageNumber="1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115"/>
  <sheetViews>
    <sheetView topLeftCell="A77" workbookViewId="0">
      <selection activeCell="A80" sqref="A80:O80"/>
    </sheetView>
  </sheetViews>
  <sheetFormatPr defaultColWidth="9" defaultRowHeight="14.35"/>
  <cols>
    <col min="1" max="1" width="8.87890625" customWidth="1"/>
    <col min="2" max="2" width="16.3515625" customWidth="1"/>
    <col min="3" max="3" width="15" customWidth="1"/>
    <col min="4" max="4" width="23.3515625" customWidth="1"/>
    <col min="5" max="5" width="11.52734375" customWidth="1"/>
    <col min="6" max="6" width="12" customWidth="1"/>
    <col min="7" max="7" width="15.64453125" customWidth="1"/>
    <col min="8" max="8" width="13.64453125" customWidth="1"/>
    <col min="9" max="9" width="19" customWidth="1"/>
    <col min="10" max="10" width="8.52734375" style="6" hidden="1" customWidth="1"/>
    <col min="11" max="11" width="16.87890625" hidden="1" customWidth="1"/>
    <col min="12" max="12" width="7" hidden="1" customWidth="1"/>
    <col min="13" max="13" width="14.52734375" customWidth="1"/>
    <col min="14" max="14" width="18.64453125" customWidth="1"/>
    <col min="15" max="15" width="15.87890625" customWidth="1"/>
  </cols>
  <sheetData>
    <row r="1" spans="1:15" ht="15" customHeight="1">
      <c r="A1" s="7"/>
      <c r="B1" s="8"/>
      <c r="C1" s="8"/>
      <c r="D1" s="8"/>
      <c r="E1" s="8"/>
      <c r="F1" s="8"/>
      <c r="G1" s="8"/>
      <c r="H1" s="8"/>
      <c r="I1" s="8"/>
      <c r="J1" s="24"/>
      <c r="K1" s="25"/>
      <c r="L1" s="8"/>
      <c r="M1" s="8"/>
      <c r="N1" s="25"/>
      <c r="O1" s="50"/>
    </row>
    <row r="2" spans="1:15" ht="15" customHeight="1">
      <c r="A2" s="9"/>
      <c r="B2" s="10"/>
      <c r="C2" s="10"/>
      <c r="D2" s="10"/>
      <c r="E2" s="10"/>
      <c r="F2" s="10"/>
      <c r="G2" s="10"/>
      <c r="H2" s="10"/>
      <c r="I2" s="10"/>
      <c r="J2" s="26"/>
      <c r="K2" s="27"/>
      <c r="L2" s="10"/>
      <c r="M2" s="10"/>
      <c r="N2" s="27"/>
      <c r="O2" s="51"/>
    </row>
    <row r="3" spans="1:15" ht="15" customHeight="1">
      <c r="A3" s="9"/>
      <c r="B3" s="10"/>
      <c r="C3" s="10"/>
      <c r="D3" s="10"/>
      <c r="E3" s="10"/>
      <c r="F3" s="10"/>
      <c r="G3" s="10"/>
      <c r="H3" s="10"/>
      <c r="I3" s="10"/>
      <c r="J3" s="26"/>
      <c r="K3" s="27"/>
      <c r="L3" s="10"/>
      <c r="M3" s="10"/>
      <c r="N3" s="27"/>
      <c r="O3" s="51"/>
    </row>
    <row r="4" spans="1:15" ht="15" customHeight="1">
      <c r="A4" s="9"/>
      <c r="B4" s="10"/>
      <c r="C4" s="10"/>
      <c r="D4" s="10"/>
      <c r="E4" s="10"/>
      <c r="F4" s="10"/>
      <c r="G4" s="10"/>
      <c r="H4" s="10"/>
      <c r="I4" s="10"/>
      <c r="J4" s="26"/>
      <c r="K4" s="27"/>
      <c r="L4" s="10"/>
      <c r="M4" s="10"/>
      <c r="N4" s="27"/>
      <c r="O4" s="51"/>
    </row>
    <row r="5" spans="1:15" ht="18.7">
      <c r="A5" s="11"/>
      <c r="B5" s="12"/>
      <c r="C5" s="12"/>
      <c r="D5" s="12"/>
      <c r="E5" s="12"/>
      <c r="F5" s="12"/>
      <c r="G5" s="12"/>
      <c r="H5" s="12"/>
      <c r="I5" s="12"/>
      <c r="J5" s="28"/>
      <c r="K5" s="12"/>
      <c r="L5" s="12"/>
      <c r="M5" s="12"/>
      <c r="N5" s="12"/>
      <c r="O5" s="52"/>
    </row>
    <row r="6" spans="1:15" ht="23.35">
      <c r="A6" s="123" t="s">
        <v>387</v>
      </c>
      <c r="B6" s="124"/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5"/>
    </row>
    <row r="7" spans="1:15" s="4" customFormat="1" ht="54.75" customHeight="1">
      <c r="A7" s="13" t="s">
        <v>0</v>
      </c>
      <c r="B7" s="14" t="s">
        <v>2</v>
      </c>
      <c r="C7" s="14" t="s">
        <v>3</v>
      </c>
      <c r="D7" s="14" t="s">
        <v>1</v>
      </c>
      <c r="E7" s="14" t="s">
        <v>4</v>
      </c>
      <c r="F7" s="14" t="s">
        <v>67</v>
      </c>
      <c r="G7" s="15" t="s">
        <v>5</v>
      </c>
      <c r="H7" s="14" t="s">
        <v>6</v>
      </c>
      <c r="I7" s="14" t="s">
        <v>7</v>
      </c>
      <c r="J7" s="29" t="s">
        <v>8</v>
      </c>
      <c r="K7" s="30" t="s">
        <v>9</v>
      </c>
      <c r="L7" s="14" t="s">
        <v>10</v>
      </c>
      <c r="M7" s="14" t="s">
        <v>101</v>
      </c>
      <c r="N7" s="30" t="s">
        <v>100</v>
      </c>
      <c r="O7" s="53" t="s">
        <v>128</v>
      </c>
    </row>
    <row r="8" spans="1:15" ht="6.75" customHeight="1">
      <c r="A8" s="16"/>
      <c r="B8" s="17"/>
      <c r="C8" s="17"/>
      <c r="D8" s="17"/>
      <c r="E8" s="17"/>
      <c r="F8" s="17"/>
      <c r="G8" s="18"/>
      <c r="H8" s="17"/>
      <c r="I8" s="17"/>
      <c r="J8" s="31"/>
      <c r="K8" s="32"/>
      <c r="L8" s="17"/>
      <c r="M8" s="17"/>
      <c r="N8" s="32"/>
      <c r="O8" s="54"/>
    </row>
    <row r="9" spans="1:15" s="1" customFormat="1" ht="29.25" customHeight="1">
      <c r="A9" s="19">
        <v>1</v>
      </c>
      <c r="B9" s="21">
        <v>44046</v>
      </c>
      <c r="C9" s="22" t="s">
        <v>240</v>
      </c>
      <c r="D9" s="20" t="s">
        <v>245</v>
      </c>
      <c r="E9" s="23" t="s">
        <v>12</v>
      </c>
      <c r="F9" s="23">
        <v>600</v>
      </c>
      <c r="G9" s="23">
        <v>2765</v>
      </c>
      <c r="H9" s="23">
        <v>2746.1</v>
      </c>
      <c r="I9" s="23">
        <v>2746.1</v>
      </c>
      <c r="J9" s="33">
        <f t="shared" ref="J9:J18" si="0">IF(E9="","",IF(E9="Buy",(I9-G9),(G9-I9)))</f>
        <v>-18.900000000000091</v>
      </c>
      <c r="K9" s="34">
        <f t="shared" ref="K9:K18" si="1">IF(E9="","",J9*F9)</f>
        <v>-11340.000000000055</v>
      </c>
      <c r="L9" s="23">
        <v>400</v>
      </c>
      <c r="M9" s="48">
        <f t="shared" ref="M9:M18" si="2">G9*F9*0.03%</f>
        <v>497.69999999999993</v>
      </c>
      <c r="N9" s="34">
        <f t="shared" ref="N9:N18" si="3">K9-M9</f>
        <v>-11837.700000000055</v>
      </c>
      <c r="O9" s="55"/>
    </row>
    <row r="10" spans="1:15" s="1" customFormat="1" ht="29.25" customHeight="1">
      <c r="A10" s="19">
        <v>2</v>
      </c>
      <c r="B10" s="21">
        <v>44046</v>
      </c>
      <c r="C10" s="22" t="s">
        <v>322</v>
      </c>
      <c r="D10" s="20" t="s">
        <v>65</v>
      </c>
      <c r="E10" s="23" t="s">
        <v>12</v>
      </c>
      <c r="F10" s="23">
        <v>1500</v>
      </c>
      <c r="G10" s="23">
        <v>1072.2</v>
      </c>
      <c r="H10" s="23">
        <v>1054.9000000000001</v>
      </c>
      <c r="I10" s="23">
        <v>1083.25</v>
      </c>
      <c r="J10" s="33">
        <f t="shared" si="0"/>
        <v>11.049999999999955</v>
      </c>
      <c r="K10" s="34">
        <f t="shared" si="1"/>
        <v>16574.999999999931</v>
      </c>
      <c r="L10" s="23">
        <v>400</v>
      </c>
      <c r="M10" s="48">
        <f t="shared" si="2"/>
        <v>482.48999999999995</v>
      </c>
      <c r="N10" s="34">
        <f t="shared" si="3"/>
        <v>16092.509999999931</v>
      </c>
      <c r="O10" s="55"/>
    </row>
    <row r="11" spans="1:15" s="1" customFormat="1" ht="29.25" customHeight="1">
      <c r="A11" s="19">
        <v>3</v>
      </c>
      <c r="B11" s="21">
        <v>44046</v>
      </c>
      <c r="C11" s="22" t="s">
        <v>421</v>
      </c>
      <c r="D11" s="20" t="s">
        <v>302</v>
      </c>
      <c r="E11" s="23" t="s">
        <v>13</v>
      </c>
      <c r="F11" s="23">
        <v>2200</v>
      </c>
      <c r="G11" s="23">
        <v>1096.5</v>
      </c>
      <c r="H11" s="23">
        <v>1102.5</v>
      </c>
      <c r="I11" s="23">
        <v>1096.2</v>
      </c>
      <c r="J11" s="33">
        <f t="shared" si="0"/>
        <v>0.29999999999995453</v>
      </c>
      <c r="K11" s="34">
        <f t="shared" si="1"/>
        <v>659.99999999989996</v>
      </c>
      <c r="L11" s="23">
        <v>400</v>
      </c>
      <c r="M11" s="48">
        <f t="shared" si="2"/>
        <v>723.68999999999994</v>
      </c>
      <c r="N11" s="34">
        <f t="shared" si="3"/>
        <v>-63.690000000099985</v>
      </c>
      <c r="O11" s="55"/>
    </row>
    <row r="12" spans="1:15" s="1" customFormat="1" ht="29.25" customHeight="1">
      <c r="A12" s="19">
        <v>4</v>
      </c>
      <c r="B12" s="21">
        <v>44046</v>
      </c>
      <c r="C12" s="22" t="s">
        <v>127</v>
      </c>
      <c r="D12" s="20" t="s">
        <v>422</v>
      </c>
      <c r="E12" s="23" t="s">
        <v>12</v>
      </c>
      <c r="F12" s="23">
        <v>5400</v>
      </c>
      <c r="G12" s="23">
        <v>440</v>
      </c>
      <c r="H12" s="23">
        <v>435.6</v>
      </c>
      <c r="I12" s="23">
        <v>435.6</v>
      </c>
      <c r="J12" s="33">
        <f t="shared" si="0"/>
        <v>-4.3999999999999773</v>
      </c>
      <c r="K12" s="34">
        <f t="shared" si="1"/>
        <v>-23759.999999999876</v>
      </c>
      <c r="L12" s="23">
        <v>400</v>
      </c>
      <c r="M12" s="48">
        <f t="shared" si="2"/>
        <v>712.8</v>
      </c>
      <c r="N12" s="34">
        <f t="shared" si="3"/>
        <v>-24472.799999999876</v>
      </c>
      <c r="O12" s="55">
        <f>SUM(N9:N12)</f>
        <v>-20281.680000000099</v>
      </c>
    </row>
    <row r="13" spans="1:15" s="1" customFormat="1" ht="29.25" customHeight="1">
      <c r="A13" s="19">
        <v>5</v>
      </c>
      <c r="B13" s="21">
        <v>44047</v>
      </c>
      <c r="C13" s="22" t="s">
        <v>66</v>
      </c>
      <c r="D13" s="20" t="s">
        <v>14</v>
      </c>
      <c r="E13" s="23" t="s">
        <v>13</v>
      </c>
      <c r="F13" s="23">
        <v>4400</v>
      </c>
      <c r="G13" s="23">
        <v>220.6</v>
      </c>
      <c r="H13" s="23">
        <v>223.5</v>
      </c>
      <c r="I13" s="23">
        <v>221.6</v>
      </c>
      <c r="J13" s="33">
        <f t="shared" si="0"/>
        <v>-1</v>
      </c>
      <c r="K13" s="34">
        <f t="shared" si="1"/>
        <v>-4400</v>
      </c>
      <c r="L13" s="23">
        <v>400</v>
      </c>
      <c r="M13" s="48">
        <f t="shared" si="2"/>
        <v>291.19199999999995</v>
      </c>
      <c r="N13" s="34">
        <f t="shared" si="3"/>
        <v>-4691.192</v>
      </c>
      <c r="O13" s="55"/>
    </row>
    <row r="14" spans="1:15" s="1" customFormat="1" ht="29.25" customHeight="1">
      <c r="A14" s="19">
        <v>6</v>
      </c>
      <c r="B14" s="21">
        <v>44047</v>
      </c>
      <c r="C14" s="22" t="s">
        <v>188</v>
      </c>
      <c r="D14" s="20" t="s">
        <v>138</v>
      </c>
      <c r="E14" s="23" t="s">
        <v>12</v>
      </c>
      <c r="F14" s="23">
        <v>1000</v>
      </c>
      <c r="G14" s="23">
        <v>1793</v>
      </c>
      <c r="H14" s="23">
        <v>1779</v>
      </c>
      <c r="I14" s="23">
        <v>1814</v>
      </c>
      <c r="J14" s="33">
        <f t="shared" si="0"/>
        <v>21</v>
      </c>
      <c r="K14" s="34">
        <f t="shared" si="1"/>
        <v>21000</v>
      </c>
      <c r="L14" s="23">
        <v>400</v>
      </c>
      <c r="M14" s="48">
        <f t="shared" si="2"/>
        <v>537.9</v>
      </c>
      <c r="N14" s="34">
        <f t="shared" si="3"/>
        <v>20462.099999999999</v>
      </c>
      <c r="O14" s="55"/>
    </row>
    <row r="15" spans="1:15" s="1" customFormat="1" ht="29.25" customHeight="1">
      <c r="A15" s="19">
        <v>7</v>
      </c>
      <c r="B15" s="21">
        <v>44047</v>
      </c>
      <c r="C15" s="22" t="s">
        <v>423</v>
      </c>
      <c r="D15" s="20" t="s">
        <v>422</v>
      </c>
      <c r="E15" s="23" t="s">
        <v>12</v>
      </c>
      <c r="F15" s="23">
        <v>5400</v>
      </c>
      <c r="G15" s="23">
        <v>447</v>
      </c>
      <c r="H15" s="23">
        <v>444.6</v>
      </c>
      <c r="I15" s="23">
        <v>452.35</v>
      </c>
      <c r="J15" s="33">
        <f t="shared" si="0"/>
        <v>5.3500000000000227</v>
      </c>
      <c r="K15" s="34">
        <f t="shared" si="1"/>
        <v>28890.000000000124</v>
      </c>
      <c r="L15" s="23">
        <v>400</v>
      </c>
      <c r="M15" s="48">
        <f t="shared" si="2"/>
        <v>724.14</v>
      </c>
      <c r="N15" s="34">
        <f t="shared" si="3"/>
        <v>28165.860000000124</v>
      </c>
      <c r="O15" s="55"/>
    </row>
    <row r="16" spans="1:15" s="1" customFormat="1" ht="29.25" customHeight="1">
      <c r="A16" s="19">
        <v>8</v>
      </c>
      <c r="B16" s="21">
        <v>44047</v>
      </c>
      <c r="C16" s="22" t="s">
        <v>424</v>
      </c>
      <c r="D16" s="20" t="s">
        <v>243</v>
      </c>
      <c r="E16" s="23" t="s">
        <v>13</v>
      </c>
      <c r="F16" s="23">
        <v>3600</v>
      </c>
      <c r="G16" s="23">
        <v>399.75</v>
      </c>
      <c r="H16" s="23">
        <v>402.3</v>
      </c>
      <c r="I16" s="23">
        <v>396.25</v>
      </c>
      <c r="J16" s="33">
        <f t="shared" ref="J16" si="4">IF(E16="","",IF(E16="Buy",(I16-G16),(G16-I16)))</f>
        <v>3.5</v>
      </c>
      <c r="K16" s="34">
        <f t="shared" ref="K16" si="5">IF(E16="","",J16*F16)</f>
        <v>12600</v>
      </c>
      <c r="L16" s="23">
        <v>400</v>
      </c>
      <c r="M16" s="48">
        <f t="shared" ref="M16" si="6">G16*F16*0.03%</f>
        <v>431.72999999999996</v>
      </c>
      <c r="N16" s="34">
        <f t="shared" ref="N16" si="7">K16-M16</f>
        <v>12168.27</v>
      </c>
      <c r="O16" s="55">
        <f>SUM(N13:N16)</f>
        <v>56105.038000000131</v>
      </c>
    </row>
    <row r="17" spans="1:15" s="1" customFormat="1" ht="29.25" customHeight="1">
      <c r="A17" s="19">
        <v>9</v>
      </c>
      <c r="B17" s="21">
        <v>44048</v>
      </c>
      <c r="C17" s="22" t="s">
        <v>265</v>
      </c>
      <c r="D17" s="20" t="s">
        <v>154</v>
      </c>
      <c r="E17" s="23" t="s">
        <v>12</v>
      </c>
      <c r="F17" s="23">
        <v>8600</v>
      </c>
      <c r="G17" s="23">
        <v>169.25</v>
      </c>
      <c r="H17" s="23">
        <v>167.5</v>
      </c>
      <c r="I17" s="23">
        <v>168</v>
      </c>
      <c r="J17" s="33">
        <f t="shared" si="0"/>
        <v>-1.25</v>
      </c>
      <c r="K17" s="34">
        <f t="shared" si="1"/>
        <v>-10750</v>
      </c>
      <c r="L17" s="23">
        <v>400</v>
      </c>
      <c r="M17" s="48">
        <f t="shared" si="2"/>
        <v>436.66499999999996</v>
      </c>
      <c r="N17" s="34">
        <f t="shared" si="3"/>
        <v>-11186.665000000001</v>
      </c>
      <c r="O17" s="55"/>
    </row>
    <row r="18" spans="1:15" s="1" customFormat="1" ht="29.25" customHeight="1">
      <c r="A18" s="19">
        <v>10</v>
      </c>
      <c r="B18" s="21">
        <v>44048</v>
      </c>
      <c r="C18" s="22" t="s">
        <v>401</v>
      </c>
      <c r="D18" s="20" t="s">
        <v>119</v>
      </c>
      <c r="E18" s="23" t="s">
        <v>12</v>
      </c>
      <c r="F18" s="23">
        <v>200</v>
      </c>
      <c r="G18" s="23">
        <v>6452</v>
      </c>
      <c r="H18" s="23">
        <v>6395.5</v>
      </c>
      <c r="I18" s="23">
        <v>6506.25</v>
      </c>
      <c r="J18" s="33">
        <f t="shared" si="0"/>
        <v>54.25</v>
      </c>
      <c r="K18" s="34">
        <f t="shared" si="1"/>
        <v>10850</v>
      </c>
      <c r="L18" s="23">
        <v>400</v>
      </c>
      <c r="M18" s="48">
        <f t="shared" si="2"/>
        <v>387.11999999999995</v>
      </c>
      <c r="N18" s="34">
        <f t="shared" si="3"/>
        <v>10462.879999999999</v>
      </c>
      <c r="O18" s="55"/>
    </row>
    <row r="19" spans="1:15" s="1" customFormat="1" ht="29.25" customHeight="1">
      <c r="A19" s="19">
        <v>11</v>
      </c>
      <c r="B19" s="21">
        <v>44048</v>
      </c>
      <c r="C19" s="22" t="s">
        <v>420</v>
      </c>
      <c r="D19" s="20" t="s">
        <v>419</v>
      </c>
      <c r="E19" s="23" t="s">
        <v>12</v>
      </c>
      <c r="F19" s="23">
        <v>3400</v>
      </c>
      <c r="G19" s="23">
        <v>378.5</v>
      </c>
      <c r="H19" s="23">
        <v>374.8</v>
      </c>
      <c r="I19" s="23">
        <v>384.75</v>
      </c>
      <c r="J19" s="33">
        <f t="shared" ref="J19" si="8">IF(E19="","",IF(E19="Buy",(I19-G19),(G19-I19)))</f>
        <v>6.25</v>
      </c>
      <c r="K19" s="34">
        <f t="shared" ref="K19" si="9">IF(E19="","",J19*F19)</f>
        <v>21250</v>
      </c>
      <c r="L19" s="23">
        <v>400</v>
      </c>
      <c r="M19" s="48">
        <f t="shared" ref="M19" si="10">G19*F19*0.03%</f>
        <v>386.07</v>
      </c>
      <c r="N19" s="34">
        <f t="shared" ref="N19" si="11">K19-M19</f>
        <v>20863.93</v>
      </c>
      <c r="O19" s="55"/>
    </row>
    <row r="20" spans="1:15" s="1" customFormat="1" ht="29.25" customHeight="1">
      <c r="A20" s="19">
        <v>12</v>
      </c>
      <c r="B20" s="21">
        <v>44048</v>
      </c>
      <c r="C20" s="22" t="s">
        <v>332</v>
      </c>
      <c r="D20" s="20" t="s">
        <v>138</v>
      </c>
      <c r="E20" s="23" t="s">
        <v>12</v>
      </c>
      <c r="F20" s="23">
        <v>1000</v>
      </c>
      <c r="G20" s="23">
        <v>1867</v>
      </c>
      <c r="H20" s="23">
        <v>1845.5</v>
      </c>
      <c r="I20" s="23">
        <v>1854.5</v>
      </c>
      <c r="J20" s="33">
        <f t="shared" ref="J20" si="12">IF(E20="","",IF(E20="Buy",(I20-G20),(G20-I20)))</f>
        <v>-12.5</v>
      </c>
      <c r="K20" s="34">
        <f t="shared" ref="K20" si="13">IF(E20="","",J20*F20)</f>
        <v>-12500</v>
      </c>
      <c r="L20" s="23">
        <v>400</v>
      </c>
      <c r="M20" s="48">
        <f t="shared" ref="M20" si="14">G20*F20*0.03%</f>
        <v>560.09999999999991</v>
      </c>
      <c r="N20" s="34">
        <f t="shared" ref="N20" si="15">K20-M20</f>
        <v>-13060.1</v>
      </c>
      <c r="O20" s="55">
        <f>SUM(N17:N20)</f>
        <v>7080.0449999999964</v>
      </c>
    </row>
    <row r="21" spans="1:15" s="1" customFormat="1" ht="29.25" customHeight="1">
      <c r="A21" s="19">
        <v>13</v>
      </c>
      <c r="B21" s="21">
        <v>44049</v>
      </c>
      <c r="C21" s="22" t="s">
        <v>238</v>
      </c>
      <c r="D21" s="20" t="s">
        <v>171</v>
      </c>
      <c r="E21" s="23" t="s">
        <v>12</v>
      </c>
      <c r="F21" s="23">
        <v>750</v>
      </c>
      <c r="G21" s="23">
        <v>1961.5</v>
      </c>
      <c r="H21" s="23">
        <v>1948.5</v>
      </c>
      <c r="I21" s="23">
        <v>1997.5</v>
      </c>
      <c r="J21" s="33">
        <f t="shared" ref="J21" si="16">IF(E21="","",IF(E21="Buy",(I21-G21),(G21-I21)))</f>
        <v>36</v>
      </c>
      <c r="K21" s="34">
        <f t="shared" ref="K21" si="17">IF(E21="","",J21*F21)</f>
        <v>27000</v>
      </c>
      <c r="L21" s="23">
        <v>400</v>
      </c>
      <c r="M21" s="48">
        <f t="shared" ref="M21" si="18">G21*F21*0.03%</f>
        <v>441.33749999999998</v>
      </c>
      <c r="N21" s="34">
        <f t="shared" ref="N21" si="19">K21-M21</f>
        <v>26558.662499999999</v>
      </c>
      <c r="O21" s="55"/>
    </row>
    <row r="22" spans="1:15" s="1" customFormat="1" ht="29.25" customHeight="1">
      <c r="A22" s="19">
        <v>14</v>
      </c>
      <c r="B22" s="21">
        <v>44049</v>
      </c>
      <c r="C22" s="22" t="s">
        <v>303</v>
      </c>
      <c r="D22" s="20" t="s">
        <v>185</v>
      </c>
      <c r="E22" s="23" t="s">
        <v>12</v>
      </c>
      <c r="F22" s="23">
        <v>1300</v>
      </c>
      <c r="G22" s="23">
        <v>894.5</v>
      </c>
      <c r="H22" s="23">
        <v>884.5</v>
      </c>
      <c r="I22" s="23">
        <v>888</v>
      </c>
      <c r="J22" s="33">
        <f t="shared" ref="J22" si="20">IF(E22="","",IF(E22="Buy",(I22-G22),(G22-I22)))</f>
        <v>-6.5</v>
      </c>
      <c r="K22" s="34">
        <f t="shared" ref="K22" si="21">IF(E22="","",J22*F22)</f>
        <v>-8450</v>
      </c>
      <c r="L22" s="23">
        <v>400</v>
      </c>
      <c r="M22" s="48">
        <f t="shared" ref="M22" si="22">G22*F22*0.03%</f>
        <v>348.85499999999996</v>
      </c>
      <c r="N22" s="34">
        <f t="shared" ref="N22" si="23">K22-M22</f>
        <v>-8798.8549999999996</v>
      </c>
      <c r="O22" s="55"/>
    </row>
    <row r="23" spans="1:15" s="1" customFormat="1" ht="29.25" customHeight="1">
      <c r="A23" s="19">
        <v>15</v>
      </c>
      <c r="B23" s="21">
        <v>44049</v>
      </c>
      <c r="C23" s="22" t="s">
        <v>426</v>
      </c>
      <c r="D23" s="20" t="s">
        <v>78</v>
      </c>
      <c r="E23" s="23" t="s">
        <v>12</v>
      </c>
      <c r="F23" s="23">
        <v>500</v>
      </c>
      <c r="G23" s="23">
        <v>3333</v>
      </c>
      <c r="H23" s="23">
        <v>3319.7</v>
      </c>
      <c r="I23" s="23">
        <v>3350</v>
      </c>
      <c r="J23" s="33">
        <f t="shared" ref="J23" si="24">IF(E23="","",IF(E23="Buy",(I23-G23),(G23-I23)))</f>
        <v>17</v>
      </c>
      <c r="K23" s="34">
        <f t="shared" ref="K23" si="25">IF(E23="","",J23*F23)</f>
        <v>8500</v>
      </c>
      <c r="L23" s="23">
        <v>400</v>
      </c>
      <c r="M23" s="48">
        <f t="shared" ref="M23" si="26">G23*F23*0.03%</f>
        <v>499.94999999999993</v>
      </c>
      <c r="N23" s="34">
        <f t="shared" ref="N23" si="27">K23-M23</f>
        <v>8000.05</v>
      </c>
      <c r="O23" s="55"/>
    </row>
    <row r="24" spans="1:15" s="1" customFormat="1" ht="29.25" customHeight="1">
      <c r="A24" s="19">
        <v>16</v>
      </c>
      <c r="B24" s="21">
        <v>44049</v>
      </c>
      <c r="C24" s="22" t="s">
        <v>54</v>
      </c>
      <c r="D24" s="20" t="s">
        <v>425</v>
      </c>
      <c r="E24" s="23" t="s">
        <v>12</v>
      </c>
      <c r="F24" s="23">
        <v>1500</v>
      </c>
      <c r="G24" s="23">
        <v>1325</v>
      </c>
      <c r="H24" s="23">
        <v>1313.2</v>
      </c>
      <c r="I24" s="23">
        <v>1313.2</v>
      </c>
      <c r="J24" s="33">
        <f t="shared" ref="J24:J25" si="28">IF(E24="","",IF(E24="Buy",(I24-G24),(G24-I24)))</f>
        <v>-11.799999999999955</v>
      </c>
      <c r="K24" s="34">
        <f t="shared" ref="K24:K25" si="29">IF(E24="","",J24*F24)</f>
        <v>-17699.999999999931</v>
      </c>
      <c r="L24" s="23">
        <v>400</v>
      </c>
      <c r="M24" s="48">
        <f t="shared" ref="M24:M25" si="30">G24*F24*0.03%</f>
        <v>596.25</v>
      </c>
      <c r="N24" s="34">
        <f t="shared" ref="N24:N25" si="31">K24-M24</f>
        <v>-18296.249999999931</v>
      </c>
      <c r="O24" s="55"/>
    </row>
    <row r="25" spans="1:15" s="1" customFormat="1" ht="29.25" customHeight="1">
      <c r="A25" s="19">
        <v>17</v>
      </c>
      <c r="B25" s="21">
        <v>44049</v>
      </c>
      <c r="C25" s="22" t="s">
        <v>140</v>
      </c>
      <c r="D25" s="20" t="s">
        <v>185</v>
      </c>
      <c r="E25" s="23" t="s">
        <v>12</v>
      </c>
      <c r="F25" s="23">
        <v>2600</v>
      </c>
      <c r="G25" s="23">
        <v>897.7</v>
      </c>
      <c r="H25" s="23">
        <v>888.3</v>
      </c>
      <c r="I25" s="23">
        <v>911.75</v>
      </c>
      <c r="J25" s="33">
        <f t="shared" si="28"/>
        <v>14.049999999999955</v>
      </c>
      <c r="K25" s="34">
        <f t="shared" si="29"/>
        <v>36529.999999999884</v>
      </c>
      <c r="L25" s="23">
        <v>400</v>
      </c>
      <c r="M25" s="48">
        <f t="shared" si="30"/>
        <v>700.2059999999999</v>
      </c>
      <c r="N25" s="34">
        <f t="shared" si="31"/>
        <v>35829.793999999885</v>
      </c>
      <c r="O25" s="55">
        <f>SUM(N21:N25)</f>
        <v>43293.401499999949</v>
      </c>
    </row>
    <row r="26" spans="1:15" s="1" customFormat="1" ht="29.25" customHeight="1">
      <c r="A26" s="19">
        <v>18</v>
      </c>
      <c r="B26" s="21">
        <v>44050</v>
      </c>
      <c r="C26" s="22" t="s">
        <v>427</v>
      </c>
      <c r="D26" s="20" t="s">
        <v>410</v>
      </c>
      <c r="E26" s="23" t="s">
        <v>12</v>
      </c>
      <c r="F26" s="23">
        <v>10000</v>
      </c>
      <c r="G26" s="23">
        <v>120.75</v>
      </c>
      <c r="H26" s="23">
        <v>118.9</v>
      </c>
      <c r="I26" s="23">
        <v>123.7</v>
      </c>
      <c r="J26" s="33">
        <f t="shared" ref="J26" si="32">IF(E26="","",IF(E26="Buy",(I26-G26),(G26-I26)))</f>
        <v>2.9500000000000028</v>
      </c>
      <c r="K26" s="34">
        <f t="shared" ref="K26" si="33">IF(E26="","",J26*F26)</f>
        <v>29500.000000000029</v>
      </c>
      <c r="L26" s="23">
        <v>400</v>
      </c>
      <c r="M26" s="48">
        <f t="shared" ref="M26" si="34">G26*F26*0.03%</f>
        <v>362.24999999999994</v>
      </c>
      <c r="N26" s="34">
        <f t="shared" ref="N26" si="35">K26-M26</f>
        <v>29137.750000000029</v>
      </c>
      <c r="O26" s="55"/>
    </row>
    <row r="27" spans="1:15" s="1" customFormat="1" ht="29.25" customHeight="1">
      <c r="A27" s="19">
        <v>19</v>
      </c>
      <c r="B27" s="21">
        <v>44050</v>
      </c>
      <c r="C27" s="22" t="s">
        <v>428</v>
      </c>
      <c r="D27" s="20" t="s">
        <v>176</v>
      </c>
      <c r="E27" s="23" t="s">
        <v>12</v>
      </c>
      <c r="F27" s="23">
        <v>2800</v>
      </c>
      <c r="G27" s="23">
        <v>312.7</v>
      </c>
      <c r="H27" s="23">
        <v>309.8</v>
      </c>
      <c r="I27" s="23">
        <v>311.5</v>
      </c>
      <c r="J27" s="33">
        <f t="shared" ref="J27" si="36">IF(E27="","",IF(E27="Buy",(I27-G27),(G27-I27)))</f>
        <v>-1.1999999999999886</v>
      </c>
      <c r="K27" s="34">
        <f t="shared" ref="K27" si="37">IF(E27="","",J27*F27)</f>
        <v>-3359.9999999999682</v>
      </c>
      <c r="L27" s="23">
        <v>400</v>
      </c>
      <c r="M27" s="48">
        <f t="shared" ref="M27" si="38">G27*F27*0.03%</f>
        <v>262.66799999999995</v>
      </c>
      <c r="N27" s="34">
        <f t="shared" ref="N27" si="39">K27-M27</f>
        <v>-3622.6679999999683</v>
      </c>
      <c r="O27" s="55"/>
    </row>
    <row r="28" spans="1:15" s="1" customFormat="1" ht="29.25" customHeight="1">
      <c r="A28" s="19">
        <v>20</v>
      </c>
      <c r="B28" s="21">
        <v>44050</v>
      </c>
      <c r="C28" s="22" t="s">
        <v>429</v>
      </c>
      <c r="D28" s="20" t="s">
        <v>266</v>
      </c>
      <c r="E28" s="23" t="s">
        <v>12</v>
      </c>
      <c r="F28" s="23">
        <v>250</v>
      </c>
      <c r="G28" s="23">
        <v>6510</v>
      </c>
      <c r="H28" s="23">
        <v>6479.95</v>
      </c>
      <c r="I28" s="23">
        <v>6479.95</v>
      </c>
      <c r="J28" s="33">
        <f t="shared" ref="J28" si="40">IF(E28="","",IF(E28="Buy",(I28-G28),(G28-I28)))</f>
        <v>-30.050000000000182</v>
      </c>
      <c r="K28" s="34">
        <f t="shared" ref="K28" si="41">IF(E28="","",J28*F28)</f>
        <v>-7512.5000000000455</v>
      </c>
      <c r="L28" s="23">
        <v>400</v>
      </c>
      <c r="M28" s="48">
        <f t="shared" ref="M28" si="42">G28*F28*0.03%</f>
        <v>488.24999999999994</v>
      </c>
      <c r="N28" s="34">
        <f t="shared" ref="N28" si="43">K28-M28</f>
        <v>-8000.7500000000455</v>
      </c>
      <c r="O28" s="55"/>
    </row>
    <row r="29" spans="1:15" s="1" customFormat="1" ht="29.25" customHeight="1">
      <c r="A29" s="19">
        <v>21</v>
      </c>
      <c r="B29" s="21">
        <v>44050</v>
      </c>
      <c r="C29" s="22" t="s">
        <v>415</v>
      </c>
      <c r="D29" s="20" t="s">
        <v>99</v>
      </c>
      <c r="E29" s="23" t="s">
        <v>12</v>
      </c>
      <c r="F29" s="23">
        <v>8000</v>
      </c>
      <c r="G29" s="23">
        <v>191</v>
      </c>
      <c r="H29" s="23">
        <v>189.5</v>
      </c>
      <c r="I29" s="23">
        <v>194.1</v>
      </c>
      <c r="J29" s="33">
        <f t="shared" ref="J29" si="44">IF(E29="","",IF(E29="Buy",(I29-G29),(G29-I29)))</f>
        <v>3.0999999999999943</v>
      </c>
      <c r="K29" s="34">
        <f t="shared" ref="K29" si="45">IF(E29="","",J29*F29)</f>
        <v>24799.999999999956</v>
      </c>
      <c r="L29" s="23">
        <v>400</v>
      </c>
      <c r="M29" s="48">
        <f t="shared" ref="M29" si="46">G29*F29*0.03%</f>
        <v>458.4</v>
      </c>
      <c r="N29" s="34">
        <f t="shared" ref="N29" si="47">K29-M29</f>
        <v>24341.599999999955</v>
      </c>
      <c r="O29" s="55">
        <f>SUM(N26:N29)</f>
        <v>41855.931999999972</v>
      </c>
    </row>
    <row r="30" spans="1:15" s="1" customFormat="1" ht="29.25" customHeight="1">
      <c r="A30" s="19">
        <v>22</v>
      </c>
      <c r="B30" s="21">
        <v>44054</v>
      </c>
      <c r="C30" s="22" t="s">
        <v>229</v>
      </c>
      <c r="D30" s="20" t="s">
        <v>216</v>
      </c>
      <c r="E30" s="23" t="s">
        <v>12</v>
      </c>
      <c r="F30" s="23">
        <v>6200</v>
      </c>
      <c r="G30" s="23">
        <v>214.1</v>
      </c>
      <c r="H30" s="23">
        <v>211.5</v>
      </c>
      <c r="I30" s="23">
        <v>211.9</v>
      </c>
      <c r="J30" s="33">
        <f t="shared" ref="J30" si="48">IF(E30="","",IF(E30="Buy",(I30-G30),(G30-I30)))</f>
        <v>-2.1999999999999886</v>
      </c>
      <c r="K30" s="34">
        <f t="shared" ref="K30" si="49">IF(E30="","",J30*F30)</f>
        <v>-13639.999999999929</v>
      </c>
      <c r="L30" s="23">
        <v>400</v>
      </c>
      <c r="M30" s="48">
        <f t="shared" ref="M30" si="50">G30*F30*0.03%</f>
        <v>398.22599999999994</v>
      </c>
      <c r="N30" s="34">
        <f t="shared" ref="N30" si="51">K30-M30</f>
        <v>-14038.22599999993</v>
      </c>
      <c r="O30" s="55"/>
    </row>
    <row r="31" spans="1:15" s="1" customFormat="1" ht="29.25" customHeight="1">
      <c r="A31" s="19">
        <v>23</v>
      </c>
      <c r="B31" s="21">
        <v>44054</v>
      </c>
      <c r="C31" s="22" t="s">
        <v>189</v>
      </c>
      <c r="D31" s="20" t="s">
        <v>245</v>
      </c>
      <c r="E31" s="23" t="s">
        <v>12</v>
      </c>
      <c r="F31" s="23">
        <v>600</v>
      </c>
      <c r="G31" s="23">
        <v>2770</v>
      </c>
      <c r="H31" s="23">
        <v>2749.5</v>
      </c>
      <c r="I31" s="23">
        <v>2751</v>
      </c>
      <c r="J31" s="33">
        <f t="shared" ref="J31" si="52">IF(E31="","",IF(E31="Buy",(I31-G31),(G31-I31)))</f>
        <v>-19</v>
      </c>
      <c r="K31" s="34">
        <f t="shared" ref="K31" si="53">IF(E31="","",J31*F31)</f>
        <v>-11400</v>
      </c>
      <c r="L31" s="23">
        <v>400</v>
      </c>
      <c r="M31" s="48">
        <f t="shared" ref="M31" si="54">G31*F31*0.03%</f>
        <v>498.59999999999997</v>
      </c>
      <c r="N31" s="34">
        <f t="shared" ref="N31" si="55">K31-M31</f>
        <v>-11898.6</v>
      </c>
      <c r="O31" s="55"/>
    </row>
    <row r="32" spans="1:15" s="1" customFormat="1" ht="29.25" customHeight="1">
      <c r="A32" s="19">
        <v>24</v>
      </c>
      <c r="B32" s="21">
        <v>44054</v>
      </c>
      <c r="C32" s="22" t="s">
        <v>73</v>
      </c>
      <c r="D32" s="20" t="s">
        <v>430</v>
      </c>
      <c r="E32" s="23" t="s">
        <v>12</v>
      </c>
      <c r="F32" s="23">
        <v>3000</v>
      </c>
      <c r="G32" s="23">
        <v>228.4</v>
      </c>
      <c r="H32" s="23">
        <v>225.85</v>
      </c>
      <c r="I32" s="23">
        <v>226.25</v>
      </c>
      <c r="J32" s="33">
        <f t="shared" ref="J32" si="56">IF(E32="","",IF(E32="Buy",(I32-G32),(G32-I32)))</f>
        <v>-2.1500000000000057</v>
      </c>
      <c r="K32" s="34">
        <f t="shared" ref="K32" si="57">IF(E32="","",J32*F32)</f>
        <v>-6450.0000000000173</v>
      </c>
      <c r="L32" s="23">
        <v>400</v>
      </c>
      <c r="M32" s="48">
        <f t="shared" ref="M32" si="58">G32*F32*0.03%</f>
        <v>205.55999999999997</v>
      </c>
      <c r="N32" s="34">
        <f t="shared" ref="N32" si="59">K32-M32</f>
        <v>-6655.5600000000177</v>
      </c>
      <c r="O32" s="55">
        <f>SUM(N30:N32)</f>
        <v>-32592.385999999948</v>
      </c>
    </row>
    <row r="33" spans="1:15" s="1" customFormat="1" ht="29.25" customHeight="1">
      <c r="A33" s="19">
        <v>25</v>
      </c>
      <c r="B33" s="21">
        <v>44055</v>
      </c>
      <c r="C33" s="22" t="s">
        <v>130</v>
      </c>
      <c r="D33" s="20" t="s">
        <v>126</v>
      </c>
      <c r="E33" s="23" t="s">
        <v>12</v>
      </c>
      <c r="F33" s="23">
        <v>6000</v>
      </c>
      <c r="G33" s="23">
        <v>200.4</v>
      </c>
      <c r="H33" s="23">
        <v>198.5</v>
      </c>
      <c r="I33" s="23">
        <v>203.35</v>
      </c>
      <c r="J33" s="33">
        <f t="shared" ref="J33" si="60">IF(E33="","",IF(E33="Buy",(I33-G33),(G33-I33)))</f>
        <v>2.9499999999999886</v>
      </c>
      <c r="K33" s="34">
        <f t="shared" ref="K33" si="61">IF(E33="","",J33*F33)</f>
        <v>17699.999999999931</v>
      </c>
      <c r="L33" s="23">
        <v>400</v>
      </c>
      <c r="M33" s="48">
        <f t="shared" ref="M33" si="62">G33*F33*0.03%</f>
        <v>360.71999999999997</v>
      </c>
      <c r="N33" s="34">
        <f t="shared" ref="N33" si="63">K33-M33</f>
        <v>17339.27999999993</v>
      </c>
      <c r="O33" s="55"/>
    </row>
    <row r="34" spans="1:15" s="1" customFormat="1" ht="29.25" customHeight="1">
      <c r="A34" s="19">
        <v>26</v>
      </c>
      <c r="B34" s="21">
        <v>44055</v>
      </c>
      <c r="C34" s="22" t="s">
        <v>431</v>
      </c>
      <c r="D34" s="20" t="s">
        <v>138</v>
      </c>
      <c r="E34" s="23" t="s">
        <v>12</v>
      </c>
      <c r="F34" s="23">
        <v>1000</v>
      </c>
      <c r="G34" s="23">
        <v>1902.75</v>
      </c>
      <c r="H34" s="23">
        <v>1894.95</v>
      </c>
      <c r="I34" s="23">
        <v>1894.95</v>
      </c>
      <c r="J34" s="33">
        <f t="shared" ref="J34:J35" si="64">IF(E34="","",IF(E34="Buy",(I34-G34),(G34-I34)))</f>
        <v>-7.7999999999999545</v>
      </c>
      <c r="K34" s="34">
        <f t="shared" ref="K34:K35" si="65">IF(E34="","",J34*F34)</f>
        <v>-7799.9999999999545</v>
      </c>
      <c r="L34" s="23">
        <v>400</v>
      </c>
      <c r="M34" s="48">
        <f t="shared" ref="M34:M35" si="66">G34*F34*0.03%</f>
        <v>570.82499999999993</v>
      </c>
      <c r="N34" s="34">
        <f t="shared" ref="N34:N35" si="67">K34-M34</f>
        <v>-8370.8249999999553</v>
      </c>
      <c r="O34" s="55"/>
    </row>
    <row r="35" spans="1:15" s="1" customFormat="1" ht="29.25" customHeight="1">
      <c r="A35" s="19">
        <v>27</v>
      </c>
      <c r="B35" s="21">
        <v>44055</v>
      </c>
      <c r="C35" s="22" t="s">
        <v>139</v>
      </c>
      <c r="D35" s="20" t="s">
        <v>80</v>
      </c>
      <c r="E35" s="23" t="s">
        <v>12</v>
      </c>
      <c r="F35" s="23">
        <v>2600</v>
      </c>
      <c r="G35" s="23">
        <v>191.5</v>
      </c>
      <c r="H35" s="23">
        <v>189.3</v>
      </c>
      <c r="I35" s="23">
        <v>189.3</v>
      </c>
      <c r="J35" s="33">
        <f t="shared" si="64"/>
        <v>-2.1999999999999886</v>
      </c>
      <c r="K35" s="34">
        <f t="shared" si="65"/>
        <v>-5719.9999999999709</v>
      </c>
      <c r="L35" s="23">
        <v>400</v>
      </c>
      <c r="M35" s="48">
        <f t="shared" si="66"/>
        <v>149.36999999999998</v>
      </c>
      <c r="N35" s="34">
        <f t="shared" si="67"/>
        <v>-5869.3699999999708</v>
      </c>
      <c r="O35" s="55">
        <f>SUM(N33:N35)</f>
        <v>3099.0850000000037</v>
      </c>
    </row>
    <row r="36" spans="1:15" s="1" customFormat="1" ht="29.25" customHeight="1">
      <c r="A36" s="19">
        <v>28</v>
      </c>
      <c r="B36" s="21">
        <v>44056</v>
      </c>
      <c r="C36" s="22" t="s">
        <v>277</v>
      </c>
      <c r="D36" s="20" t="s">
        <v>59</v>
      </c>
      <c r="E36" s="23" t="s">
        <v>12</v>
      </c>
      <c r="F36" s="23">
        <v>2000</v>
      </c>
      <c r="G36" s="23">
        <v>710.4</v>
      </c>
      <c r="H36" s="23">
        <v>703.8</v>
      </c>
      <c r="I36" s="23">
        <v>703.8</v>
      </c>
      <c r="J36" s="33">
        <f t="shared" ref="J36" si="68">IF(E36="","",IF(E36="Buy",(I36-G36),(G36-I36)))</f>
        <v>-6.6000000000000227</v>
      </c>
      <c r="K36" s="34">
        <f t="shared" ref="K36" si="69">IF(E36="","",J36*F36)</f>
        <v>-13200.000000000045</v>
      </c>
      <c r="L36" s="23">
        <v>400</v>
      </c>
      <c r="M36" s="48">
        <f t="shared" ref="M36" si="70">G36*F36*0.03%</f>
        <v>426.23999999999995</v>
      </c>
      <c r="N36" s="34">
        <f t="shared" ref="N36" si="71">K36-M36</f>
        <v>-13626.240000000045</v>
      </c>
      <c r="O36" s="55"/>
    </row>
    <row r="37" spans="1:15" s="1" customFormat="1" ht="29.25" customHeight="1">
      <c r="A37" s="19">
        <v>29</v>
      </c>
      <c r="B37" s="21">
        <v>44056</v>
      </c>
      <c r="C37" s="22" t="s">
        <v>432</v>
      </c>
      <c r="D37" s="20" t="s">
        <v>356</v>
      </c>
      <c r="E37" s="23" t="s">
        <v>12</v>
      </c>
      <c r="F37" s="23">
        <v>1200</v>
      </c>
      <c r="G37" s="23">
        <v>431.5</v>
      </c>
      <c r="H37" s="23">
        <v>430.5</v>
      </c>
      <c r="I37" s="23">
        <v>437.7</v>
      </c>
      <c r="J37" s="33">
        <f t="shared" ref="J37" si="72">IF(E37="","",IF(E37="Buy",(I37-G37),(G37-I37)))</f>
        <v>6.1999999999999886</v>
      </c>
      <c r="K37" s="34">
        <f t="shared" ref="K37" si="73">IF(E37="","",J37*F37)</f>
        <v>7439.9999999999864</v>
      </c>
      <c r="L37" s="23">
        <v>400</v>
      </c>
      <c r="M37" s="48">
        <f t="shared" ref="M37" si="74">G37*F37*0.03%</f>
        <v>155.33999999999997</v>
      </c>
      <c r="N37" s="34">
        <f t="shared" ref="N37" si="75">K37-M37</f>
        <v>7284.6599999999862</v>
      </c>
      <c r="O37" s="55"/>
    </row>
    <row r="38" spans="1:15" s="1" customFormat="1" ht="29.25" customHeight="1">
      <c r="A38" s="19">
        <v>30</v>
      </c>
      <c r="B38" s="21">
        <v>44056</v>
      </c>
      <c r="C38" s="22" t="s">
        <v>372</v>
      </c>
      <c r="D38" s="20" t="s">
        <v>24</v>
      </c>
      <c r="E38" s="23" t="s">
        <v>12</v>
      </c>
      <c r="F38" s="23">
        <v>1100</v>
      </c>
      <c r="G38" s="23">
        <v>990</v>
      </c>
      <c r="H38" s="23">
        <v>981.95</v>
      </c>
      <c r="I38" s="23">
        <v>986.5</v>
      </c>
      <c r="J38" s="33">
        <f t="shared" ref="J38" si="76">IF(E38="","",IF(E38="Buy",(I38-G38),(G38-I38)))</f>
        <v>-3.5</v>
      </c>
      <c r="K38" s="34">
        <f t="shared" ref="K38" si="77">IF(E38="","",J38*F38)</f>
        <v>-3850</v>
      </c>
      <c r="L38" s="23">
        <v>400</v>
      </c>
      <c r="M38" s="48">
        <f t="shared" ref="M38" si="78">G38*F38*0.03%</f>
        <v>326.7</v>
      </c>
      <c r="N38" s="34">
        <f t="shared" ref="N38" si="79">K38-M38</f>
        <v>-4176.7</v>
      </c>
      <c r="O38" s="55">
        <f>SUM(N36:N38)</f>
        <v>-10518.280000000059</v>
      </c>
    </row>
    <row r="39" spans="1:15" s="1" customFormat="1" ht="29.25" customHeight="1">
      <c r="A39" s="19">
        <v>31</v>
      </c>
      <c r="B39" s="21">
        <v>44057</v>
      </c>
      <c r="C39" s="22" t="s">
        <v>71</v>
      </c>
      <c r="D39" s="20" t="s">
        <v>174</v>
      </c>
      <c r="E39" s="23" t="s">
        <v>12</v>
      </c>
      <c r="F39" s="23">
        <v>1100</v>
      </c>
      <c r="G39" s="23">
        <v>1203</v>
      </c>
      <c r="H39" s="23">
        <v>1191.5</v>
      </c>
      <c r="I39" s="23">
        <v>1223.75</v>
      </c>
      <c r="J39" s="33">
        <f t="shared" ref="J39" si="80">IF(E39="","",IF(E39="Buy",(I39-G39),(G39-I39)))</f>
        <v>20.75</v>
      </c>
      <c r="K39" s="34">
        <f t="shared" ref="K39" si="81">IF(E39="","",J39*F39)</f>
        <v>22825</v>
      </c>
      <c r="L39" s="23">
        <v>400</v>
      </c>
      <c r="M39" s="48">
        <f t="shared" ref="M39" si="82">G39*F39*0.03%</f>
        <v>396.98999999999995</v>
      </c>
      <c r="N39" s="34">
        <f t="shared" ref="N39" si="83">K39-M39</f>
        <v>22428.01</v>
      </c>
      <c r="O39" s="55"/>
    </row>
    <row r="40" spans="1:15" s="1" customFormat="1" ht="29.25" customHeight="1">
      <c r="A40" s="19">
        <v>32</v>
      </c>
      <c r="B40" s="21">
        <v>44057</v>
      </c>
      <c r="C40" s="22" t="s">
        <v>433</v>
      </c>
      <c r="D40" s="20" t="s">
        <v>163</v>
      </c>
      <c r="E40" s="23" t="s">
        <v>13</v>
      </c>
      <c r="F40" s="23">
        <v>5400</v>
      </c>
      <c r="G40" s="23">
        <v>208.5</v>
      </c>
      <c r="H40" s="23">
        <v>210.75</v>
      </c>
      <c r="I40" s="23">
        <v>208.8</v>
      </c>
      <c r="J40" s="33">
        <f t="shared" ref="J40" si="84">IF(E40="","",IF(E40="Buy",(I40-G40),(G40-I40)))</f>
        <v>-0.30000000000001137</v>
      </c>
      <c r="K40" s="34">
        <f t="shared" ref="K40" si="85">IF(E40="","",J40*F40)</f>
        <v>-1620.0000000000614</v>
      </c>
      <c r="L40" s="23">
        <v>400</v>
      </c>
      <c r="M40" s="48">
        <f t="shared" ref="M40" si="86">G40*F40*0.03%</f>
        <v>337.77</v>
      </c>
      <c r="N40" s="34">
        <f t="shared" ref="N40" si="87">K40-M40</f>
        <v>-1957.7700000000614</v>
      </c>
      <c r="O40" s="55">
        <f>SUM(N39:N40)</f>
        <v>20470.239999999936</v>
      </c>
    </row>
    <row r="41" spans="1:15" s="1" customFormat="1" ht="29.25" customHeight="1">
      <c r="A41" s="19">
        <v>33</v>
      </c>
      <c r="B41" s="21">
        <v>44060</v>
      </c>
      <c r="C41" s="22" t="s">
        <v>434</v>
      </c>
      <c r="D41" s="20" t="s">
        <v>245</v>
      </c>
      <c r="E41" s="23" t="s">
        <v>12</v>
      </c>
      <c r="F41" s="23">
        <v>600</v>
      </c>
      <c r="G41" s="23">
        <v>2906.25</v>
      </c>
      <c r="H41" s="23">
        <v>2861.5</v>
      </c>
      <c r="I41" s="23">
        <v>2932</v>
      </c>
      <c r="J41" s="33">
        <f t="shared" ref="J41" si="88">IF(E41="","",IF(E41="Buy",(I41-G41),(G41-I41)))</f>
        <v>25.75</v>
      </c>
      <c r="K41" s="34">
        <f t="shared" ref="K41" si="89">IF(E41="","",J41*F41)</f>
        <v>15450</v>
      </c>
      <c r="L41" s="23">
        <v>400</v>
      </c>
      <c r="M41" s="48">
        <f t="shared" ref="M41" si="90">G41*F41*0.03%</f>
        <v>523.125</v>
      </c>
      <c r="N41" s="34">
        <f t="shared" ref="N41" si="91">K41-M41</f>
        <v>14926.875</v>
      </c>
      <c r="O41" s="55"/>
    </row>
    <row r="42" spans="1:15" s="1" customFormat="1" ht="29.25" customHeight="1">
      <c r="A42" s="19">
        <v>34</v>
      </c>
      <c r="B42" s="21">
        <v>44060</v>
      </c>
      <c r="C42" s="22" t="s">
        <v>436</v>
      </c>
      <c r="D42" s="20" t="s">
        <v>435</v>
      </c>
      <c r="E42" s="23" t="s">
        <v>12</v>
      </c>
      <c r="F42" s="23">
        <v>7400</v>
      </c>
      <c r="G42" s="23">
        <v>136.75</v>
      </c>
      <c r="H42" s="23">
        <v>134.5</v>
      </c>
      <c r="I42" s="23">
        <v>136.6</v>
      </c>
      <c r="J42" s="33">
        <f t="shared" ref="J42" si="92">IF(E42="","",IF(E42="Buy",(I42-G42),(G42-I42)))</f>
        <v>-0.15000000000000568</v>
      </c>
      <c r="K42" s="34">
        <f t="shared" ref="K42" si="93">IF(E42="","",J42*F42)</f>
        <v>-1110.0000000000421</v>
      </c>
      <c r="L42" s="23">
        <v>400</v>
      </c>
      <c r="M42" s="48">
        <f t="shared" ref="M42" si="94">G42*F42*0.03%</f>
        <v>303.58499999999998</v>
      </c>
      <c r="N42" s="34">
        <f t="shared" ref="N42" si="95">K42-M42</f>
        <v>-1413.5850000000421</v>
      </c>
      <c r="O42" s="55">
        <f>SUM(N41:N42)</f>
        <v>13513.289999999957</v>
      </c>
    </row>
    <row r="43" spans="1:15" s="1" customFormat="1" ht="29.25" customHeight="1">
      <c r="A43" s="19">
        <v>35</v>
      </c>
      <c r="B43" s="21">
        <v>44061</v>
      </c>
      <c r="C43" s="22" t="s">
        <v>50</v>
      </c>
      <c r="D43" s="20" t="s">
        <v>138</v>
      </c>
      <c r="E43" s="23" t="s">
        <v>12</v>
      </c>
      <c r="F43" s="23">
        <v>1000</v>
      </c>
      <c r="G43" s="23">
        <v>1923.75</v>
      </c>
      <c r="H43" s="23">
        <v>1914.5</v>
      </c>
      <c r="I43" s="23">
        <v>1943.5</v>
      </c>
      <c r="J43" s="33">
        <f t="shared" ref="J43:J44" si="96">IF(E43="","",IF(E43="Buy",(I43-G43),(G43-I43)))</f>
        <v>19.75</v>
      </c>
      <c r="K43" s="34">
        <f t="shared" ref="K43:K44" si="97">IF(E43="","",J43*F43)</f>
        <v>19750</v>
      </c>
      <c r="L43" s="23">
        <v>400</v>
      </c>
      <c r="M43" s="48">
        <f t="shared" ref="M43:M44" si="98">G43*F43*0.03%</f>
        <v>577.125</v>
      </c>
      <c r="N43" s="34">
        <f t="shared" ref="N43:N44" si="99">K43-M43</f>
        <v>19172.875</v>
      </c>
      <c r="O43" s="55"/>
    </row>
    <row r="44" spans="1:15" s="1" customFormat="1" ht="29.25" customHeight="1">
      <c r="A44" s="19">
        <v>36</v>
      </c>
      <c r="B44" s="21">
        <v>44061</v>
      </c>
      <c r="C44" s="22" t="s">
        <v>221</v>
      </c>
      <c r="D44" s="20" t="s">
        <v>165</v>
      </c>
      <c r="E44" s="23" t="s">
        <v>12</v>
      </c>
      <c r="F44" s="23">
        <v>3300</v>
      </c>
      <c r="G44" s="23">
        <v>153.69999999999999</v>
      </c>
      <c r="H44" s="23">
        <v>151.5</v>
      </c>
      <c r="I44" s="23">
        <v>155.6</v>
      </c>
      <c r="J44" s="33">
        <f t="shared" si="96"/>
        <v>1.9000000000000057</v>
      </c>
      <c r="K44" s="34">
        <f t="shared" si="97"/>
        <v>6270.0000000000191</v>
      </c>
      <c r="L44" s="23">
        <v>400</v>
      </c>
      <c r="M44" s="48">
        <f t="shared" si="98"/>
        <v>152.16299999999998</v>
      </c>
      <c r="N44" s="34">
        <f t="shared" si="99"/>
        <v>6117.8370000000195</v>
      </c>
      <c r="O44" s="55"/>
    </row>
    <row r="45" spans="1:15" s="1" customFormat="1" ht="29.25" customHeight="1">
      <c r="A45" s="19">
        <v>37</v>
      </c>
      <c r="B45" s="21">
        <v>44061</v>
      </c>
      <c r="C45" s="22" t="s">
        <v>361</v>
      </c>
      <c r="D45" s="20" t="s">
        <v>47</v>
      </c>
      <c r="E45" s="23" t="s">
        <v>12</v>
      </c>
      <c r="F45" s="23">
        <v>2600</v>
      </c>
      <c r="G45" s="23">
        <v>498</v>
      </c>
      <c r="H45" s="23">
        <v>494.65</v>
      </c>
      <c r="I45" s="23">
        <v>500</v>
      </c>
      <c r="J45" s="33">
        <f t="shared" ref="J45" si="100">IF(E45="","",IF(E45="Buy",(I45-G45),(G45-I45)))</f>
        <v>2</v>
      </c>
      <c r="K45" s="34">
        <f t="shared" ref="K45" si="101">IF(E45="","",J45*F45)</f>
        <v>5200</v>
      </c>
      <c r="L45" s="23">
        <v>400</v>
      </c>
      <c r="M45" s="48">
        <f t="shared" ref="M45" si="102">G45*F45*0.03%</f>
        <v>388.43999999999994</v>
      </c>
      <c r="N45" s="34">
        <f t="shared" ref="N45" si="103">K45-M45</f>
        <v>4811.5600000000004</v>
      </c>
      <c r="O45" s="55"/>
    </row>
    <row r="46" spans="1:15" s="1" customFormat="1" ht="29.25" customHeight="1">
      <c r="A46" s="19">
        <v>38</v>
      </c>
      <c r="B46" s="21">
        <v>44061</v>
      </c>
      <c r="C46" s="22" t="s">
        <v>194</v>
      </c>
      <c r="D46" s="20" t="s">
        <v>241</v>
      </c>
      <c r="E46" s="23" t="s">
        <v>12</v>
      </c>
      <c r="F46" s="23">
        <v>500</v>
      </c>
      <c r="G46" s="23">
        <v>4283</v>
      </c>
      <c r="H46" s="23">
        <v>4234.8500000000004</v>
      </c>
      <c r="I46" s="23">
        <v>4314.95</v>
      </c>
      <c r="J46" s="33">
        <f t="shared" ref="J46" si="104">IF(E46="","",IF(E46="Buy",(I46-G46),(G46-I46)))</f>
        <v>31.949999999999818</v>
      </c>
      <c r="K46" s="34">
        <f t="shared" ref="K46" si="105">IF(E46="","",J46*F46)</f>
        <v>15974.999999999909</v>
      </c>
      <c r="L46" s="23">
        <v>400</v>
      </c>
      <c r="M46" s="48">
        <f t="shared" ref="M46" si="106">G46*F46*0.03%</f>
        <v>642.44999999999993</v>
      </c>
      <c r="N46" s="34">
        <f t="shared" ref="N46" si="107">K46-M46</f>
        <v>15332.549999999908</v>
      </c>
      <c r="O46" s="55">
        <f>SUM(N43:N46)</f>
        <v>45434.821999999927</v>
      </c>
    </row>
    <row r="47" spans="1:15" s="1" customFormat="1" ht="29.25" customHeight="1">
      <c r="A47" s="19">
        <v>39</v>
      </c>
      <c r="B47" s="21">
        <v>44062</v>
      </c>
      <c r="C47" s="22" t="s">
        <v>66</v>
      </c>
      <c r="D47" s="20" t="s">
        <v>182</v>
      </c>
      <c r="E47" s="23" t="s">
        <v>12</v>
      </c>
      <c r="F47" s="23">
        <v>4000</v>
      </c>
      <c r="G47" s="23">
        <v>275.5</v>
      </c>
      <c r="H47" s="23">
        <v>273.5</v>
      </c>
      <c r="I47" s="23">
        <v>277</v>
      </c>
      <c r="J47" s="33">
        <f t="shared" ref="J47" si="108">IF(E47="","",IF(E47="Buy",(I47-G47),(G47-I47)))</f>
        <v>1.5</v>
      </c>
      <c r="K47" s="34">
        <f t="shared" ref="K47" si="109">IF(E47="","",J47*F47)</f>
        <v>6000</v>
      </c>
      <c r="L47" s="23">
        <v>400</v>
      </c>
      <c r="M47" s="48">
        <f t="shared" ref="M47" si="110">G47*F47*0.03%</f>
        <v>330.59999999999997</v>
      </c>
      <c r="N47" s="34">
        <f t="shared" ref="N47" si="111">K47-M47</f>
        <v>5669.4</v>
      </c>
      <c r="O47" s="55"/>
    </row>
    <row r="48" spans="1:15" s="1" customFormat="1" ht="29.25" customHeight="1">
      <c r="A48" s="19">
        <v>40</v>
      </c>
      <c r="B48" s="21">
        <v>44062</v>
      </c>
      <c r="C48" s="22" t="s">
        <v>145</v>
      </c>
      <c r="D48" s="20" t="s">
        <v>176</v>
      </c>
      <c r="E48" s="23" t="s">
        <v>12</v>
      </c>
      <c r="F48" s="23">
        <v>2800</v>
      </c>
      <c r="G48" s="23">
        <v>333.9</v>
      </c>
      <c r="H48" s="23">
        <v>273.5</v>
      </c>
      <c r="I48" s="23">
        <v>339.5</v>
      </c>
      <c r="J48" s="33">
        <f t="shared" ref="J48" si="112">IF(E48="","",IF(E48="Buy",(I48-G48),(G48-I48)))</f>
        <v>5.6000000000000227</v>
      </c>
      <c r="K48" s="34">
        <f t="shared" ref="K48" si="113">IF(E48="","",J48*F48)</f>
        <v>15680.000000000064</v>
      </c>
      <c r="L48" s="23">
        <v>400</v>
      </c>
      <c r="M48" s="48">
        <f t="shared" ref="M48" si="114">G48*F48*0.03%</f>
        <v>280.47599999999994</v>
      </c>
      <c r="N48" s="34">
        <f t="shared" ref="N48" si="115">K48-M48</f>
        <v>15399.524000000063</v>
      </c>
      <c r="O48" s="55"/>
    </row>
    <row r="49" spans="1:15" s="1" customFormat="1" ht="29.25" customHeight="1">
      <c r="A49" s="19">
        <v>41</v>
      </c>
      <c r="B49" s="21">
        <v>44062</v>
      </c>
      <c r="C49" s="22" t="s">
        <v>96</v>
      </c>
      <c r="D49" s="20" t="s">
        <v>302</v>
      </c>
      <c r="E49" s="23" t="s">
        <v>12</v>
      </c>
      <c r="F49" s="23">
        <v>2200</v>
      </c>
      <c r="G49" s="23">
        <v>1193.25</v>
      </c>
      <c r="H49" s="23">
        <v>1185.95</v>
      </c>
      <c r="I49" s="23">
        <v>1185.95</v>
      </c>
      <c r="J49" s="33">
        <f t="shared" ref="J49" si="116">IF(E49="","",IF(E49="Buy",(I49-G49),(G49-I49)))</f>
        <v>-7.2999999999999545</v>
      </c>
      <c r="K49" s="34">
        <f t="shared" ref="K49" si="117">IF(E49="","",J49*F49)</f>
        <v>-16059.9999999999</v>
      </c>
      <c r="L49" s="23">
        <v>400</v>
      </c>
      <c r="M49" s="48">
        <f t="shared" ref="M49" si="118">G49*F49*0.03%</f>
        <v>787.54499999999996</v>
      </c>
      <c r="N49" s="34">
        <f t="shared" ref="N49" si="119">K49-M49</f>
        <v>-16847.5449999999</v>
      </c>
      <c r="O49" s="55">
        <f>SUM(N47:N49)</f>
        <v>4221.3790000001645</v>
      </c>
    </row>
    <row r="50" spans="1:15" s="1" customFormat="1" ht="29.25" customHeight="1">
      <c r="A50" s="19">
        <v>42</v>
      </c>
      <c r="B50" s="21">
        <v>44063</v>
      </c>
      <c r="C50" s="22" t="s">
        <v>130</v>
      </c>
      <c r="D50" s="20" t="s">
        <v>226</v>
      </c>
      <c r="E50" s="23" t="s">
        <v>12</v>
      </c>
      <c r="F50" s="23">
        <v>2750</v>
      </c>
      <c r="G50" s="23">
        <v>405</v>
      </c>
      <c r="H50" s="23">
        <v>401.5</v>
      </c>
      <c r="I50" s="23">
        <v>401.5</v>
      </c>
      <c r="J50" s="33">
        <f t="shared" ref="J50" si="120">IF(E50="","",IF(E50="Buy",(I50-G50),(G50-I50)))</f>
        <v>-3.5</v>
      </c>
      <c r="K50" s="34">
        <f t="shared" ref="K50" si="121">IF(E50="","",J50*F50)</f>
        <v>-9625</v>
      </c>
      <c r="L50" s="23">
        <v>400</v>
      </c>
      <c r="M50" s="48">
        <f t="shared" ref="M50" si="122">G50*F50*0.03%</f>
        <v>334.12499999999994</v>
      </c>
      <c r="N50" s="34">
        <f t="shared" ref="N50" si="123">K50-M50</f>
        <v>-9959.125</v>
      </c>
      <c r="O50" s="55"/>
    </row>
    <row r="51" spans="1:15" s="1" customFormat="1" ht="29.25" customHeight="1">
      <c r="A51" s="19">
        <v>43</v>
      </c>
      <c r="B51" s="21">
        <v>44063</v>
      </c>
      <c r="C51" s="22" t="s">
        <v>438</v>
      </c>
      <c r="D51" s="20" t="s">
        <v>437</v>
      </c>
      <c r="E51" s="23" t="s">
        <v>12</v>
      </c>
      <c r="F51" s="23">
        <v>4000</v>
      </c>
      <c r="G51" s="23">
        <v>186.9</v>
      </c>
      <c r="H51" s="23">
        <v>183.8</v>
      </c>
      <c r="I51" s="23">
        <v>185.3</v>
      </c>
      <c r="J51" s="33">
        <f t="shared" ref="J51" si="124">IF(E51="","",IF(E51="Buy",(I51-G51),(G51-I51)))</f>
        <v>-1.5999999999999943</v>
      </c>
      <c r="K51" s="34">
        <f t="shared" ref="K51" si="125">IF(E51="","",J51*F51)</f>
        <v>-6399.9999999999773</v>
      </c>
      <c r="L51" s="23">
        <v>400</v>
      </c>
      <c r="M51" s="48">
        <f t="shared" ref="M51" si="126">G51*F51*0.03%</f>
        <v>224.27999999999997</v>
      </c>
      <c r="N51" s="34">
        <f t="shared" ref="N51" si="127">K51-M51</f>
        <v>-6624.279999999977</v>
      </c>
      <c r="O51" s="55"/>
    </row>
    <row r="52" spans="1:15" s="1" customFormat="1" ht="29.25" customHeight="1">
      <c r="A52" s="19">
        <v>44</v>
      </c>
      <c r="B52" s="21">
        <v>44063</v>
      </c>
      <c r="C52" s="22" t="s">
        <v>343</v>
      </c>
      <c r="D52" s="20" t="s">
        <v>321</v>
      </c>
      <c r="E52" s="23" t="s">
        <v>12</v>
      </c>
      <c r="F52" s="23">
        <v>6000</v>
      </c>
      <c r="G52" s="23">
        <v>362.8</v>
      </c>
      <c r="H52" s="23">
        <v>359.9</v>
      </c>
      <c r="I52" s="23">
        <v>364.1</v>
      </c>
      <c r="J52" s="33">
        <f t="shared" ref="J52" si="128">IF(E52="","",IF(E52="Buy",(I52-G52),(G52-I52)))</f>
        <v>1.3000000000000114</v>
      </c>
      <c r="K52" s="34">
        <f t="shared" ref="K52" si="129">IF(E52="","",J52*F52)</f>
        <v>7800.0000000000682</v>
      </c>
      <c r="L52" s="23">
        <v>400</v>
      </c>
      <c r="M52" s="48">
        <f t="shared" ref="M52" si="130">G52*F52*0.03%</f>
        <v>653.04</v>
      </c>
      <c r="N52" s="34">
        <f t="shared" ref="N52" si="131">K52-M52</f>
        <v>7146.9600000000682</v>
      </c>
      <c r="O52" s="55">
        <f>SUM(N50:N52)</f>
        <v>-9436.4449999999088</v>
      </c>
    </row>
    <row r="53" spans="1:15" s="1" customFormat="1" ht="29.25" customHeight="1">
      <c r="A53" s="19">
        <v>45</v>
      </c>
      <c r="B53" s="21">
        <v>44064</v>
      </c>
      <c r="C53" s="22" t="s">
        <v>199</v>
      </c>
      <c r="D53" s="20" t="s">
        <v>439</v>
      </c>
      <c r="E53" s="23" t="s">
        <v>12</v>
      </c>
      <c r="F53" s="23">
        <v>1100</v>
      </c>
      <c r="G53" s="23">
        <v>1078</v>
      </c>
      <c r="H53" s="23">
        <v>1069.9000000000001</v>
      </c>
      <c r="I53" s="23">
        <v>1077.9000000000001</v>
      </c>
      <c r="J53" s="33">
        <f t="shared" ref="J53" si="132">IF(E53="","",IF(E53="Buy",(I53-G53),(G53-I53)))</f>
        <v>-9.9999999999909051E-2</v>
      </c>
      <c r="K53" s="34">
        <f t="shared" ref="K53" si="133">IF(E53="","",J53*F53)</f>
        <v>-109.99999999989996</v>
      </c>
      <c r="L53" s="23">
        <v>400</v>
      </c>
      <c r="M53" s="48">
        <f t="shared" ref="M53" si="134">G53*F53*0.03%</f>
        <v>355.73999999999995</v>
      </c>
      <c r="N53" s="34">
        <f t="shared" ref="N53" si="135">K53-M53</f>
        <v>-465.73999999989991</v>
      </c>
      <c r="O53" s="55"/>
    </row>
    <row r="54" spans="1:15" s="1" customFormat="1" ht="29.25" customHeight="1">
      <c r="A54" s="19">
        <v>46</v>
      </c>
      <c r="B54" s="21">
        <v>44064</v>
      </c>
      <c r="C54" s="22" t="s">
        <v>60</v>
      </c>
      <c r="D54" s="20" t="s">
        <v>241</v>
      </c>
      <c r="E54" s="23" t="s">
        <v>12</v>
      </c>
      <c r="F54" s="23">
        <v>250</v>
      </c>
      <c r="G54" s="23">
        <v>4370</v>
      </c>
      <c r="H54" s="23">
        <v>4339.8</v>
      </c>
      <c r="I54" s="23">
        <v>4347</v>
      </c>
      <c r="J54" s="33">
        <f t="shared" ref="J54" si="136">IF(E54="","",IF(E54="Buy",(I54-G54),(G54-I54)))</f>
        <v>-23</v>
      </c>
      <c r="K54" s="34">
        <f t="shared" ref="K54" si="137">IF(E54="","",J54*F54)</f>
        <v>-5750</v>
      </c>
      <c r="L54" s="23">
        <v>400</v>
      </c>
      <c r="M54" s="48">
        <f t="shared" ref="M54" si="138">G54*F54*0.03%</f>
        <v>327.74999999999994</v>
      </c>
      <c r="N54" s="34">
        <f t="shared" ref="N54" si="139">K54-M54</f>
        <v>-6077.75</v>
      </c>
      <c r="O54" s="55"/>
    </row>
    <row r="55" spans="1:15" s="1" customFormat="1" ht="29.25" customHeight="1">
      <c r="A55" s="19">
        <v>47</v>
      </c>
      <c r="B55" s="21">
        <v>44064</v>
      </c>
      <c r="C55" s="22" t="s">
        <v>357</v>
      </c>
      <c r="D55" s="20" t="s">
        <v>437</v>
      </c>
      <c r="E55" s="23" t="s">
        <v>12</v>
      </c>
      <c r="F55" s="23">
        <v>8000</v>
      </c>
      <c r="G55" s="23">
        <v>190.5</v>
      </c>
      <c r="H55" s="23">
        <v>189.2</v>
      </c>
      <c r="I55" s="23">
        <v>189.55</v>
      </c>
      <c r="J55" s="33">
        <f t="shared" ref="J55" si="140">IF(E55="","",IF(E55="Buy",(I55-G55),(G55-I55)))</f>
        <v>-0.94999999999998863</v>
      </c>
      <c r="K55" s="34">
        <f t="shared" ref="K55" si="141">IF(E55="","",J55*F55)</f>
        <v>-7599.9999999999091</v>
      </c>
      <c r="L55" s="23">
        <v>400</v>
      </c>
      <c r="M55" s="48">
        <f t="shared" ref="M55" si="142">G55*F55*0.03%</f>
        <v>457.19999999999993</v>
      </c>
      <c r="N55" s="34">
        <f t="shared" ref="N55" si="143">K55-M55</f>
        <v>-8057.1999999999089</v>
      </c>
      <c r="O55" s="55"/>
    </row>
    <row r="56" spans="1:15" s="1" customFormat="1" ht="29.25" customHeight="1">
      <c r="A56" s="19">
        <v>48</v>
      </c>
      <c r="B56" s="21">
        <v>44064</v>
      </c>
      <c r="C56" s="22" t="s">
        <v>372</v>
      </c>
      <c r="D56" s="20" t="s">
        <v>245</v>
      </c>
      <c r="E56" s="23" t="s">
        <v>12</v>
      </c>
      <c r="F56" s="23">
        <v>600</v>
      </c>
      <c r="G56" s="23">
        <v>3032</v>
      </c>
      <c r="H56" s="23">
        <v>3025.5</v>
      </c>
      <c r="I56" s="23">
        <v>3025.5</v>
      </c>
      <c r="J56" s="33">
        <f t="shared" ref="J56" si="144">IF(E56="","",IF(E56="Buy",(I56-G56),(G56-I56)))</f>
        <v>-6.5</v>
      </c>
      <c r="K56" s="34">
        <f t="shared" ref="K56" si="145">IF(E56="","",J56*F56)</f>
        <v>-3900</v>
      </c>
      <c r="L56" s="23">
        <v>400</v>
      </c>
      <c r="M56" s="48">
        <f t="shared" ref="M56" si="146">G56*F56*0.03%</f>
        <v>545.76</v>
      </c>
      <c r="N56" s="34">
        <f t="shared" ref="N56" si="147">K56-M56</f>
        <v>-4445.76</v>
      </c>
      <c r="O56" s="55">
        <f>SUM(N53:N56)</f>
        <v>-19046.449999999808</v>
      </c>
    </row>
    <row r="57" spans="1:15" s="1" customFormat="1" ht="29.25" customHeight="1">
      <c r="A57" s="19">
        <v>49</v>
      </c>
      <c r="B57" s="21">
        <v>44067</v>
      </c>
      <c r="C57" s="22" t="s">
        <v>329</v>
      </c>
      <c r="D57" s="20" t="s">
        <v>168</v>
      </c>
      <c r="E57" s="23" t="s">
        <v>12</v>
      </c>
      <c r="F57" s="23">
        <v>4000</v>
      </c>
      <c r="G57" s="23">
        <v>326.8</v>
      </c>
      <c r="H57" s="23">
        <v>324.8</v>
      </c>
      <c r="I57" s="23">
        <v>330.1</v>
      </c>
      <c r="J57" s="33">
        <f t="shared" ref="J57" si="148">IF(E57="","",IF(E57="Buy",(I57-G57),(G57-I57)))</f>
        <v>3.3000000000000114</v>
      </c>
      <c r="K57" s="34">
        <f t="shared" ref="K57" si="149">IF(E57="","",J57*F57)</f>
        <v>13200.000000000045</v>
      </c>
      <c r="L57" s="23">
        <v>400</v>
      </c>
      <c r="M57" s="48">
        <f t="shared" ref="M57" si="150">G57*F57*0.03%</f>
        <v>392.15999999999997</v>
      </c>
      <c r="N57" s="34">
        <f t="shared" ref="N57" si="151">K57-M57</f>
        <v>12807.840000000046</v>
      </c>
      <c r="O57" s="55"/>
    </row>
    <row r="58" spans="1:15" s="1" customFormat="1" ht="29.25" customHeight="1">
      <c r="A58" s="19">
        <v>50</v>
      </c>
      <c r="B58" s="21">
        <v>44067</v>
      </c>
      <c r="C58" s="22" t="s">
        <v>349</v>
      </c>
      <c r="D58" s="20" t="s">
        <v>181</v>
      </c>
      <c r="E58" s="23" t="s">
        <v>12</v>
      </c>
      <c r="F58" s="23">
        <v>1100</v>
      </c>
      <c r="G58" s="23">
        <v>1339</v>
      </c>
      <c r="H58" s="23">
        <v>1329.8</v>
      </c>
      <c r="I58" s="23">
        <v>1336</v>
      </c>
      <c r="J58" s="33">
        <f t="shared" ref="J58" si="152">IF(E58="","",IF(E58="Buy",(I58-G58),(G58-I58)))</f>
        <v>-3</v>
      </c>
      <c r="K58" s="34">
        <f t="shared" ref="K58" si="153">IF(E58="","",J58*F58)</f>
        <v>-3300</v>
      </c>
      <c r="L58" s="23">
        <v>400</v>
      </c>
      <c r="M58" s="48">
        <f t="shared" ref="M58" si="154">G58*F58*0.03%</f>
        <v>441.86999999999995</v>
      </c>
      <c r="N58" s="34">
        <f t="shared" ref="N58" si="155">K58-M58</f>
        <v>-3741.87</v>
      </c>
      <c r="O58" s="55"/>
    </row>
    <row r="59" spans="1:15" s="1" customFormat="1" ht="29.25" customHeight="1">
      <c r="A59" s="19">
        <v>51</v>
      </c>
      <c r="B59" s="21">
        <v>44067</v>
      </c>
      <c r="C59" s="22" t="s">
        <v>427</v>
      </c>
      <c r="D59" s="20" t="s">
        <v>165</v>
      </c>
      <c r="E59" s="23" t="s">
        <v>12</v>
      </c>
      <c r="F59" s="23">
        <v>6600</v>
      </c>
      <c r="G59" s="23">
        <v>165.1</v>
      </c>
      <c r="H59" s="23">
        <v>163.5</v>
      </c>
      <c r="I59" s="23">
        <v>165.65</v>
      </c>
      <c r="J59" s="33">
        <f t="shared" ref="J59" si="156">IF(E59="","",IF(E59="Buy",(I59-G59),(G59-I59)))</f>
        <v>0.55000000000001137</v>
      </c>
      <c r="K59" s="34">
        <f t="shared" ref="K59" si="157">IF(E59="","",J59*F59)</f>
        <v>3630.000000000075</v>
      </c>
      <c r="L59" s="23">
        <v>400</v>
      </c>
      <c r="M59" s="48">
        <f t="shared" ref="M59" si="158">G59*F59*0.03%</f>
        <v>326.89799999999997</v>
      </c>
      <c r="N59" s="34">
        <f t="shared" ref="N59" si="159">K59-M59</f>
        <v>3303.1020000000749</v>
      </c>
      <c r="O59" s="55"/>
    </row>
    <row r="60" spans="1:15" s="1" customFormat="1" ht="29.25" customHeight="1">
      <c r="A60" s="19">
        <v>52</v>
      </c>
      <c r="B60" s="21">
        <v>44067</v>
      </c>
      <c r="C60" s="22" t="s">
        <v>440</v>
      </c>
      <c r="D60" s="20" t="s">
        <v>78</v>
      </c>
      <c r="E60" s="23" t="s">
        <v>12</v>
      </c>
      <c r="F60" s="23">
        <v>500</v>
      </c>
      <c r="G60" s="23">
        <v>3498.5</v>
      </c>
      <c r="H60" s="23">
        <v>3462.5</v>
      </c>
      <c r="I60" s="23">
        <v>3502</v>
      </c>
      <c r="J60" s="33">
        <f t="shared" ref="J60" si="160">IF(E60="","",IF(E60="Buy",(I60-G60),(G60-I60)))</f>
        <v>3.5</v>
      </c>
      <c r="K60" s="34">
        <f t="shared" ref="K60" si="161">IF(E60="","",J60*F60)</f>
        <v>1750</v>
      </c>
      <c r="L60" s="23">
        <v>400</v>
      </c>
      <c r="M60" s="48">
        <f t="shared" ref="M60" si="162">G60*F60*0.03%</f>
        <v>524.77499999999998</v>
      </c>
      <c r="N60" s="34">
        <f t="shared" ref="N60" si="163">K60-M60</f>
        <v>1225.2249999999999</v>
      </c>
      <c r="O60" s="55">
        <f>SUM(N57:N60)</f>
        <v>13594.297000000121</v>
      </c>
    </row>
    <row r="61" spans="1:15" s="1" customFormat="1" ht="29.25" customHeight="1">
      <c r="A61" s="19">
        <v>53</v>
      </c>
      <c r="B61" s="21">
        <v>44068</v>
      </c>
      <c r="C61" s="22" t="s">
        <v>71</v>
      </c>
      <c r="D61" s="20" t="s">
        <v>125</v>
      </c>
      <c r="E61" s="23" t="s">
        <v>12</v>
      </c>
      <c r="F61" s="23">
        <v>1334</v>
      </c>
      <c r="G61" s="23">
        <v>708</v>
      </c>
      <c r="H61" s="23">
        <v>699.9</v>
      </c>
      <c r="I61" s="23">
        <v>704</v>
      </c>
      <c r="J61" s="33">
        <f t="shared" ref="J61" si="164">IF(E61="","",IF(E61="Buy",(I61-G61),(G61-I61)))</f>
        <v>-4</v>
      </c>
      <c r="K61" s="34">
        <f t="shared" ref="K61" si="165">IF(E61="","",J61*F61)</f>
        <v>-5336</v>
      </c>
      <c r="L61" s="23">
        <v>400</v>
      </c>
      <c r="M61" s="48">
        <f t="shared" ref="M61" si="166">G61*F61*0.03%</f>
        <v>283.34159999999997</v>
      </c>
      <c r="N61" s="34">
        <f t="shared" ref="N61" si="167">K61-M61</f>
        <v>-5619.3415999999997</v>
      </c>
      <c r="O61" s="55"/>
    </row>
    <row r="62" spans="1:15" s="1" customFormat="1" ht="29.25" customHeight="1">
      <c r="A62" s="19">
        <v>54</v>
      </c>
      <c r="B62" s="21">
        <v>44068</v>
      </c>
      <c r="C62" s="22" t="s">
        <v>277</v>
      </c>
      <c r="D62" s="20" t="s">
        <v>80</v>
      </c>
      <c r="E62" s="23" t="s">
        <v>12</v>
      </c>
      <c r="F62" s="23">
        <v>5200</v>
      </c>
      <c r="G62" s="23">
        <v>192.2</v>
      </c>
      <c r="H62" s="23">
        <v>189.5</v>
      </c>
      <c r="I62" s="23">
        <v>193.55</v>
      </c>
      <c r="J62" s="33">
        <f t="shared" ref="J62" si="168">IF(E62="","",IF(E62="Buy",(I62-G62),(G62-I62)))</f>
        <v>1.3500000000000227</v>
      </c>
      <c r="K62" s="34">
        <f t="shared" ref="K62" si="169">IF(E62="","",J62*F62)</f>
        <v>7020.0000000001182</v>
      </c>
      <c r="L62" s="23">
        <v>400</v>
      </c>
      <c r="M62" s="48">
        <f t="shared" ref="M62" si="170">G62*F62*0.03%</f>
        <v>299.83199999999994</v>
      </c>
      <c r="N62" s="34">
        <f t="shared" ref="N62" si="171">K62-M62</f>
        <v>6720.1680000001179</v>
      </c>
      <c r="O62" s="55"/>
    </row>
    <row r="63" spans="1:15" s="1" customFormat="1" ht="29.25" customHeight="1">
      <c r="A63" s="19">
        <v>55</v>
      </c>
      <c r="B63" s="21">
        <v>44068</v>
      </c>
      <c r="C63" s="22" t="s">
        <v>184</v>
      </c>
      <c r="D63" s="20" t="s">
        <v>157</v>
      </c>
      <c r="E63" s="23" t="s">
        <v>12</v>
      </c>
      <c r="F63" s="23">
        <v>3000</v>
      </c>
      <c r="G63" s="23">
        <v>512.75</v>
      </c>
      <c r="H63" s="23">
        <v>508.5</v>
      </c>
      <c r="I63" s="23">
        <v>508.5</v>
      </c>
      <c r="J63" s="33">
        <f t="shared" ref="J63" si="172">IF(E63="","",IF(E63="Buy",(I63-G63),(G63-I63)))</f>
        <v>-4.25</v>
      </c>
      <c r="K63" s="34">
        <f t="shared" ref="K63" si="173">IF(E63="","",J63*F63)</f>
        <v>-12750</v>
      </c>
      <c r="L63" s="23">
        <v>400</v>
      </c>
      <c r="M63" s="48">
        <f t="shared" ref="M63" si="174">G63*F63*0.03%</f>
        <v>461.47499999999997</v>
      </c>
      <c r="N63" s="34">
        <f t="shared" ref="N63" si="175">K63-M63</f>
        <v>-13211.475</v>
      </c>
      <c r="O63" s="55"/>
    </row>
    <row r="64" spans="1:15" s="1" customFormat="1" ht="29.25" customHeight="1">
      <c r="A64" s="19">
        <v>56</v>
      </c>
      <c r="B64" s="21">
        <v>44068</v>
      </c>
      <c r="C64" s="22" t="s">
        <v>252</v>
      </c>
      <c r="D64" s="20" t="s">
        <v>266</v>
      </c>
      <c r="E64" s="23" t="s">
        <v>12</v>
      </c>
      <c r="F64" s="23">
        <v>250</v>
      </c>
      <c r="G64" s="23">
        <v>6508</v>
      </c>
      <c r="H64" s="23">
        <v>6459.8</v>
      </c>
      <c r="I64" s="23">
        <v>6488.5</v>
      </c>
      <c r="J64" s="33">
        <f t="shared" ref="J64" si="176">IF(E64="","",IF(E64="Buy",(I64-G64),(G64-I64)))</f>
        <v>-19.5</v>
      </c>
      <c r="K64" s="34">
        <f t="shared" ref="K64" si="177">IF(E64="","",J64*F64)</f>
        <v>-4875</v>
      </c>
      <c r="L64" s="23">
        <v>400</v>
      </c>
      <c r="M64" s="48">
        <f t="shared" ref="M64" si="178">G64*F64*0.03%</f>
        <v>488.09999999999997</v>
      </c>
      <c r="N64" s="34">
        <f t="shared" ref="N64" si="179">K64-M64</f>
        <v>-5363.1</v>
      </c>
      <c r="O64" s="55">
        <f>SUM(N61:N64)</f>
        <v>-17473.748599999883</v>
      </c>
    </row>
    <row r="65" spans="1:15" s="1" customFormat="1" ht="29.25" customHeight="1">
      <c r="A65" s="19">
        <v>57</v>
      </c>
      <c r="B65" s="21">
        <v>44069</v>
      </c>
      <c r="C65" s="22" t="s">
        <v>58</v>
      </c>
      <c r="D65" s="20" t="s">
        <v>287</v>
      </c>
      <c r="E65" s="23" t="s">
        <v>12</v>
      </c>
      <c r="F65" s="23">
        <v>2400</v>
      </c>
      <c r="G65" s="23">
        <v>460.6</v>
      </c>
      <c r="H65" s="23">
        <v>457.8</v>
      </c>
      <c r="I65" s="23">
        <v>460.6</v>
      </c>
      <c r="J65" s="33">
        <f t="shared" ref="J65" si="180">IF(E65="","",IF(E65="Buy",(I65-G65),(G65-I65)))</f>
        <v>0</v>
      </c>
      <c r="K65" s="34">
        <f t="shared" ref="K65" si="181">IF(E65="","",J65*F65)</f>
        <v>0</v>
      </c>
      <c r="L65" s="23">
        <v>400</v>
      </c>
      <c r="M65" s="48">
        <f t="shared" ref="M65" si="182">G65*F65*0.03%</f>
        <v>331.63199999999995</v>
      </c>
      <c r="N65" s="34">
        <f t="shared" ref="N65" si="183">K65-M65</f>
        <v>-331.63199999999995</v>
      </c>
      <c r="O65" s="55"/>
    </row>
    <row r="66" spans="1:15" s="1" customFormat="1" ht="29.25" customHeight="1">
      <c r="A66" s="19">
        <v>58</v>
      </c>
      <c r="B66" s="21">
        <v>44069</v>
      </c>
      <c r="C66" s="22" t="s">
        <v>361</v>
      </c>
      <c r="D66" s="20" t="s">
        <v>86</v>
      </c>
      <c r="E66" s="23" t="s">
        <v>12</v>
      </c>
      <c r="F66" s="23">
        <v>6000</v>
      </c>
      <c r="G66" s="23">
        <v>207</v>
      </c>
      <c r="H66" s="23">
        <v>203.95</v>
      </c>
      <c r="I66" s="23">
        <v>212.55</v>
      </c>
      <c r="J66" s="33">
        <f t="shared" ref="J66" si="184">IF(E66="","",IF(E66="Buy",(I66-G66),(G66-I66)))</f>
        <v>5.5500000000000114</v>
      </c>
      <c r="K66" s="34">
        <f t="shared" ref="K66" si="185">IF(E66="","",J66*F66)</f>
        <v>33300.000000000065</v>
      </c>
      <c r="L66" s="23">
        <v>400</v>
      </c>
      <c r="M66" s="48">
        <f t="shared" ref="M66" si="186">G66*F66*0.03%</f>
        <v>372.59999999999997</v>
      </c>
      <c r="N66" s="34">
        <f t="shared" ref="N66" si="187">K66-M66</f>
        <v>32927.400000000067</v>
      </c>
      <c r="O66" s="55"/>
    </row>
    <row r="67" spans="1:15" s="1" customFormat="1" ht="29.25" customHeight="1">
      <c r="A67" s="19">
        <v>59</v>
      </c>
      <c r="B67" s="21">
        <v>44069</v>
      </c>
      <c r="C67" s="22" t="s">
        <v>415</v>
      </c>
      <c r="D67" s="20" t="s">
        <v>148</v>
      </c>
      <c r="E67" s="23" t="s">
        <v>12</v>
      </c>
      <c r="F67" s="23">
        <v>13600</v>
      </c>
      <c r="G67" s="23">
        <v>72.2</v>
      </c>
      <c r="H67" s="23">
        <v>71.45</v>
      </c>
      <c r="I67" s="23">
        <v>72.099999999999994</v>
      </c>
      <c r="J67" s="33">
        <f t="shared" ref="J67" si="188">IF(E67="","",IF(E67="Buy",(I67-G67),(G67-I67)))</f>
        <v>-0.10000000000000853</v>
      </c>
      <c r="K67" s="34">
        <f t="shared" ref="K67" si="189">IF(E67="","",J67*F67)</f>
        <v>-1360.000000000116</v>
      </c>
      <c r="L67" s="23">
        <v>400</v>
      </c>
      <c r="M67" s="48">
        <f t="shared" ref="M67" si="190">G67*F67*0.03%</f>
        <v>294.57599999999996</v>
      </c>
      <c r="N67" s="34">
        <f t="shared" ref="N67" si="191">K67-M67</f>
        <v>-1654.576000000116</v>
      </c>
      <c r="O67" s="55">
        <f>SUM(N65:N67)</f>
        <v>30941.191999999948</v>
      </c>
    </row>
    <row r="68" spans="1:15" s="1" customFormat="1" ht="29.25" customHeight="1">
      <c r="A68" s="19">
        <v>60</v>
      </c>
      <c r="B68" s="21">
        <v>44070</v>
      </c>
      <c r="C68" s="22" t="s">
        <v>195</v>
      </c>
      <c r="D68" s="20" t="s">
        <v>410</v>
      </c>
      <c r="E68" s="23" t="s">
        <v>12</v>
      </c>
      <c r="F68" s="23">
        <v>10000</v>
      </c>
      <c r="G68" s="23">
        <v>134.9</v>
      </c>
      <c r="H68" s="23">
        <v>133.44999999999999</v>
      </c>
      <c r="I68" s="23">
        <v>135.25</v>
      </c>
      <c r="J68" s="33">
        <f t="shared" ref="J68" si="192">IF(E68="","",IF(E68="Buy",(I68-G68),(G68-I68)))</f>
        <v>0.34999999999999432</v>
      </c>
      <c r="K68" s="34">
        <f t="shared" ref="K68" si="193">IF(E68="","",J68*F68)</f>
        <v>3499.9999999999432</v>
      </c>
      <c r="L68" s="23">
        <v>400</v>
      </c>
      <c r="M68" s="48">
        <f t="shared" ref="M68" si="194">G68*F68*0.03%</f>
        <v>404.7</v>
      </c>
      <c r="N68" s="34">
        <f t="shared" ref="N68" si="195">K68-M68</f>
        <v>3095.2999999999433</v>
      </c>
      <c r="O68" s="55"/>
    </row>
    <row r="69" spans="1:15" s="1" customFormat="1" ht="29.25" customHeight="1">
      <c r="A69" s="19">
        <v>61</v>
      </c>
      <c r="B69" s="21">
        <v>44070</v>
      </c>
      <c r="C69" s="22" t="s">
        <v>142</v>
      </c>
      <c r="D69" s="20" t="s">
        <v>205</v>
      </c>
      <c r="E69" s="23" t="s">
        <v>12</v>
      </c>
      <c r="F69" s="23">
        <v>814</v>
      </c>
      <c r="G69" s="23">
        <v>1340</v>
      </c>
      <c r="H69" s="23">
        <v>1329.8</v>
      </c>
      <c r="I69" s="23">
        <v>1334.5</v>
      </c>
      <c r="J69" s="33">
        <f t="shared" ref="J69" si="196">IF(E69="","",IF(E69="Buy",(I69-G69),(G69-I69)))</f>
        <v>-5.5</v>
      </c>
      <c r="K69" s="34">
        <f t="shared" ref="K69" si="197">IF(E69="","",J69*F69)</f>
        <v>-4477</v>
      </c>
      <c r="L69" s="23">
        <v>400</v>
      </c>
      <c r="M69" s="48">
        <f t="shared" ref="M69" si="198">G69*F69*0.03%</f>
        <v>327.22799999999995</v>
      </c>
      <c r="N69" s="34">
        <f t="shared" ref="N69" si="199">K69-M69</f>
        <v>-4804.2280000000001</v>
      </c>
      <c r="O69" s="55"/>
    </row>
    <row r="70" spans="1:15" s="1" customFormat="1" ht="29.25" customHeight="1">
      <c r="A70" s="19">
        <v>62</v>
      </c>
      <c r="B70" s="21">
        <v>44070</v>
      </c>
      <c r="C70" s="22" t="s">
        <v>118</v>
      </c>
      <c r="D70" s="20" t="s">
        <v>172</v>
      </c>
      <c r="E70" s="23" t="s">
        <v>12</v>
      </c>
      <c r="F70" s="23">
        <v>4600</v>
      </c>
      <c r="G70" s="23">
        <v>501.6</v>
      </c>
      <c r="H70" s="23">
        <v>499.9</v>
      </c>
      <c r="I70" s="23">
        <v>502.5</v>
      </c>
      <c r="J70" s="33">
        <f t="shared" ref="J70" si="200">IF(E70="","",IF(E70="Buy",(I70-G70),(G70-I70)))</f>
        <v>0.89999999999997726</v>
      </c>
      <c r="K70" s="34">
        <f t="shared" ref="K70" si="201">IF(E70="","",J70*F70)</f>
        <v>4139.9999999998954</v>
      </c>
      <c r="L70" s="23">
        <v>400</v>
      </c>
      <c r="M70" s="48">
        <f t="shared" ref="M70" si="202">G70*F70*0.03%</f>
        <v>692.20799999999997</v>
      </c>
      <c r="N70" s="34">
        <f t="shared" ref="N70" si="203">K70-M70</f>
        <v>3447.7919999998953</v>
      </c>
      <c r="O70" s="55"/>
    </row>
    <row r="71" spans="1:15" s="1" customFormat="1" ht="29.25" customHeight="1">
      <c r="A71" s="19">
        <v>63</v>
      </c>
      <c r="B71" s="21">
        <v>44070</v>
      </c>
      <c r="C71" s="22" t="s">
        <v>380</v>
      </c>
      <c r="D71" s="20" t="s">
        <v>157</v>
      </c>
      <c r="E71" s="23" t="s">
        <v>12</v>
      </c>
      <c r="F71" s="23">
        <v>3000</v>
      </c>
      <c r="G71" s="23">
        <v>510.9</v>
      </c>
      <c r="H71" s="23">
        <v>509.5</v>
      </c>
      <c r="I71" s="23">
        <v>516.9</v>
      </c>
      <c r="J71" s="33">
        <f t="shared" ref="J71" si="204">IF(E71="","",IF(E71="Buy",(I71-G71),(G71-I71)))</f>
        <v>6</v>
      </c>
      <c r="K71" s="34">
        <f t="shared" ref="K71" si="205">IF(E71="","",J71*F71)</f>
        <v>18000</v>
      </c>
      <c r="L71" s="23">
        <v>400</v>
      </c>
      <c r="M71" s="48">
        <f t="shared" ref="M71" si="206">G71*F71*0.03%</f>
        <v>459.80999999999995</v>
      </c>
      <c r="N71" s="34">
        <f t="shared" ref="N71" si="207">K71-M71</f>
        <v>17540.189999999999</v>
      </c>
      <c r="O71" s="55">
        <f>SUM(N68:N71)</f>
        <v>19279.053999999836</v>
      </c>
    </row>
    <row r="72" spans="1:15" s="1" customFormat="1" ht="29.25" customHeight="1">
      <c r="A72" s="19">
        <v>64</v>
      </c>
      <c r="B72" s="21">
        <v>44071</v>
      </c>
      <c r="C72" s="22" t="s">
        <v>276</v>
      </c>
      <c r="D72" s="20" t="s">
        <v>216</v>
      </c>
      <c r="E72" s="23" t="s">
        <v>12</v>
      </c>
      <c r="F72" s="23">
        <v>6200</v>
      </c>
      <c r="G72" s="23">
        <v>227.3</v>
      </c>
      <c r="H72" s="23">
        <v>226.1</v>
      </c>
      <c r="I72" s="23">
        <v>228.2</v>
      </c>
      <c r="J72" s="33">
        <f t="shared" ref="J72" si="208">IF(E72="","",IF(E72="Buy",(I72-G72),(G72-I72)))</f>
        <v>0.89999999999997726</v>
      </c>
      <c r="K72" s="34">
        <f t="shared" ref="K72" si="209">IF(E72="","",J72*F72)</f>
        <v>5579.999999999859</v>
      </c>
      <c r="L72" s="23">
        <v>400</v>
      </c>
      <c r="M72" s="48">
        <f t="shared" ref="M72" si="210">G72*F72*0.03%</f>
        <v>422.77799999999996</v>
      </c>
      <c r="N72" s="34">
        <f t="shared" ref="N72" si="211">K72-M72</f>
        <v>5157.2219999998588</v>
      </c>
      <c r="O72" s="55"/>
    </row>
    <row r="73" spans="1:15" s="1" customFormat="1" ht="29.25" customHeight="1">
      <c r="A73" s="19">
        <v>65</v>
      </c>
      <c r="B73" s="21">
        <v>44071</v>
      </c>
      <c r="C73" s="22" t="s">
        <v>229</v>
      </c>
      <c r="D73" s="20" t="s">
        <v>47</v>
      </c>
      <c r="E73" s="23" t="s">
        <v>12</v>
      </c>
      <c r="F73" s="23">
        <v>2600</v>
      </c>
      <c r="G73" s="23">
        <v>510.8</v>
      </c>
      <c r="H73" s="23">
        <v>508.45</v>
      </c>
      <c r="I73" s="23">
        <v>508.45</v>
      </c>
      <c r="J73" s="33">
        <f t="shared" ref="J73" si="212">IF(E73="","",IF(E73="Buy",(I73-G73),(G73-I73)))</f>
        <v>-2.3500000000000227</v>
      </c>
      <c r="K73" s="34">
        <f t="shared" ref="K73" si="213">IF(E73="","",J73*F73)</f>
        <v>-6110.0000000000591</v>
      </c>
      <c r="L73" s="23">
        <v>400</v>
      </c>
      <c r="M73" s="48">
        <f t="shared" ref="M73" si="214">G73*F73*0.03%</f>
        <v>398.42399999999998</v>
      </c>
      <c r="N73" s="34">
        <f t="shared" ref="N73" si="215">K73-M73</f>
        <v>-6508.4240000000591</v>
      </c>
      <c r="O73" s="55">
        <f>SUM(N72:N73)</f>
        <v>-1351.2020000002003</v>
      </c>
    </row>
    <row r="74" spans="1:15" s="1" customFormat="1" ht="29.25" customHeight="1">
      <c r="A74" s="19">
        <v>66</v>
      </c>
      <c r="B74" s="21">
        <v>44074</v>
      </c>
      <c r="C74" s="22" t="s">
        <v>213</v>
      </c>
      <c r="D74" s="20" t="s">
        <v>133</v>
      </c>
      <c r="E74" s="23" t="s">
        <v>12</v>
      </c>
      <c r="F74" s="23">
        <v>5000</v>
      </c>
      <c r="G74" s="23">
        <v>371.75</v>
      </c>
      <c r="H74" s="23">
        <v>367.9</v>
      </c>
      <c r="I74" s="23">
        <v>375.25</v>
      </c>
      <c r="J74" s="33">
        <f t="shared" ref="J74" si="216">IF(E74="","",IF(E74="Buy",(I74-G74),(G74-I74)))</f>
        <v>3.5</v>
      </c>
      <c r="K74" s="34">
        <f t="shared" ref="K74" si="217">IF(E74="","",J74*F74)</f>
        <v>17500</v>
      </c>
      <c r="L74" s="23">
        <v>400</v>
      </c>
      <c r="M74" s="48">
        <f t="shared" ref="M74" si="218">G74*F74*0.03%</f>
        <v>557.625</v>
      </c>
      <c r="N74" s="34">
        <f t="shared" ref="N74" si="219">K74-M74</f>
        <v>16942.375</v>
      </c>
      <c r="O74" s="55"/>
    </row>
    <row r="75" spans="1:15" s="1" customFormat="1" ht="29.25" customHeight="1">
      <c r="A75" s="19">
        <v>67</v>
      </c>
      <c r="B75" s="21">
        <v>44074</v>
      </c>
      <c r="C75" s="22" t="s">
        <v>441</v>
      </c>
      <c r="D75" s="20" t="s">
        <v>105</v>
      </c>
      <c r="E75" s="23" t="s">
        <v>12</v>
      </c>
      <c r="F75" s="23">
        <v>1000</v>
      </c>
      <c r="G75" s="23">
        <v>1234</v>
      </c>
      <c r="H75" s="23">
        <v>1215.5</v>
      </c>
      <c r="I75" s="23">
        <v>1224.3</v>
      </c>
      <c r="J75" s="33">
        <f t="shared" ref="J75" si="220">IF(E75="","",IF(E75="Buy",(I75-G75),(G75-I75)))</f>
        <v>-9.7000000000000455</v>
      </c>
      <c r="K75" s="34">
        <f t="shared" ref="K75" si="221">IF(E75="","",J75*F75)</f>
        <v>-9700.0000000000455</v>
      </c>
      <c r="L75" s="23">
        <v>400</v>
      </c>
      <c r="M75" s="48">
        <f t="shared" ref="M75" si="222">G75*F75*0.03%</f>
        <v>370.2</v>
      </c>
      <c r="N75" s="34">
        <f t="shared" ref="N75" si="223">K75-M75</f>
        <v>-10070.200000000046</v>
      </c>
      <c r="O75" s="55"/>
    </row>
    <row r="76" spans="1:15" s="1" customFormat="1" ht="29.25" customHeight="1">
      <c r="A76" s="19">
        <v>68</v>
      </c>
      <c r="B76" s="21">
        <v>44074</v>
      </c>
      <c r="C76" s="22" t="s">
        <v>104</v>
      </c>
      <c r="D76" s="20" t="s">
        <v>193</v>
      </c>
      <c r="E76" s="23" t="s">
        <v>13</v>
      </c>
      <c r="F76" s="23">
        <v>2300</v>
      </c>
      <c r="G76" s="23">
        <v>384</v>
      </c>
      <c r="H76" s="23">
        <v>387.65</v>
      </c>
      <c r="I76" s="23">
        <v>387.65</v>
      </c>
      <c r="J76" s="33">
        <f t="shared" ref="J76" si="224">IF(E76="","",IF(E76="Buy",(I76-G76),(G76-I76)))</f>
        <v>-3.6499999999999773</v>
      </c>
      <c r="K76" s="34">
        <f t="shared" ref="K76" si="225">IF(E76="","",J76*F76)</f>
        <v>-8394.9999999999472</v>
      </c>
      <c r="L76" s="23">
        <v>400</v>
      </c>
      <c r="M76" s="48">
        <f t="shared" ref="M76" si="226">G76*F76*0.03%</f>
        <v>264.95999999999998</v>
      </c>
      <c r="N76" s="34">
        <f t="shared" ref="N76" si="227">K76-M76</f>
        <v>-8659.9599999999464</v>
      </c>
      <c r="O76" s="55"/>
    </row>
    <row r="77" spans="1:15" s="1" customFormat="1" ht="29.25" customHeight="1" thickBot="1">
      <c r="A77" s="19">
        <v>69</v>
      </c>
      <c r="B77" s="21">
        <v>44074</v>
      </c>
      <c r="C77" s="22" t="s">
        <v>397</v>
      </c>
      <c r="D77" s="20" t="s">
        <v>302</v>
      </c>
      <c r="E77" s="23" t="s">
        <v>13</v>
      </c>
      <c r="F77" s="23">
        <v>2200</v>
      </c>
      <c r="G77" s="23">
        <v>1099.75</v>
      </c>
      <c r="H77" s="23">
        <v>1112.0999999999999</v>
      </c>
      <c r="I77" s="23">
        <v>1093</v>
      </c>
      <c r="J77" s="33">
        <f t="shared" ref="J77" si="228">IF(E77="","",IF(E77="Buy",(I77-G77),(G77-I77)))</f>
        <v>6.75</v>
      </c>
      <c r="K77" s="34">
        <f t="shared" ref="K77" si="229">IF(E77="","",J77*F77)</f>
        <v>14850</v>
      </c>
      <c r="L77" s="23">
        <v>400</v>
      </c>
      <c r="M77" s="48">
        <f t="shared" ref="M77" si="230">G77*F77*0.03%</f>
        <v>725.83499999999992</v>
      </c>
      <c r="N77" s="34">
        <f t="shared" ref="N77" si="231">K77-M77</f>
        <v>14124.165000000001</v>
      </c>
      <c r="O77" s="55">
        <f>SUM(N74:N77)</f>
        <v>12336.380000000008</v>
      </c>
    </row>
    <row r="78" spans="1:15" s="5" customFormat="1" ht="24.75" customHeight="1" thickBot="1">
      <c r="A78" s="56"/>
      <c r="B78" s="57"/>
      <c r="C78" s="57"/>
      <c r="D78" s="57"/>
      <c r="E78" s="57"/>
      <c r="F78" s="57"/>
      <c r="G78" s="57"/>
      <c r="H78" s="57"/>
      <c r="I78" s="57"/>
      <c r="J78" s="58"/>
      <c r="K78" s="59">
        <f>SUM(K9:K9)</f>
        <v>-11340.000000000055</v>
      </c>
      <c r="L78" s="57"/>
      <c r="M78" s="60">
        <f>SUM(M9:M77)</f>
        <v>29880.536099999987</v>
      </c>
      <c r="N78" s="59">
        <f>SUM(N9:N77)</f>
        <v>200523.96390000009</v>
      </c>
      <c r="O78" s="69"/>
    </row>
    <row r="79" spans="1:15" ht="15" customHeight="1">
      <c r="A79" s="10"/>
      <c r="B79" s="10"/>
      <c r="C79" s="10"/>
      <c r="D79" s="10"/>
      <c r="E79" s="10"/>
      <c r="F79" s="10"/>
      <c r="G79" s="10"/>
      <c r="H79" s="10"/>
      <c r="I79" s="10"/>
      <c r="J79" s="26"/>
      <c r="K79" s="27"/>
      <c r="L79" s="10"/>
      <c r="M79" s="10"/>
      <c r="N79" s="27"/>
      <c r="O79" s="27"/>
    </row>
    <row r="80" spans="1:15" s="49" customFormat="1" ht="15" customHeight="1">
      <c r="A80" s="126" t="s">
        <v>299</v>
      </c>
      <c r="B80" s="126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</row>
    <row r="81" spans="1:15" s="49" customFormat="1" ht="15" customHeight="1">
      <c r="A81" s="66" t="s">
        <v>300</v>
      </c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8"/>
      <c r="N81" s="65"/>
      <c r="O81" s="65"/>
    </row>
    <row r="82" spans="1:15" ht="15" customHeight="1">
      <c r="A82" s="66" t="s">
        <v>301</v>
      </c>
      <c r="B82" s="66"/>
      <c r="C82" s="66"/>
      <c r="D82" s="66"/>
      <c r="E82" s="66"/>
      <c r="F82" s="66"/>
      <c r="G82" s="66"/>
      <c r="H82" s="66"/>
      <c r="I82" s="66"/>
      <c r="J82" s="66"/>
      <c r="K82" s="66"/>
      <c r="L82" s="66"/>
      <c r="M82" s="66"/>
      <c r="N82" s="66"/>
      <c r="O82" s="65"/>
    </row>
    <row r="83" spans="1:15" ht="15" customHeight="1">
      <c r="A83" s="10"/>
      <c r="B83" s="10"/>
      <c r="C83" s="10"/>
      <c r="D83" s="10"/>
      <c r="E83" s="10"/>
      <c r="F83" s="10"/>
      <c r="G83" s="10"/>
      <c r="H83" s="10"/>
      <c r="I83" s="10"/>
      <c r="J83" s="26"/>
      <c r="K83" s="27"/>
      <c r="L83" s="10"/>
      <c r="M83" s="10"/>
      <c r="N83" s="27"/>
      <c r="O83" s="27"/>
    </row>
    <row r="84" spans="1:15" ht="15" customHeight="1">
      <c r="A84" s="10"/>
      <c r="B84" s="10"/>
      <c r="C84" s="10"/>
      <c r="D84" s="10"/>
      <c r="E84" s="10"/>
      <c r="F84" s="10"/>
      <c r="G84" s="10"/>
      <c r="H84" s="10"/>
      <c r="I84" s="10"/>
      <c r="J84" s="26"/>
      <c r="K84" s="27"/>
      <c r="L84" s="10"/>
      <c r="M84" s="10"/>
      <c r="N84" s="27"/>
      <c r="O84" s="27"/>
    </row>
    <row r="85" spans="1:15" ht="15" customHeight="1">
      <c r="A85" s="10"/>
      <c r="B85" s="10"/>
      <c r="C85" s="10"/>
      <c r="D85" s="10"/>
      <c r="E85" s="10"/>
      <c r="F85" s="10"/>
      <c r="G85" s="10"/>
      <c r="H85" s="10"/>
      <c r="I85" s="10"/>
      <c r="J85" s="26"/>
      <c r="K85" s="27"/>
      <c r="L85" s="10"/>
      <c r="M85" s="10"/>
      <c r="N85" s="27"/>
      <c r="O85" s="27"/>
    </row>
    <row r="86" spans="1:15" ht="15" customHeight="1">
      <c r="A86" s="10"/>
      <c r="B86" s="10"/>
      <c r="C86" s="10"/>
      <c r="D86" s="10"/>
      <c r="E86" s="10"/>
      <c r="F86" s="10"/>
      <c r="G86" s="10"/>
      <c r="H86" s="10"/>
      <c r="I86" s="10"/>
      <c r="J86" s="26"/>
      <c r="K86" s="27"/>
      <c r="L86" s="10"/>
      <c r="M86" s="10"/>
      <c r="N86" s="27"/>
      <c r="O86" s="27"/>
    </row>
    <row r="87" spans="1:15" ht="15" customHeight="1">
      <c r="A87" s="10"/>
      <c r="B87" s="10"/>
      <c r="C87" s="10"/>
      <c r="D87" s="10"/>
      <c r="E87" s="10"/>
      <c r="F87" s="10"/>
      <c r="G87" s="10"/>
      <c r="H87" s="10"/>
      <c r="I87" s="10"/>
      <c r="J87" s="26"/>
      <c r="K87" s="27"/>
      <c r="L87" s="10"/>
      <c r="M87" s="10"/>
      <c r="N87" s="27"/>
      <c r="O87" s="27"/>
    </row>
    <row r="88" spans="1:15" ht="15" customHeight="1">
      <c r="A88" s="10"/>
      <c r="B88" s="10"/>
      <c r="C88" s="10"/>
      <c r="D88" s="10"/>
      <c r="E88" s="10"/>
      <c r="F88" s="10"/>
      <c r="G88" s="10"/>
      <c r="H88" s="10"/>
      <c r="I88" s="10"/>
      <c r="J88" s="26"/>
      <c r="K88" s="27"/>
      <c r="L88" s="10"/>
      <c r="M88" s="10"/>
      <c r="N88" s="27"/>
      <c r="O88" s="27"/>
    </row>
    <row r="89" spans="1:15" ht="15" customHeight="1">
      <c r="A89" s="10"/>
      <c r="B89" s="10"/>
      <c r="C89" s="10"/>
      <c r="D89" s="10"/>
      <c r="E89" s="10"/>
      <c r="F89" s="10"/>
      <c r="G89" s="10"/>
      <c r="H89" s="10"/>
      <c r="I89" s="10"/>
      <c r="J89" s="26"/>
      <c r="K89" s="27"/>
      <c r="L89" s="10"/>
      <c r="M89" s="10"/>
      <c r="N89" s="27"/>
      <c r="O89" s="27"/>
    </row>
    <row r="90" spans="1:15" ht="15" customHeight="1">
      <c r="A90" s="10"/>
      <c r="B90" s="10"/>
      <c r="C90" s="10"/>
      <c r="D90" s="10"/>
      <c r="E90" s="10"/>
      <c r="F90" s="10"/>
      <c r="G90" s="10"/>
      <c r="H90" s="10"/>
      <c r="I90" s="10"/>
      <c r="J90" s="26"/>
      <c r="K90" s="27"/>
      <c r="L90" s="10"/>
      <c r="M90" s="10"/>
      <c r="N90" s="27"/>
      <c r="O90" s="27"/>
    </row>
    <row r="91" spans="1:15" ht="15" customHeight="1">
      <c r="A91" s="10"/>
      <c r="B91" s="10"/>
      <c r="C91" s="10"/>
      <c r="D91" s="10"/>
      <c r="E91" s="10"/>
      <c r="F91" s="10"/>
      <c r="G91" s="10"/>
      <c r="H91" s="10"/>
      <c r="I91" s="10"/>
      <c r="J91" s="26"/>
      <c r="K91" s="27"/>
      <c r="L91" s="10"/>
      <c r="M91" s="10"/>
      <c r="N91" s="27"/>
      <c r="O91" s="27"/>
    </row>
    <row r="92" spans="1:15" ht="15" customHeight="1">
      <c r="A92" s="10"/>
      <c r="B92" s="10"/>
      <c r="C92" s="10"/>
      <c r="D92" s="10"/>
      <c r="E92" s="10"/>
      <c r="F92" s="10"/>
      <c r="G92" s="10"/>
      <c r="H92" s="10"/>
      <c r="I92" s="10"/>
      <c r="J92" s="26"/>
      <c r="K92" s="27"/>
      <c r="L92" s="10"/>
      <c r="M92" s="10"/>
      <c r="N92" s="27"/>
      <c r="O92" s="27"/>
    </row>
    <row r="93" spans="1:15" ht="15" customHeight="1">
      <c r="A93" s="10"/>
      <c r="B93" s="10"/>
      <c r="C93" s="10"/>
      <c r="D93" s="10"/>
      <c r="E93" s="10"/>
      <c r="F93" s="10"/>
      <c r="G93" s="10"/>
      <c r="H93" s="10"/>
      <c r="I93" s="10"/>
      <c r="J93" s="26"/>
      <c r="K93" s="27"/>
      <c r="L93" s="10"/>
      <c r="M93" s="10"/>
      <c r="N93" s="27"/>
      <c r="O93" s="27"/>
    </row>
    <row r="94" spans="1:15" ht="15" customHeight="1">
      <c r="A94" s="10"/>
      <c r="B94" s="10"/>
      <c r="C94" s="10"/>
      <c r="D94" s="10"/>
      <c r="E94" s="10"/>
      <c r="F94" s="10"/>
      <c r="G94" s="10"/>
      <c r="H94" s="10"/>
      <c r="I94" s="10"/>
      <c r="J94" s="26"/>
      <c r="K94" s="27"/>
      <c r="L94" s="10"/>
      <c r="M94" s="10"/>
      <c r="N94" s="27"/>
      <c r="O94" s="27"/>
    </row>
    <row r="95" spans="1:15" ht="15" customHeight="1">
      <c r="A95" s="35"/>
      <c r="B95" s="35"/>
      <c r="C95" s="35"/>
      <c r="D95" s="35"/>
      <c r="E95" s="35"/>
      <c r="F95" s="35"/>
      <c r="G95" s="35"/>
      <c r="H95" s="35"/>
      <c r="I95" s="35"/>
      <c r="J95" s="37"/>
      <c r="K95" s="35"/>
      <c r="L95" s="35"/>
      <c r="M95" s="35"/>
      <c r="N95" s="35"/>
      <c r="O95" s="35"/>
    </row>
    <row r="96" spans="1:15" ht="15" customHeight="1">
      <c r="A96" s="35"/>
      <c r="B96" s="35"/>
      <c r="C96" s="35"/>
      <c r="D96" s="35"/>
      <c r="E96" s="35"/>
      <c r="F96" s="35"/>
      <c r="G96" s="35"/>
      <c r="H96" s="35"/>
      <c r="I96" s="35"/>
      <c r="J96" s="37"/>
      <c r="K96" s="35"/>
      <c r="L96" s="35"/>
      <c r="M96" s="35"/>
      <c r="N96" s="35"/>
      <c r="O96" s="35"/>
    </row>
    <row r="97" spans="1:15" ht="15" customHeight="1">
      <c r="A97" s="35"/>
      <c r="B97" s="35"/>
      <c r="C97" s="35"/>
      <c r="D97" s="35"/>
      <c r="E97" s="35"/>
      <c r="F97" s="35"/>
      <c r="G97" s="35"/>
      <c r="H97" s="35"/>
      <c r="I97" s="35"/>
      <c r="J97" s="37"/>
      <c r="K97" s="35"/>
      <c r="L97" s="35"/>
      <c r="M97" s="35"/>
      <c r="N97" s="35"/>
      <c r="O97" s="35"/>
    </row>
    <row r="98" spans="1:15" ht="15" customHeight="1">
      <c r="A98" s="35"/>
      <c r="B98" s="35"/>
      <c r="C98" s="35"/>
      <c r="D98" s="35"/>
      <c r="E98" s="35"/>
      <c r="F98" s="35"/>
      <c r="G98" s="35"/>
      <c r="H98" s="35"/>
      <c r="I98" s="35"/>
      <c r="J98" s="37"/>
      <c r="K98" s="35"/>
      <c r="L98" s="35"/>
      <c r="M98" s="35"/>
      <c r="N98" s="35"/>
      <c r="O98" s="35"/>
    </row>
    <row r="99" spans="1:15" ht="15" customHeight="1">
      <c r="A99" s="35"/>
      <c r="B99" s="35"/>
      <c r="C99" s="35"/>
      <c r="D99" s="35"/>
      <c r="E99" s="35"/>
      <c r="F99" s="35"/>
      <c r="G99" s="35"/>
      <c r="H99" s="35"/>
      <c r="I99" s="35"/>
      <c r="J99" s="37"/>
      <c r="K99" s="35"/>
      <c r="L99" s="35"/>
      <c r="M99" s="35"/>
      <c r="N99" s="35"/>
      <c r="O99" s="35"/>
    </row>
    <row r="100" spans="1:15" ht="15" customHeight="1">
      <c r="A100" s="35"/>
      <c r="B100" s="35"/>
      <c r="C100" s="35"/>
      <c r="D100" s="35"/>
      <c r="E100" s="35"/>
      <c r="F100" s="35"/>
      <c r="G100" s="35"/>
      <c r="H100" s="35"/>
      <c r="I100" s="35"/>
      <c r="J100" s="37"/>
      <c r="K100" s="35"/>
      <c r="L100" s="35"/>
      <c r="M100" s="35"/>
      <c r="N100" s="35"/>
      <c r="O100" s="35"/>
    </row>
    <row r="101" spans="1:15" ht="15" customHeight="1">
      <c r="A101" s="35"/>
      <c r="B101" s="35"/>
      <c r="C101" s="35"/>
      <c r="D101" s="35"/>
      <c r="E101" s="35"/>
      <c r="F101" s="35"/>
      <c r="G101" s="35"/>
      <c r="H101" s="35"/>
      <c r="I101" s="35"/>
      <c r="J101" s="37"/>
      <c r="K101" s="35"/>
      <c r="L101" s="35"/>
      <c r="M101" s="35"/>
      <c r="N101" s="35"/>
      <c r="O101" s="35"/>
    </row>
    <row r="102" spans="1:15" ht="15" customHeight="1">
      <c r="A102" s="35"/>
      <c r="B102" s="35"/>
      <c r="C102" s="35"/>
      <c r="D102" s="35"/>
      <c r="E102" s="35"/>
      <c r="F102" s="35"/>
      <c r="G102" s="35"/>
      <c r="H102" s="35"/>
      <c r="I102" s="35"/>
      <c r="J102" s="37"/>
      <c r="K102" s="35"/>
      <c r="L102" s="35"/>
      <c r="M102" s="35"/>
      <c r="N102" s="35"/>
      <c r="O102" s="35"/>
    </row>
    <row r="103" spans="1:15" ht="15" customHeight="1">
      <c r="A103" s="35"/>
      <c r="B103" s="35"/>
      <c r="C103" s="35"/>
      <c r="D103" s="35"/>
      <c r="E103" s="35"/>
      <c r="F103" s="35"/>
      <c r="G103" s="35"/>
      <c r="H103" s="35"/>
      <c r="I103" s="35"/>
      <c r="J103" s="37"/>
      <c r="K103" s="35"/>
      <c r="L103" s="35"/>
      <c r="M103" s="35"/>
      <c r="N103" s="35"/>
      <c r="O103" s="35"/>
    </row>
    <row r="104" spans="1:15" ht="15" customHeight="1">
      <c r="A104" s="35"/>
      <c r="B104" s="35"/>
      <c r="C104" s="35"/>
      <c r="D104" s="35"/>
      <c r="E104" s="35"/>
      <c r="F104" s="35"/>
      <c r="G104" s="35"/>
      <c r="H104" s="35"/>
      <c r="I104" s="35"/>
      <c r="J104" s="37"/>
      <c r="K104" s="35"/>
      <c r="L104" s="35"/>
      <c r="M104" s="35"/>
      <c r="N104" s="35"/>
      <c r="O104" s="35"/>
    </row>
    <row r="105" spans="1:15" ht="15" customHeight="1">
      <c r="A105" s="35"/>
      <c r="B105" s="35"/>
      <c r="C105" s="35"/>
      <c r="D105" s="35"/>
      <c r="E105" s="35"/>
      <c r="F105" s="35"/>
      <c r="G105" s="35"/>
      <c r="H105" s="35"/>
      <c r="I105" s="35"/>
      <c r="J105" s="37"/>
      <c r="K105" s="35"/>
      <c r="L105" s="35"/>
      <c r="M105" s="35"/>
      <c r="N105" s="35"/>
      <c r="O105" s="35"/>
    </row>
    <row r="106" spans="1:15" ht="15" customHeight="1">
      <c r="A106" s="35"/>
      <c r="B106" s="35"/>
      <c r="C106" s="35"/>
      <c r="D106" s="35"/>
      <c r="E106" s="35"/>
      <c r="F106" s="35"/>
      <c r="G106" s="35"/>
      <c r="H106" s="35"/>
      <c r="I106" s="35"/>
      <c r="J106" s="37"/>
      <c r="K106" s="35"/>
      <c r="L106" s="35"/>
      <c r="M106" s="35"/>
      <c r="N106" s="35"/>
      <c r="O106" s="35"/>
    </row>
    <row r="107" spans="1:15" ht="15" customHeight="1">
      <c r="A107" s="35"/>
      <c r="B107" s="35"/>
      <c r="C107" s="35"/>
      <c r="D107" s="35"/>
      <c r="E107" s="35"/>
      <c r="F107" s="35"/>
      <c r="G107" s="35"/>
      <c r="H107" s="35"/>
      <c r="I107" s="35"/>
      <c r="J107" s="37"/>
      <c r="K107" s="35"/>
      <c r="L107" s="35"/>
      <c r="M107" s="35"/>
      <c r="N107" s="35"/>
      <c r="O107" s="35"/>
    </row>
    <row r="108" spans="1:15" ht="15" customHeight="1">
      <c r="A108" s="35"/>
      <c r="B108" s="35"/>
      <c r="C108" s="35"/>
      <c r="D108" s="35"/>
      <c r="E108" s="35"/>
      <c r="F108" s="35"/>
      <c r="G108" s="35"/>
      <c r="H108" s="35"/>
      <c r="I108" s="35"/>
      <c r="J108" s="37"/>
      <c r="K108" s="35"/>
      <c r="L108" s="35"/>
      <c r="M108" s="35"/>
      <c r="N108" s="35"/>
      <c r="O108" s="35"/>
    </row>
    <row r="109" spans="1:15" ht="1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8"/>
      <c r="K109" s="36"/>
      <c r="L109" s="36"/>
      <c r="M109" s="36"/>
      <c r="N109" s="36"/>
      <c r="O109" s="36"/>
    </row>
    <row r="110" spans="1:15" ht="1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8"/>
      <c r="K110" s="36"/>
      <c r="L110" s="36"/>
      <c r="M110" s="36"/>
      <c r="N110" s="36"/>
      <c r="O110" s="36"/>
    </row>
    <row r="111" spans="1:15" ht="1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8"/>
      <c r="K111" s="36"/>
      <c r="L111" s="36"/>
      <c r="M111" s="36"/>
      <c r="N111" s="36"/>
      <c r="O111" s="36"/>
    </row>
    <row r="112" spans="1:15" ht="1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8"/>
      <c r="K112" s="36"/>
      <c r="L112" s="36"/>
      <c r="M112" s="36"/>
      <c r="N112" s="36"/>
      <c r="O112" s="36"/>
    </row>
    <row r="113" spans="1:15" ht="1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8"/>
      <c r="K113" s="36"/>
      <c r="L113" s="36"/>
      <c r="M113" s="36"/>
      <c r="N113" s="36"/>
      <c r="O113" s="36"/>
    </row>
    <row r="114" spans="1:15" ht="1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8"/>
      <c r="K114" s="36"/>
      <c r="L114" s="36"/>
      <c r="M114" s="36"/>
      <c r="N114" s="36"/>
      <c r="O114" s="36"/>
    </row>
    <row r="115" spans="1:15" ht="1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8"/>
      <c r="K115" s="36"/>
      <c r="L115" s="36"/>
      <c r="M115" s="36"/>
      <c r="N115" s="36"/>
      <c r="O115" s="36"/>
    </row>
  </sheetData>
  <mergeCells count="2">
    <mergeCell ref="A6:O6"/>
    <mergeCell ref="A80:O80"/>
  </mergeCells>
  <pageMargins left="0.7" right="0.7" top="0.75" bottom="0.75" header="0.51180555555555496" footer="0.51180555555555496"/>
  <pageSetup firstPageNumber="0" orientation="portrait" useFirstPageNumber="1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Q115"/>
  <sheetViews>
    <sheetView topLeftCell="A75" workbookViewId="0">
      <selection activeCell="N79" sqref="N79"/>
    </sheetView>
  </sheetViews>
  <sheetFormatPr defaultColWidth="9" defaultRowHeight="14.35"/>
  <cols>
    <col min="1" max="1" width="8.87890625" customWidth="1"/>
    <col min="2" max="2" width="16.3515625" customWidth="1"/>
    <col min="3" max="3" width="15" customWidth="1"/>
    <col min="4" max="4" width="23.3515625" customWidth="1"/>
    <col min="5" max="5" width="11.52734375" customWidth="1"/>
    <col min="6" max="6" width="12" customWidth="1"/>
    <col min="7" max="7" width="15.64453125" customWidth="1"/>
    <col min="8" max="8" width="13.64453125" customWidth="1"/>
    <col min="9" max="9" width="19" customWidth="1"/>
    <col min="10" max="10" width="8.52734375" style="6" hidden="1" customWidth="1"/>
    <col min="11" max="11" width="16.87890625" hidden="1" customWidth="1"/>
    <col min="12" max="12" width="7" hidden="1" customWidth="1"/>
    <col min="13" max="13" width="14.52734375" customWidth="1"/>
    <col min="14" max="14" width="18.64453125" customWidth="1"/>
    <col min="15" max="15" width="15.87890625" customWidth="1"/>
    <col min="16" max="17" width="9" style="70"/>
  </cols>
  <sheetData>
    <row r="1" spans="1:17" ht="15" customHeight="1">
      <c r="A1" s="7"/>
      <c r="B1" s="8"/>
      <c r="C1" s="8"/>
      <c r="D1" s="8"/>
      <c r="E1" s="8"/>
      <c r="F1" s="8"/>
      <c r="G1" s="8"/>
      <c r="H1" s="8"/>
      <c r="I1" s="8"/>
      <c r="J1" s="24"/>
      <c r="K1" s="25"/>
      <c r="L1" s="8"/>
      <c r="M1" s="8"/>
      <c r="N1" s="25"/>
      <c r="O1" s="50"/>
    </row>
    <row r="2" spans="1:17" ht="15" customHeight="1">
      <c r="A2" s="9"/>
      <c r="B2" s="10"/>
      <c r="C2" s="10"/>
      <c r="D2" s="10"/>
      <c r="E2" s="10"/>
      <c r="F2" s="10"/>
      <c r="G2" s="10"/>
      <c r="H2" s="10"/>
      <c r="I2" s="10"/>
      <c r="J2" s="26"/>
      <c r="K2" s="27"/>
      <c r="L2" s="10"/>
      <c r="M2" s="10"/>
      <c r="N2" s="27"/>
      <c r="O2" s="51"/>
    </row>
    <row r="3" spans="1:17" ht="15" customHeight="1">
      <c r="A3" s="9"/>
      <c r="B3" s="10"/>
      <c r="C3" s="10"/>
      <c r="D3" s="10"/>
      <c r="E3" s="10"/>
      <c r="F3" s="10"/>
      <c r="G3" s="10"/>
      <c r="H3" s="10"/>
      <c r="I3" s="10"/>
      <c r="J3" s="26"/>
      <c r="K3" s="27"/>
      <c r="L3" s="10"/>
      <c r="M3" s="10"/>
      <c r="N3" s="27"/>
      <c r="O3" s="51"/>
    </row>
    <row r="4" spans="1:17" ht="15" customHeight="1">
      <c r="A4" s="9"/>
      <c r="B4" s="10"/>
      <c r="C4" s="10"/>
      <c r="D4" s="10"/>
      <c r="E4" s="10"/>
      <c r="F4" s="10"/>
      <c r="G4" s="10"/>
      <c r="H4" s="10"/>
      <c r="I4" s="10"/>
      <c r="J4" s="26"/>
      <c r="K4" s="27"/>
      <c r="L4" s="10"/>
      <c r="M4" s="10"/>
      <c r="N4" s="27"/>
      <c r="O4" s="51"/>
    </row>
    <row r="5" spans="1:17" ht="18.7">
      <c r="A5" s="11"/>
      <c r="B5" s="12"/>
      <c r="C5" s="12"/>
      <c r="D5" s="12"/>
      <c r="E5" s="12"/>
      <c r="F5" s="12"/>
      <c r="G5" s="12"/>
      <c r="H5" s="12"/>
      <c r="I5" s="12"/>
      <c r="J5" s="28"/>
      <c r="K5" s="12"/>
      <c r="L5" s="12"/>
      <c r="M5" s="12"/>
      <c r="N5" s="12"/>
      <c r="O5" s="52"/>
    </row>
    <row r="6" spans="1:17" ht="23.35">
      <c r="A6" s="123" t="s">
        <v>442</v>
      </c>
      <c r="B6" s="124"/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5"/>
    </row>
    <row r="7" spans="1:17" s="4" customFormat="1" ht="54.75" customHeight="1">
      <c r="A7" s="13" t="s">
        <v>0</v>
      </c>
      <c r="B7" s="14" t="s">
        <v>2</v>
      </c>
      <c r="C7" s="14" t="s">
        <v>3</v>
      </c>
      <c r="D7" s="14" t="s">
        <v>1</v>
      </c>
      <c r="E7" s="14" t="s">
        <v>4</v>
      </c>
      <c r="F7" s="14" t="s">
        <v>67</v>
      </c>
      <c r="G7" s="15" t="s">
        <v>5</v>
      </c>
      <c r="H7" s="14" t="s">
        <v>6</v>
      </c>
      <c r="I7" s="14" t="s">
        <v>7</v>
      </c>
      <c r="J7" s="29" t="s">
        <v>8</v>
      </c>
      <c r="K7" s="30" t="s">
        <v>9</v>
      </c>
      <c r="L7" s="14" t="s">
        <v>10</v>
      </c>
      <c r="M7" s="14" t="s">
        <v>101</v>
      </c>
      <c r="N7" s="30" t="s">
        <v>100</v>
      </c>
      <c r="O7" s="53" t="s">
        <v>128</v>
      </c>
      <c r="P7" s="71"/>
      <c r="Q7" s="71"/>
    </row>
    <row r="8" spans="1:17" ht="6.75" customHeight="1">
      <c r="A8" s="16"/>
      <c r="B8" s="17"/>
      <c r="C8" s="17"/>
      <c r="D8" s="17"/>
      <c r="E8" s="17"/>
      <c r="F8" s="17"/>
      <c r="G8" s="18"/>
      <c r="H8" s="17"/>
      <c r="I8" s="17"/>
      <c r="J8" s="31"/>
      <c r="K8" s="32"/>
      <c r="L8" s="17"/>
      <c r="M8" s="17"/>
      <c r="N8" s="32"/>
      <c r="O8" s="54"/>
    </row>
    <row r="9" spans="1:17" s="1" customFormat="1" ht="29.25" customHeight="1">
      <c r="A9" s="19">
        <v>1</v>
      </c>
      <c r="B9" s="21">
        <v>44075</v>
      </c>
      <c r="C9" s="22" t="s">
        <v>110</v>
      </c>
      <c r="D9" s="20" t="s">
        <v>273</v>
      </c>
      <c r="E9" s="23" t="s">
        <v>13</v>
      </c>
      <c r="F9" s="23">
        <v>500</v>
      </c>
      <c r="G9" s="23">
        <v>2949</v>
      </c>
      <c r="H9" s="23">
        <v>2972.9</v>
      </c>
      <c r="I9" s="23">
        <v>2972.9</v>
      </c>
      <c r="J9" s="33">
        <f t="shared" ref="J9:J12" si="0">IF(E9="","",IF(E9="Buy",(I9-G9),(G9-I9)))</f>
        <v>-23.900000000000091</v>
      </c>
      <c r="K9" s="34">
        <f t="shared" ref="K9:K12" si="1">IF(E9="","",J9*F9)</f>
        <v>-11950.000000000045</v>
      </c>
      <c r="L9" s="23">
        <v>400</v>
      </c>
      <c r="M9" s="48">
        <f t="shared" ref="M9:M12" si="2">G9*F9*0.03%</f>
        <v>442.34999999999997</v>
      </c>
      <c r="N9" s="34">
        <f t="shared" ref="N9:N12" si="3">K9-M9</f>
        <v>-12392.350000000046</v>
      </c>
      <c r="O9" s="55"/>
      <c r="P9" s="70"/>
      <c r="Q9" s="70"/>
    </row>
    <row r="10" spans="1:17" s="1" customFormat="1" ht="29.25" customHeight="1">
      <c r="A10" s="19">
        <v>2</v>
      </c>
      <c r="B10" s="21">
        <v>44075</v>
      </c>
      <c r="C10" s="22" t="s">
        <v>115</v>
      </c>
      <c r="D10" s="20" t="s">
        <v>216</v>
      </c>
      <c r="E10" s="23" t="s">
        <v>13</v>
      </c>
      <c r="F10" s="23">
        <v>6200</v>
      </c>
      <c r="G10" s="23">
        <v>200.5</v>
      </c>
      <c r="H10" s="23">
        <v>205.2</v>
      </c>
      <c r="I10" s="23">
        <v>198.35</v>
      </c>
      <c r="J10" s="33">
        <f t="shared" si="0"/>
        <v>2.1500000000000057</v>
      </c>
      <c r="K10" s="34">
        <f t="shared" si="1"/>
        <v>13330.000000000035</v>
      </c>
      <c r="L10" s="23">
        <v>400</v>
      </c>
      <c r="M10" s="48">
        <f t="shared" si="2"/>
        <v>372.92999999999995</v>
      </c>
      <c r="N10" s="34">
        <f t="shared" si="3"/>
        <v>12957.070000000034</v>
      </c>
      <c r="O10" s="55"/>
      <c r="P10" s="70"/>
      <c r="Q10" s="70"/>
    </row>
    <row r="11" spans="1:17" s="1" customFormat="1" ht="29.25" customHeight="1">
      <c r="A11" s="19">
        <v>3</v>
      </c>
      <c r="B11" s="21">
        <v>44075</v>
      </c>
      <c r="C11" s="22" t="s">
        <v>397</v>
      </c>
      <c r="D11" s="20" t="s">
        <v>173</v>
      </c>
      <c r="E11" s="23" t="s">
        <v>12</v>
      </c>
      <c r="F11" s="23">
        <v>3702</v>
      </c>
      <c r="G11" s="23">
        <v>550.9</v>
      </c>
      <c r="H11" s="23">
        <v>545.4</v>
      </c>
      <c r="I11" s="23">
        <v>549.9</v>
      </c>
      <c r="J11" s="33">
        <f t="shared" ref="J11" si="4">IF(E11="","",IF(E11="Buy",(I11-G11),(G11-I11)))</f>
        <v>-1</v>
      </c>
      <c r="K11" s="34">
        <f t="shared" ref="K11" si="5">IF(E11="","",J11*F11)</f>
        <v>-3702</v>
      </c>
      <c r="L11" s="23">
        <v>400</v>
      </c>
      <c r="M11" s="48">
        <f t="shared" ref="M11" si="6">G11*F11*0.03%</f>
        <v>611.82953999999984</v>
      </c>
      <c r="N11" s="34">
        <f t="shared" ref="N11" si="7">K11-M11</f>
        <v>-4313.8295399999997</v>
      </c>
      <c r="O11" s="55">
        <f>SUM(N9:N11)</f>
        <v>-3749.1095400000113</v>
      </c>
      <c r="P11" s="70"/>
      <c r="Q11" s="70"/>
    </row>
    <row r="12" spans="1:17" s="1" customFormat="1" ht="29.25" customHeight="1">
      <c r="A12" s="19">
        <v>4</v>
      </c>
      <c r="B12" s="21">
        <v>44076</v>
      </c>
      <c r="C12" s="22" t="s">
        <v>110</v>
      </c>
      <c r="D12" s="20" t="s">
        <v>231</v>
      </c>
      <c r="E12" s="23" t="s">
        <v>13</v>
      </c>
      <c r="F12" s="23">
        <v>800</v>
      </c>
      <c r="G12" s="23">
        <v>1307</v>
      </c>
      <c r="H12" s="23">
        <v>1320.4</v>
      </c>
      <c r="I12" s="23">
        <v>1320.4</v>
      </c>
      <c r="J12" s="33">
        <f t="shared" si="0"/>
        <v>-13.400000000000091</v>
      </c>
      <c r="K12" s="34">
        <f t="shared" si="1"/>
        <v>-10720.000000000073</v>
      </c>
      <c r="L12" s="23">
        <v>400</v>
      </c>
      <c r="M12" s="48">
        <f t="shared" si="2"/>
        <v>313.67999999999995</v>
      </c>
      <c r="N12" s="34">
        <f t="shared" si="3"/>
        <v>-11033.680000000073</v>
      </c>
      <c r="O12" s="55"/>
      <c r="P12" s="70"/>
      <c r="Q12" s="70"/>
    </row>
    <row r="13" spans="1:17" s="1" customFormat="1" ht="29.25" customHeight="1">
      <c r="A13" s="19">
        <v>5</v>
      </c>
      <c r="B13" s="21">
        <v>44076</v>
      </c>
      <c r="C13" s="22" t="s">
        <v>443</v>
      </c>
      <c r="D13" s="20" t="s">
        <v>99</v>
      </c>
      <c r="E13" s="23" t="s">
        <v>12</v>
      </c>
      <c r="F13" s="23">
        <v>4000</v>
      </c>
      <c r="G13" s="23">
        <v>299.89999999999998</v>
      </c>
      <c r="H13" s="23">
        <v>1320.4</v>
      </c>
      <c r="I13" s="23">
        <v>298.5</v>
      </c>
      <c r="J13" s="33">
        <f t="shared" ref="J13" si="8">IF(E13="","",IF(E13="Buy",(I13-G13),(G13-I13)))</f>
        <v>-1.3999999999999773</v>
      </c>
      <c r="K13" s="34">
        <f t="shared" ref="K13" si="9">IF(E13="","",J13*F13)</f>
        <v>-5599.9999999999091</v>
      </c>
      <c r="L13" s="23">
        <v>400</v>
      </c>
      <c r="M13" s="48">
        <f t="shared" ref="M13" si="10">G13*F13*0.03%</f>
        <v>359.88</v>
      </c>
      <c r="N13" s="34">
        <f t="shared" ref="N13" si="11">K13-M13</f>
        <v>-5959.8799999999092</v>
      </c>
      <c r="O13" s="55"/>
      <c r="P13" s="70"/>
      <c r="Q13" s="70"/>
    </row>
    <row r="14" spans="1:17" s="1" customFormat="1" ht="29.25" customHeight="1">
      <c r="A14" s="19">
        <v>6</v>
      </c>
      <c r="B14" s="21">
        <v>44076</v>
      </c>
      <c r="C14" s="22" t="s">
        <v>139</v>
      </c>
      <c r="D14" s="20" t="s">
        <v>138</v>
      </c>
      <c r="E14" s="23" t="s">
        <v>12</v>
      </c>
      <c r="F14" s="23">
        <v>500</v>
      </c>
      <c r="G14" s="23">
        <v>2210</v>
      </c>
      <c r="H14" s="23">
        <v>2195.5</v>
      </c>
      <c r="I14" s="23">
        <v>2195.5</v>
      </c>
      <c r="J14" s="33">
        <f t="shared" ref="J14" si="12">IF(E14="","",IF(E14="Buy",(I14-G14),(G14-I14)))</f>
        <v>-14.5</v>
      </c>
      <c r="K14" s="34">
        <f t="shared" ref="K14" si="13">IF(E14="","",J14*F14)</f>
        <v>-7250</v>
      </c>
      <c r="L14" s="23">
        <v>400</v>
      </c>
      <c r="M14" s="48">
        <f t="shared" ref="M14" si="14">G14*F14*0.03%</f>
        <v>331.49999999999994</v>
      </c>
      <c r="N14" s="34">
        <f t="shared" ref="N14" si="15">K14-M14</f>
        <v>-7581.5</v>
      </c>
      <c r="O14" s="55"/>
      <c r="P14" s="70"/>
      <c r="Q14" s="70"/>
    </row>
    <row r="15" spans="1:17" s="1" customFormat="1" ht="29.25" customHeight="1">
      <c r="A15" s="19">
        <v>7</v>
      </c>
      <c r="B15" s="21">
        <v>44076</v>
      </c>
      <c r="C15" s="22" t="s">
        <v>91</v>
      </c>
      <c r="D15" s="20" t="s">
        <v>113</v>
      </c>
      <c r="E15" s="23" t="s">
        <v>12</v>
      </c>
      <c r="F15" s="23">
        <v>11400</v>
      </c>
      <c r="G15" s="23">
        <v>149</v>
      </c>
      <c r="H15" s="23">
        <v>147.9</v>
      </c>
      <c r="I15" s="23">
        <v>150.85</v>
      </c>
      <c r="J15" s="33">
        <f t="shared" ref="J15" si="16">IF(E15="","",IF(E15="Buy",(I15-G15),(G15-I15)))</f>
        <v>1.8499999999999943</v>
      </c>
      <c r="K15" s="34">
        <f t="shared" ref="K15" si="17">IF(E15="","",J15*F15)</f>
        <v>21089.999999999935</v>
      </c>
      <c r="L15" s="23">
        <v>400</v>
      </c>
      <c r="M15" s="48">
        <f t="shared" ref="M15" si="18">G15*F15*0.03%</f>
        <v>509.57999999999993</v>
      </c>
      <c r="N15" s="34">
        <f t="shared" ref="N15" si="19">K15-M15</f>
        <v>20580.419999999933</v>
      </c>
      <c r="O15" s="55">
        <f>SUM(N12:N15)</f>
        <v>-3994.6400000000503</v>
      </c>
      <c r="P15" s="70"/>
      <c r="Q15" s="70"/>
    </row>
    <row r="16" spans="1:17" s="1" customFormat="1" ht="29.25" customHeight="1">
      <c r="A16" s="19">
        <v>8</v>
      </c>
      <c r="B16" s="21">
        <v>44077</v>
      </c>
      <c r="C16" s="22" t="s">
        <v>237</v>
      </c>
      <c r="D16" s="20" t="s">
        <v>224</v>
      </c>
      <c r="E16" s="23" t="s">
        <v>12</v>
      </c>
      <c r="F16" s="23">
        <v>2800</v>
      </c>
      <c r="G16" s="23">
        <v>652.5</v>
      </c>
      <c r="H16" s="23">
        <v>649.79999999999995</v>
      </c>
      <c r="I16" s="23">
        <v>653.5</v>
      </c>
      <c r="J16" s="33">
        <f t="shared" ref="J16" si="20">IF(E16="","",IF(E16="Buy",(I16-G16),(G16-I16)))</f>
        <v>1</v>
      </c>
      <c r="K16" s="34">
        <f t="shared" ref="K16" si="21">IF(E16="","",J16*F16)</f>
        <v>2800</v>
      </c>
      <c r="L16" s="23">
        <v>400</v>
      </c>
      <c r="M16" s="48">
        <f t="shared" ref="M16" si="22">G16*F16*0.03%</f>
        <v>548.09999999999991</v>
      </c>
      <c r="N16" s="34">
        <f t="shared" ref="N16" si="23">K16-M16</f>
        <v>2251.9</v>
      </c>
      <c r="O16" s="55"/>
      <c r="P16" s="70"/>
      <c r="Q16" s="70"/>
    </row>
    <row r="17" spans="1:17" s="1" customFormat="1" ht="29.25" customHeight="1">
      <c r="A17" s="19">
        <v>9</v>
      </c>
      <c r="B17" s="21">
        <v>44077</v>
      </c>
      <c r="C17" s="22" t="s">
        <v>238</v>
      </c>
      <c r="D17" s="20" t="s">
        <v>404</v>
      </c>
      <c r="E17" s="23" t="s">
        <v>12</v>
      </c>
      <c r="F17" s="23">
        <v>600</v>
      </c>
      <c r="G17" s="23">
        <v>2301.5</v>
      </c>
      <c r="H17" s="23">
        <v>649.79999999999995</v>
      </c>
      <c r="I17" s="23">
        <v>2320.75</v>
      </c>
      <c r="J17" s="33">
        <f t="shared" ref="J17" si="24">IF(E17="","",IF(E17="Buy",(I17-G17),(G17-I17)))</f>
        <v>19.25</v>
      </c>
      <c r="K17" s="34">
        <f t="shared" ref="K17" si="25">IF(E17="","",J17*F17)</f>
        <v>11550</v>
      </c>
      <c r="L17" s="23">
        <v>400</v>
      </c>
      <c r="M17" s="48">
        <f t="shared" ref="M17" si="26">G17*F17*0.03%</f>
        <v>414.27</v>
      </c>
      <c r="N17" s="34">
        <f t="shared" ref="N17" si="27">K17-M17</f>
        <v>11135.73</v>
      </c>
      <c r="O17" s="55"/>
      <c r="P17" s="70"/>
      <c r="Q17" s="70"/>
    </row>
    <row r="18" spans="1:17" s="1" customFormat="1" ht="29.25" customHeight="1">
      <c r="A18" s="19">
        <v>10</v>
      </c>
      <c r="B18" s="21">
        <v>44077</v>
      </c>
      <c r="C18" s="22" t="s">
        <v>444</v>
      </c>
      <c r="D18" s="20" t="s">
        <v>65</v>
      </c>
      <c r="E18" s="23" t="s">
        <v>12</v>
      </c>
      <c r="F18" s="23">
        <v>1500</v>
      </c>
      <c r="G18" s="23">
        <v>1164.75</v>
      </c>
      <c r="H18" s="23">
        <v>1148.25</v>
      </c>
      <c r="I18" s="23">
        <v>1175</v>
      </c>
      <c r="J18" s="33">
        <f t="shared" ref="J18" si="28">IF(E18="","",IF(E18="Buy",(I18-G18),(G18-I18)))</f>
        <v>10.25</v>
      </c>
      <c r="K18" s="34">
        <f t="shared" ref="K18" si="29">IF(E18="","",J18*F18)</f>
        <v>15375</v>
      </c>
      <c r="L18" s="23">
        <v>400</v>
      </c>
      <c r="M18" s="48">
        <f t="shared" ref="M18" si="30">G18*F18*0.03%</f>
        <v>524.13749999999993</v>
      </c>
      <c r="N18" s="34">
        <f t="shared" ref="N18" si="31">K18-M18</f>
        <v>14850.862499999999</v>
      </c>
      <c r="O18" s="55"/>
      <c r="P18" s="70"/>
      <c r="Q18" s="70"/>
    </row>
    <row r="19" spans="1:17" s="1" customFormat="1" ht="29.25" customHeight="1">
      <c r="A19" s="19">
        <v>11</v>
      </c>
      <c r="B19" s="21">
        <v>44077</v>
      </c>
      <c r="C19" s="22" t="s">
        <v>446</v>
      </c>
      <c r="D19" s="20" t="s">
        <v>445</v>
      </c>
      <c r="E19" s="23" t="s">
        <v>12</v>
      </c>
      <c r="F19" s="23">
        <v>1100</v>
      </c>
      <c r="G19" s="23">
        <v>1381.5</v>
      </c>
      <c r="H19" s="23">
        <v>1368.9</v>
      </c>
      <c r="I19" s="23">
        <v>1384.2</v>
      </c>
      <c r="J19" s="33">
        <f t="shared" ref="J19" si="32">IF(E19="","",IF(E19="Buy",(I19-G19),(G19-I19)))</f>
        <v>2.7000000000000455</v>
      </c>
      <c r="K19" s="34">
        <f t="shared" ref="K19" si="33">IF(E19="","",J19*F19)</f>
        <v>2970.00000000005</v>
      </c>
      <c r="L19" s="23">
        <v>400</v>
      </c>
      <c r="M19" s="48">
        <f t="shared" ref="M19" si="34">G19*F19*0.03%</f>
        <v>455.89499999999998</v>
      </c>
      <c r="N19" s="34">
        <f t="shared" ref="N19" si="35">K19-M19</f>
        <v>2514.10500000005</v>
      </c>
      <c r="O19" s="55">
        <f>SUM(N16:N19)</f>
        <v>30752.597500000051</v>
      </c>
      <c r="P19" s="70"/>
      <c r="Q19" s="70"/>
    </row>
    <row r="20" spans="1:17" s="1" customFormat="1" ht="29.25" customHeight="1">
      <c r="A20" s="19">
        <v>12</v>
      </c>
      <c r="B20" s="21">
        <v>44078</v>
      </c>
      <c r="C20" s="22" t="s">
        <v>250</v>
      </c>
      <c r="D20" s="20" t="s">
        <v>119</v>
      </c>
      <c r="E20" s="23" t="s">
        <v>12</v>
      </c>
      <c r="F20" s="23">
        <v>200</v>
      </c>
      <c r="G20" s="23">
        <v>7199</v>
      </c>
      <c r="H20" s="23">
        <v>7145.5</v>
      </c>
      <c r="I20" s="23">
        <v>7280</v>
      </c>
      <c r="J20" s="33">
        <f t="shared" ref="J20" si="36">IF(E20="","",IF(E20="Buy",(I20-G20),(G20-I20)))</f>
        <v>81</v>
      </c>
      <c r="K20" s="34">
        <f t="shared" ref="K20" si="37">IF(E20="","",J20*F20)</f>
        <v>16200</v>
      </c>
      <c r="L20" s="23">
        <v>400</v>
      </c>
      <c r="M20" s="48">
        <f t="shared" ref="M20" si="38">G20*F20*0.03%</f>
        <v>431.93999999999994</v>
      </c>
      <c r="N20" s="34">
        <f t="shared" ref="N20" si="39">K20-M20</f>
        <v>15768.06</v>
      </c>
      <c r="O20" s="55"/>
      <c r="P20" s="70"/>
      <c r="Q20" s="70"/>
    </row>
    <row r="21" spans="1:17" s="1" customFormat="1" ht="29.25" customHeight="1">
      <c r="A21" s="19">
        <v>13</v>
      </c>
      <c r="B21" s="21">
        <v>44078</v>
      </c>
      <c r="C21" s="22" t="s">
        <v>367</v>
      </c>
      <c r="D21" s="20" t="s">
        <v>24</v>
      </c>
      <c r="E21" s="23" t="s">
        <v>13</v>
      </c>
      <c r="F21" s="23">
        <v>1100</v>
      </c>
      <c r="G21" s="23">
        <v>944</v>
      </c>
      <c r="H21" s="23">
        <v>950.85</v>
      </c>
      <c r="I21" s="23">
        <v>946.8</v>
      </c>
      <c r="J21" s="33">
        <f t="shared" ref="J21" si="40">IF(E21="","",IF(E21="Buy",(I21-G21),(G21-I21)))</f>
        <v>-2.7999999999999545</v>
      </c>
      <c r="K21" s="34">
        <f t="shared" ref="K21" si="41">IF(E21="","",J21*F21)</f>
        <v>-3079.99999999995</v>
      </c>
      <c r="L21" s="23">
        <v>400</v>
      </c>
      <c r="M21" s="48">
        <f t="shared" ref="M21" si="42">G21*F21*0.03%</f>
        <v>311.52</v>
      </c>
      <c r="N21" s="34">
        <f t="shared" ref="N21" si="43">K21-M21</f>
        <v>-3391.51999999995</v>
      </c>
      <c r="O21" s="55">
        <f>SUM(N20:N21)</f>
        <v>12376.54000000005</v>
      </c>
      <c r="P21" s="70"/>
      <c r="Q21" s="70"/>
    </row>
    <row r="22" spans="1:17" s="1" customFormat="1" ht="29.25" customHeight="1">
      <c r="A22" s="19">
        <v>14</v>
      </c>
      <c r="B22" s="21">
        <v>44081</v>
      </c>
      <c r="C22" s="22" t="s">
        <v>265</v>
      </c>
      <c r="D22" s="20" t="s">
        <v>447</v>
      </c>
      <c r="E22" s="23" t="s">
        <v>13</v>
      </c>
      <c r="F22" s="23">
        <v>1100</v>
      </c>
      <c r="G22" s="23">
        <v>1294</v>
      </c>
      <c r="H22" s="23">
        <v>1306.5</v>
      </c>
      <c r="I22" s="23">
        <v>1301</v>
      </c>
      <c r="J22" s="33">
        <f t="shared" ref="J22" si="44">IF(E22="","",IF(E22="Buy",(I22-G22),(G22-I22)))</f>
        <v>-7</v>
      </c>
      <c r="K22" s="34">
        <f t="shared" ref="K22" si="45">IF(E22="","",J22*F22)</f>
        <v>-7700</v>
      </c>
      <c r="L22" s="23">
        <v>400</v>
      </c>
      <c r="M22" s="48">
        <f t="shared" ref="M22" si="46">G22*F22*0.03%</f>
        <v>427.02</v>
      </c>
      <c r="N22" s="34">
        <f t="shared" ref="N22" si="47">K22-M22</f>
        <v>-8127.02</v>
      </c>
      <c r="O22" s="55"/>
      <c r="P22" s="70"/>
      <c r="Q22" s="70"/>
    </row>
    <row r="23" spans="1:17" s="1" customFormat="1" ht="29.25" customHeight="1">
      <c r="A23" s="19">
        <v>15</v>
      </c>
      <c r="B23" s="21">
        <v>44081</v>
      </c>
      <c r="C23" s="22" t="s">
        <v>147</v>
      </c>
      <c r="D23" s="20" t="s">
        <v>117</v>
      </c>
      <c r="E23" s="23" t="s">
        <v>13</v>
      </c>
      <c r="F23" s="23">
        <v>12000</v>
      </c>
      <c r="G23" s="23">
        <v>149.30000000000001</v>
      </c>
      <c r="H23" s="23">
        <v>150.5</v>
      </c>
      <c r="I23" s="23">
        <v>147.65</v>
      </c>
      <c r="J23" s="33">
        <f t="shared" ref="J23" si="48">IF(E23="","",IF(E23="Buy",(I23-G23),(G23-I23)))</f>
        <v>1.6500000000000057</v>
      </c>
      <c r="K23" s="34">
        <f t="shared" ref="K23" si="49">IF(E23="","",J23*F23)</f>
        <v>19800.000000000069</v>
      </c>
      <c r="L23" s="23">
        <v>400</v>
      </c>
      <c r="M23" s="48">
        <f t="shared" ref="M23" si="50">G23*F23*0.03%</f>
        <v>537.48</v>
      </c>
      <c r="N23" s="34">
        <f t="shared" ref="N23" si="51">K23-M23</f>
        <v>19262.52000000007</v>
      </c>
      <c r="O23" s="55"/>
      <c r="P23" s="70"/>
      <c r="Q23" s="70"/>
    </row>
    <row r="24" spans="1:17" s="1" customFormat="1" ht="29.25" customHeight="1">
      <c r="A24" s="19">
        <v>16</v>
      </c>
      <c r="B24" s="21">
        <v>44081</v>
      </c>
      <c r="C24" s="22" t="s">
        <v>147</v>
      </c>
      <c r="D24" s="20" t="s">
        <v>404</v>
      </c>
      <c r="E24" s="23" t="s">
        <v>12</v>
      </c>
      <c r="F24" s="23">
        <v>600</v>
      </c>
      <c r="G24" s="23">
        <v>2333</v>
      </c>
      <c r="H24" s="23">
        <v>2319.9</v>
      </c>
      <c r="I24" s="23">
        <v>2327</v>
      </c>
      <c r="J24" s="33">
        <f t="shared" ref="J24" si="52">IF(E24="","",IF(E24="Buy",(I24-G24),(G24-I24)))</f>
        <v>-6</v>
      </c>
      <c r="K24" s="34">
        <f t="shared" ref="K24" si="53">IF(E24="","",J24*F24)</f>
        <v>-3600</v>
      </c>
      <c r="L24" s="23">
        <v>400</v>
      </c>
      <c r="M24" s="48">
        <f t="shared" ref="M24" si="54">G24*F24*0.03%</f>
        <v>419.93999999999994</v>
      </c>
      <c r="N24" s="34">
        <f t="shared" ref="N24" si="55">K24-M24</f>
        <v>-4019.94</v>
      </c>
      <c r="O24" s="55"/>
      <c r="P24" s="70"/>
      <c r="Q24" s="70"/>
    </row>
    <row r="25" spans="1:17" s="1" customFormat="1" ht="29.25" customHeight="1">
      <c r="A25" s="19">
        <v>17</v>
      </c>
      <c r="B25" s="21">
        <v>44081</v>
      </c>
      <c r="C25" s="22" t="s">
        <v>415</v>
      </c>
      <c r="D25" s="20" t="s">
        <v>76</v>
      </c>
      <c r="E25" s="23" t="s">
        <v>12</v>
      </c>
      <c r="F25" s="23">
        <v>2000</v>
      </c>
      <c r="G25" s="23">
        <v>651.6</v>
      </c>
      <c r="H25" s="23">
        <v>647.79999999999995</v>
      </c>
      <c r="I25" s="23">
        <v>649.20000000000005</v>
      </c>
      <c r="J25" s="33">
        <f t="shared" ref="J25" si="56">IF(E25="","",IF(E25="Buy",(I25-G25),(G25-I25)))</f>
        <v>-2.3999999999999773</v>
      </c>
      <c r="K25" s="34">
        <f t="shared" ref="K25" si="57">IF(E25="","",J25*F25)</f>
        <v>-4799.9999999999545</v>
      </c>
      <c r="L25" s="23">
        <v>400</v>
      </c>
      <c r="M25" s="48">
        <f t="shared" ref="M25" si="58">G25*F25*0.03%</f>
        <v>390.96</v>
      </c>
      <c r="N25" s="34">
        <f t="shared" ref="N25" si="59">K25-M25</f>
        <v>-5190.9599999999546</v>
      </c>
      <c r="O25" s="55">
        <f>SUM(N22:N25)</f>
        <v>1924.6000000001141</v>
      </c>
      <c r="P25" s="70"/>
      <c r="Q25" s="70"/>
    </row>
    <row r="26" spans="1:17" s="1" customFormat="1" ht="29.25" customHeight="1">
      <c r="A26" s="19">
        <v>18</v>
      </c>
      <c r="B26" s="21">
        <v>44082</v>
      </c>
      <c r="C26" s="22" t="s">
        <v>70</v>
      </c>
      <c r="D26" s="20" t="s">
        <v>80</v>
      </c>
      <c r="E26" s="23" t="s">
        <v>13</v>
      </c>
      <c r="F26" s="23">
        <v>5200</v>
      </c>
      <c r="G26" s="23">
        <v>183.3</v>
      </c>
      <c r="H26" s="23">
        <v>185.5</v>
      </c>
      <c r="I26" s="23">
        <v>183.5</v>
      </c>
      <c r="J26" s="33">
        <f t="shared" ref="J26" si="60">IF(E26="","",IF(E26="Buy",(I26-G26),(G26-I26)))</f>
        <v>-0.19999999999998863</v>
      </c>
      <c r="K26" s="34">
        <f t="shared" ref="K26" si="61">IF(E26="","",J26*F26)</f>
        <v>-1039.9999999999409</v>
      </c>
      <c r="L26" s="23">
        <v>400</v>
      </c>
      <c r="M26" s="48">
        <f t="shared" ref="M26" si="62">G26*F26*0.03%</f>
        <v>285.94800000000004</v>
      </c>
      <c r="N26" s="34">
        <f t="shared" ref="N26" si="63">K26-M26</f>
        <v>-1325.947999999941</v>
      </c>
      <c r="O26" s="55"/>
      <c r="P26" s="70"/>
      <c r="Q26" s="70"/>
    </row>
    <row r="27" spans="1:17" s="1" customFormat="1" ht="29.25" customHeight="1">
      <c r="A27" s="19">
        <v>19</v>
      </c>
      <c r="B27" s="21">
        <v>44082</v>
      </c>
      <c r="C27" s="22" t="s">
        <v>418</v>
      </c>
      <c r="D27" s="20" t="s">
        <v>404</v>
      </c>
      <c r="E27" s="23" t="s">
        <v>12</v>
      </c>
      <c r="F27" s="23">
        <v>600</v>
      </c>
      <c r="G27" s="23">
        <v>2360.8000000000002</v>
      </c>
      <c r="H27" s="23">
        <v>2347.8000000000002</v>
      </c>
      <c r="I27" s="23">
        <v>2379</v>
      </c>
      <c r="J27" s="33">
        <f t="shared" ref="J27" si="64">IF(E27="","",IF(E27="Buy",(I27-G27),(G27-I27)))</f>
        <v>18.199999999999818</v>
      </c>
      <c r="K27" s="34">
        <f t="shared" ref="K27" si="65">IF(E27="","",J27*F27)</f>
        <v>10919.999999999891</v>
      </c>
      <c r="L27" s="23">
        <v>400</v>
      </c>
      <c r="M27" s="48">
        <f t="shared" ref="M27" si="66">G27*F27*0.03%</f>
        <v>424.94399999999996</v>
      </c>
      <c r="N27" s="34">
        <f t="shared" ref="N27" si="67">K27-M27</f>
        <v>10495.055999999891</v>
      </c>
      <c r="O27" s="55"/>
      <c r="P27" s="70"/>
      <c r="Q27" s="70"/>
    </row>
    <row r="28" spans="1:17" s="1" customFormat="1" ht="29.25" customHeight="1">
      <c r="A28" s="19">
        <v>20</v>
      </c>
      <c r="B28" s="21">
        <v>44082</v>
      </c>
      <c r="C28" s="22" t="s">
        <v>48</v>
      </c>
      <c r="D28" s="20" t="s">
        <v>279</v>
      </c>
      <c r="E28" s="23" t="s">
        <v>13</v>
      </c>
      <c r="F28" s="23">
        <v>1334</v>
      </c>
      <c r="G28" s="23">
        <v>670</v>
      </c>
      <c r="H28" s="23">
        <v>680.5</v>
      </c>
      <c r="I28" s="23">
        <v>663</v>
      </c>
      <c r="J28" s="33">
        <f t="shared" ref="J28" si="68">IF(E28="","",IF(E28="Buy",(I28-G28),(G28-I28)))</f>
        <v>7</v>
      </c>
      <c r="K28" s="34">
        <f t="shared" ref="K28" si="69">IF(E28="","",J28*F28)</f>
        <v>9338</v>
      </c>
      <c r="L28" s="23">
        <v>400</v>
      </c>
      <c r="M28" s="48">
        <f t="shared" ref="M28" si="70">G28*F28*0.03%</f>
        <v>268.13399999999996</v>
      </c>
      <c r="N28" s="34">
        <f t="shared" ref="N28" si="71">K28-M28</f>
        <v>9069.866</v>
      </c>
      <c r="O28" s="55">
        <f>SUM(N26:N28)</f>
        <v>18238.973999999951</v>
      </c>
      <c r="P28" s="70"/>
      <c r="Q28" s="70"/>
    </row>
    <row r="29" spans="1:17" s="1" customFormat="1" ht="29.25" customHeight="1">
      <c r="A29" s="19">
        <v>21</v>
      </c>
      <c r="B29" s="21">
        <v>44083</v>
      </c>
      <c r="C29" s="22" t="s">
        <v>94</v>
      </c>
      <c r="D29" s="20" t="s">
        <v>266</v>
      </c>
      <c r="E29" s="23" t="s">
        <v>13</v>
      </c>
      <c r="F29" s="23">
        <v>250</v>
      </c>
      <c r="G29" s="23">
        <v>6126.5</v>
      </c>
      <c r="H29" s="23">
        <v>6205.5</v>
      </c>
      <c r="I29" s="23">
        <v>6042.5</v>
      </c>
      <c r="J29" s="33">
        <f t="shared" ref="J29" si="72">IF(E29="","",IF(E29="Buy",(I29-G29),(G29-I29)))</f>
        <v>84</v>
      </c>
      <c r="K29" s="34">
        <f t="shared" ref="K29" si="73">IF(E29="","",J29*F29)</f>
        <v>21000</v>
      </c>
      <c r="L29" s="23">
        <v>400</v>
      </c>
      <c r="M29" s="48">
        <f t="shared" ref="M29" si="74">G29*F29*0.03%</f>
        <v>459.48749999999995</v>
      </c>
      <c r="N29" s="34">
        <f t="shared" ref="N29" si="75">K29-M29</f>
        <v>20540.512500000001</v>
      </c>
      <c r="O29" s="55"/>
      <c r="P29" s="70"/>
      <c r="Q29" s="70"/>
    </row>
    <row r="30" spans="1:17" s="1" customFormat="1" ht="29.45" customHeight="1">
      <c r="A30" s="19">
        <v>22</v>
      </c>
      <c r="B30" s="21">
        <v>44083</v>
      </c>
      <c r="C30" s="22" t="s">
        <v>432</v>
      </c>
      <c r="D30" s="20" t="s">
        <v>289</v>
      </c>
      <c r="E30" s="23" t="s">
        <v>12</v>
      </c>
      <c r="F30" s="23">
        <v>1010</v>
      </c>
      <c r="G30" s="23">
        <v>2149.75</v>
      </c>
      <c r="H30" s="23">
        <v>2134.5</v>
      </c>
      <c r="I30" s="23">
        <v>2162.75</v>
      </c>
      <c r="J30" s="33">
        <f t="shared" ref="J30" si="76">IF(E30="","",IF(E30="Buy",(I30-G30),(G30-I30)))</f>
        <v>13</v>
      </c>
      <c r="K30" s="34">
        <f t="shared" ref="K30" si="77">IF(E30="","",J30*F30)</f>
        <v>13130</v>
      </c>
      <c r="L30" s="23">
        <v>400</v>
      </c>
      <c r="M30" s="48">
        <f t="shared" ref="M30" si="78">G30*F30*0.03%</f>
        <v>651.37424999999996</v>
      </c>
      <c r="N30" s="34">
        <f t="shared" ref="N30" si="79">K30-M30</f>
        <v>12478.625749999999</v>
      </c>
      <c r="O30" s="55">
        <f>SUM(N29:N30)</f>
        <v>33019.138250000004</v>
      </c>
      <c r="P30" s="70"/>
      <c r="Q30" s="70"/>
    </row>
    <row r="31" spans="1:17" s="1" customFormat="1" ht="29.45" customHeight="1">
      <c r="A31" s="19">
        <v>23</v>
      </c>
      <c r="B31" s="21">
        <v>44084</v>
      </c>
      <c r="C31" s="22" t="s">
        <v>192</v>
      </c>
      <c r="D31" s="20" t="s">
        <v>235</v>
      </c>
      <c r="E31" s="23" t="s">
        <v>12</v>
      </c>
      <c r="F31" s="23">
        <v>600</v>
      </c>
      <c r="G31" s="23">
        <v>2011</v>
      </c>
      <c r="H31" s="23">
        <v>1995.5</v>
      </c>
      <c r="I31" s="23">
        <v>2043</v>
      </c>
      <c r="J31" s="33">
        <f t="shared" ref="J31" si="80">IF(E31="","",IF(E31="Buy",(I31-G31),(G31-I31)))</f>
        <v>32</v>
      </c>
      <c r="K31" s="34">
        <f t="shared" ref="K31" si="81">IF(E31="","",J31*F31)</f>
        <v>19200</v>
      </c>
      <c r="L31" s="23">
        <v>400</v>
      </c>
      <c r="M31" s="48">
        <f t="shared" ref="M31" si="82">G31*F31*0.03%</f>
        <v>361.97999999999996</v>
      </c>
      <c r="N31" s="34">
        <f t="shared" ref="N31" si="83">K31-M31</f>
        <v>18838.02</v>
      </c>
      <c r="O31" s="55"/>
      <c r="P31" s="70"/>
      <c r="Q31" s="70"/>
    </row>
    <row r="32" spans="1:17" s="1" customFormat="1" ht="29.45" customHeight="1">
      <c r="A32" s="19">
        <v>24</v>
      </c>
      <c r="B32" s="21">
        <v>44084</v>
      </c>
      <c r="C32" s="22" t="s">
        <v>305</v>
      </c>
      <c r="D32" s="20" t="s">
        <v>51</v>
      </c>
      <c r="E32" s="23" t="s">
        <v>12</v>
      </c>
      <c r="F32" s="23">
        <v>3000</v>
      </c>
      <c r="G32" s="23">
        <v>492.35</v>
      </c>
      <c r="H32" s="23">
        <v>485.5</v>
      </c>
      <c r="I32" s="23">
        <v>498.75</v>
      </c>
      <c r="J32" s="33">
        <f t="shared" ref="J32" si="84">IF(E32="","",IF(E32="Buy",(I32-G32),(G32-I32)))</f>
        <v>6.3999999999999773</v>
      </c>
      <c r="K32" s="34">
        <f t="shared" ref="K32" si="85">IF(E32="","",J32*F32)</f>
        <v>19199.999999999931</v>
      </c>
      <c r="L32" s="23">
        <v>400</v>
      </c>
      <c r="M32" s="48">
        <f t="shared" ref="M32" si="86">G32*F32*0.03%</f>
        <v>443.11499999999995</v>
      </c>
      <c r="N32" s="34">
        <f t="shared" ref="N32" si="87">K32-M32</f>
        <v>18756.884999999929</v>
      </c>
      <c r="O32" s="55">
        <f>SUM(N31:N32)</f>
        <v>37594.904999999926</v>
      </c>
      <c r="P32" s="70"/>
      <c r="Q32" s="70"/>
    </row>
    <row r="33" spans="1:17" s="1" customFormat="1" ht="29.45" customHeight="1">
      <c r="A33" s="19">
        <v>25</v>
      </c>
      <c r="B33" s="21">
        <v>44085</v>
      </c>
      <c r="C33" s="22" t="s">
        <v>71</v>
      </c>
      <c r="D33" s="20" t="s">
        <v>119</v>
      </c>
      <c r="E33" s="23" t="s">
        <v>12</v>
      </c>
      <c r="F33" s="23">
        <v>200</v>
      </c>
      <c r="G33" s="23">
        <v>7336</v>
      </c>
      <c r="H33" s="23">
        <v>7280.5</v>
      </c>
      <c r="I33" s="23">
        <v>7305.5</v>
      </c>
      <c r="J33" s="33">
        <f t="shared" ref="J33" si="88">IF(E33="","",IF(E33="Buy",(I33-G33),(G33-I33)))</f>
        <v>-30.5</v>
      </c>
      <c r="K33" s="34">
        <f t="shared" ref="K33" si="89">IF(E33="","",J33*F33)</f>
        <v>-6100</v>
      </c>
      <c r="L33" s="23">
        <v>400</v>
      </c>
      <c r="M33" s="48">
        <f t="shared" ref="M33" si="90">G33*F33*0.03%</f>
        <v>440.15999999999997</v>
      </c>
      <c r="N33" s="34">
        <f t="shared" ref="N33" si="91">K33-M33</f>
        <v>-6540.16</v>
      </c>
      <c r="O33" s="55"/>
      <c r="P33" s="70"/>
      <c r="Q33" s="70"/>
    </row>
    <row r="34" spans="1:17" s="1" customFormat="1" ht="29.45" customHeight="1">
      <c r="A34" s="19">
        <v>26</v>
      </c>
      <c r="B34" s="21">
        <v>44085</v>
      </c>
      <c r="C34" s="22" t="s">
        <v>102</v>
      </c>
      <c r="D34" s="20" t="s">
        <v>193</v>
      </c>
      <c r="E34" s="23" t="s">
        <v>12</v>
      </c>
      <c r="F34" s="23">
        <v>4600</v>
      </c>
      <c r="G34" s="23">
        <v>435.3</v>
      </c>
      <c r="H34" s="23">
        <v>433.1</v>
      </c>
      <c r="I34" s="23">
        <v>437.2</v>
      </c>
      <c r="J34" s="33">
        <f t="shared" ref="J34" si="92">IF(E34="","",IF(E34="Buy",(I34-G34),(G34-I34)))</f>
        <v>1.8999999999999773</v>
      </c>
      <c r="K34" s="34">
        <f t="shared" ref="K34" si="93">IF(E34="","",J34*F34)</f>
        <v>8739.9999999998945</v>
      </c>
      <c r="L34" s="23">
        <v>400</v>
      </c>
      <c r="M34" s="48">
        <f t="shared" ref="M34" si="94">G34*F34*0.03%</f>
        <v>600.71399999999994</v>
      </c>
      <c r="N34" s="34">
        <f t="shared" ref="N34" si="95">K34-M34</f>
        <v>8139.2859999998946</v>
      </c>
      <c r="O34" s="55"/>
      <c r="P34" s="70"/>
      <c r="Q34" s="70"/>
    </row>
    <row r="35" spans="1:17" s="1" customFormat="1" ht="29.45" customHeight="1">
      <c r="A35" s="19">
        <v>27</v>
      </c>
      <c r="B35" s="21">
        <v>44085</v>
      </c>
      <c r="C35" s="22" t="s">
        <v>408</v>
      </c>
      <c r="D35" s="20" t="s">
        <v>448</v>
      </c>
      <c r="E35" s="23" t="s">
        <v>12</v>
      </c>
      <c r="F35" s="23">
        <v>6400</v>
      </c>
      <c r="G35" s="23">
        <v>293.5</v>
      </c>
      <c r="H35" s="23">
        <v>288.5</v>
      </c>
      <c r="I35" s="23">
        <v>298</v>
      </c>
      <c r="J35" s="33">
        <f t="shared" ref="J35" si="96">IF(E35="","",IF(E35="Buy",(I35-G35),(G35-I35)))</f>
        <v>4.5</v>
      </c>
      <c r="K35" s="34">
        <f t="shared" ref="K35" si="97">IF(E35="","",J35*F35)</f>
        <v>28800</v>
      </c>
      <c r="L35" s="23">
        <v>400</v>
      </c>
      <c r="M35" s="48">
        <f t="shared" ref="M35" si="98">G35*F35*0.03%</f>
        <v>563.52</v>
      </c>
      <c r="N35" s="34">
        <f t="shared" ref="N35" si="99">K35-M35</f>
        <v>28236.48</v>
      </c>
      <c r="O35" s="55">
        <f>SUM(N33:N35)</f>
        <v>29835.605999999894</v>
      </c>
      <c r="P35" s="70"/>
      <c r="Q35" s="70"/>
    </row>
    <row r="36" spans="1:17" s="1" customFormat="1" ht="29.45" customHeight="1">
      <c r="A36" s="19">
        <v>28</v>
      </c>
      <c r="B36" s="21">
        <v>44088</v>
      </c>
      <c r="C36" s="22" t="s">
        <v>305</v>
      </c>
      <c r="D36" s="20" t="s">
        <v>76</v>
      </c>
      <c r="E36" s="23" t="s">
        <v>12</v>
      </c>
      <c r="F36" s="23">
        <v>2000</v>
      </c>
      <c r="G36" s="23">
        <v>662.5</v>
      </c>
      <c r="H36" s="23">
        <v>657.3</v>
      </c>
      <c r="I36" s="23">
        <v>660.5</v>
      </c>
      <c r="J36" s="33">
        <f t="shared" ref="J36" si="100">IF(E36="","",IF(E36="Buy",(I36-G36),(G36-I36)))</f>
        <v>-2</v>
      </c>
      <c r="K36" s="34">
        <f t="shared" ref="K36" si="101">IF(E36="","",J36*F36)</f>
        <v>-4000</v>
      </c>
      <c r="L36" s="23">
        <v>400</v>
      </c>
      <c r="M36" s="48">
        <f t="shared" ref="M36" si="102">G36*F36*0.03%</f>
        <v>397.49999999999994</v>
      </c>
      <c r="N36" s="34">
        <f t="shared" ref="N36" si="103">K36-M36</f>
        <v>-4397.5</v>
      </c>
      <c r="O36" s="55"/>
      <c r="P36" s="70"/>
      <c r="Q36" s="70"/>
    </row>
    <row r="37" spans="1:17" s="1" customFormat="1" ht="29.45" customHeight="1">
      <c r="A37" s="19">
        <v>29</v>
      </c>
      <c r="B37" s="21">
        <v>44088</v>
      </c>
      <c r="C37" s="22" t="s">
        <v>449</v>
      </c>
      <c r="D37" s="20" t="s">
        <v>317</v>
      </c>
      <c r="E37" s="23" t="s">
        <v>12</v>
      </c>
      <c r="F37" s="23">
        <v>2200</v>
      </c>
      <c r="G37" s="23">
        <v>1239.25</v>
      </c>
      <c r="H37" s="23">
        <v>1225.5</v>
      </c>
      <c r="I37" s="23">
        <v>1262</v>
      </c>
      <c r="J37" s="33">
        <f t="shared" ref="J37" si="104">IF(E37="","",IF(E37="Buy",(I37-G37),(G37-I37)))</f>
        <v>22.75</v>
      </c>
      <c r="K37" s="34">
        <f t="shared" ref="K37" si="105">IF(E37="","",J37*F37)</f>
        <v>50050</v>
      </c>
      <c r="L37" s="23">
        <v>400</v>
      </c>
      <c r="M37" s="48">
        <f t="shared" ref="M37" si="106">G37*F37*0.03%</f>
        <v>817.90499999999997</v>
      </c>
      <c r="N37" s="34">
        <f t="shared" ref="N37" si="107">K37-M37</f>
        <v>49232.095000000001</v>
      </c>
      <c r="O37" s="55"/>
      <c r="P37" s="70"/>
      <c r="Q37" s="70"/>
    </row>
    <row r="38" spans="1:17" s="1" customFormat="1" ht="29.45" customHeight="1">
      <c r="A38" s="19">
        <v>30</v>
      </c>
      <c r="B38" s="21">
        <v>44088</v>
      </c>
      <c r="C38" s="22" t="s">
        <v>450</v>
      </c>
      <c r="D38" s="20" t="s">
        <v>105</v>
      </c>
      <c r="E38" s="23" t="s">
        <v>12</v>
      </c>
      <c r="F38" s="23">
        <v>1000</v>
      </c>
      <c r="G38" s="23">
        <v>1304.5</v>
      </c>
      <c r="H38" s="23">
        <v>1289.95</v>
      </c>
      <c r="I38" s="23">
        <v>1295</v>
      </c>
      <c r="J38" s="33">
        <f t="shared" ref="J38" si="108">IF(E38="","",IF(E38="Buy",(I38-G38),(G38-I38)))</f>
        <v>-9.5</v>
      </c>
      <c r="K38" s="34">
        <f t="shared" ref="K38" si="109">IF(E38="","",J38*F38)</f>
        <v>-9500</v>
      </c>
      <c r="L38" s="23">
        <v>400</v>
      </c>
      <c r="M38" s="48">
        <f t="shared" ref="M38" si="110">G38*F38*0.03%</f>
        <v>391.34999999999997</v>
      </c>
      <c r="N38" s="34">
        <f t="shared" ref="N38" si="111">K38-M38</f>
        <v>-9891.35</v>
      </c>
      <c r="O38" s="55"/>
      <c r="P38" s="70"/>
      <c r="Q38" s="70"/>
    </row>
    <row r="39" spans="1:17" s="1" customFormat="1" ht="29.45" customHeight="1">
      <c r="A39" s="19">
        <v>31</v>
      </c>
      <c r="B39" s="21">
        <v>44088</v>
      </c>
      <c r="C39" s="22" t="s">
        <v>208</v>
      </c>
      <c r="D39" s="20" t="s">
        <v>64</v>
      </c>
      <c r="E39" s="23" t="s">
        <v>13</v>
      </c>
      <c r="F39" s="23">
        <v>2750</v>
      </c>
      <c r="G39" s="23">
        <v>363.5</v>
      </c>
      <c r="H39" s="23">
        <v>368.5</v>
      </c>
      <c r="I39" s="23">
        <v>365.5</v>
      </c>
      <c r="J39" s="33">
        <f t="shared" ref="J39" si="112">IF(E39="","",IF(E39="Buy",(I39-G39),(G39-I39)))</f>
        <v>-2</v>
      </c>
      <c r="K39" s="34">
        <f t="shared" ref="K39" si="113">IF(E39="","",J39*F39)</f>
        <v>-5500</v>
      </c>
      <c r="L39" s="23">
        <v>400</v>
      </c>
      <c r="M39" s="48">
        <f t="shared" ref="M39" si="114">G39*F39*0.03%</f>
        <v>299.88749999999999</v>
      </c>
      <c r="N39" s="34">
        <f t="shared" ref="N39" si="115">K39-M39</f>
        <v>-5799.8874999999998</v>
      </c>
      <c r="O39" s="55">
        <f>SUM(N36:N39)</f>
        <v>29143.357500000002</v>
      </c>
      <c r="P39" s="70"/>
      <c r="Q39" s="70"/>
    </row>
    <row r="40" spans="1:17" s="1" customFormat="1" ht="29.45" customHeight="1">
      <c r="A40" s="19">
        <v>32</v>
      </c>
      <c r="B40" s="21">
        <v>44089</v>
      </c>
      <c r="C40" s="22" t="s">
        <v>213</v>
      </c>
      <c r="D40" s="20" t="s">
        <v>65</v>
      </c>
      <c r="E40" s="23" t="s">
        <v>12</v>
      </c>
      <c r="F40" s="23">
        <v>1500</v>
      </c>
      <c r="G40" s="23">
        <v>1203.5</v>
      </c>
      <c r="H40" s="23">
        <v>1195.05</v>
      </c>
      <c r="I40" s="23">
        <v>1211.5</v>
      </c>
      <c r="J40" s="33">
        <f t="shared" ref="J40" si="116">IF(E40="","",IF(E40="Buy",(I40-G40),(G40-I40)))</f>
        <v>8</v>
      </c>
      <c r="K40" s="34">
        <f t="shared" ref="K40" si="117">IF(E40="","",J40*F40)</f>
        <v>12000</v>
      </c>
      <c r="L40" s="23">
        <v>400</v>
      </c>
      <c r="M40" s="48">
        <f t="shared" ref="M40" si="118">G40*F40*0.03%</f>
        <v>541.57499999999993</v>
      </c>
      <c r="N40" s="34">
        <f t="shared" ref="N40" si="119">K40-M40</f>
        <v>11458.424999999999</v>
      </c>
      <c r="O40" s="55"/>
      <c r="P40" s="70"/>
      <c r="Q40" s="70"/>
    </row>
    <row r="41" spans="1:17" s="1" customFormat="1" ht="29.45" customHeight="1">
      <c r="A41" s="19">
        <v>33</v>
      </c>
      <c r="B41" s="21">
        <v>44089</v>
      </c>
      <c r="C41" s="22" t="s">
        <v>192</v>
      </c>
      <c r="D41" s="20" t="s">
        <v>59</v>
      </c>
      <c r="E41" s="23" t="s">
        <v>12</v>
      </c>
      <c r="F41" s="23">
        <v>2000</v>
      </c>
      <c r="G41" s="23">
        <v>701</v>
      </c>
      <c r="H41" s="23">
        <v>696.5</v>
      </c>
      <c r="I41" s="23">
        <v>708.25</v>
      </c>
      <c r="J41" s="33">
        <f t="shared" ref="J41" si="120">IF(E41="","",IF(E41="Buy",(I41-G41),(G41-I41)))</f>
        <v>7.25</v>
      </c>
      <c r="K41" s="34">
        <f t="shared" ref="K41" si="121">IF(E41="","",J41*F41)</f>
        <v>14500</v>
      </c>
      <c r="L41" s="23">
        <v>400</v>
      </c>
      <c r="M41" s="48">
        <f t="shared" ref="M41" si="122">G41*F41*0.03%</f>
        <v>420.59999999999997</v>
      </c>
      <c r="N41" s="34">
        <f t="shared" ref="N41" si="123">K41-M41</f>
        <v>14079.4</v>
      </c>
      <c r="O41" s="55"/>
      <c r="P41" s="70"/>
      <c r="Q41" s="70"/>
    </row>
    <row r="42" spans="1:17" s="1" customFormat="1" ht="29.45" customHeight="1">
      <c r="A42" s="19">
        <v>34</v>
      </c>
      <c r="B42" s="21">
        <v>44089</v>
      </c>
      <c r="C42" s="22" t="s">
        <v>361</v>
      </c>
      <c r="D42" s="20" t="s">
        <v>451</v>
      </c>
      <c r="E42" s="23" t="s">
        <v>12</v>
      </c>
      <c r="F42" s="23">
        <v>500</v>
      </c>
      <c r="G42" s="23">
        <v>4488</v>
      </c>
      <c r="H42" s="23">
        <v>4465.5</v>
      </c>
      <c r="I42" s="23">
        <v>4534</v>
      </c>
      <c r="J42" s="33">
        <f t="shared" ref="J42" si="124">IF(E42="","",IF(E42="Buy",(I42-G42),(G42-I42)))</f>
        <v>46</v>
      </c>
      <c r="K42" s="34">
        <f t="shared" ref="K42" si="125">IF(E42="","",J42*F42)</f>
        <v>23000</v>
      </c>
      <c r="L42" s="23">
        <v>400</v>
      </c>
      <c r="M42" s="48">
        <f t="shared" ref="M42" si="126">G42*F42*0.03%</f>
        <v>673.19999999999993</v>
      </c>
      <c r="N42" s="34">
        <f t="shared" ref="N42" si="127">K42-M42</f>
        <v>22326.799999999999</v>
      </c>
      <c r="O42" s="55"/>
      <c r="P42" s="70"/>
      <c r="Q42" s="70"/>
    </row>
    <row r="43" spans="1:17" s="1" customFormat="1" ht="29.45" customHeight="1">
      <c r="A43" s="19">
        <v>35</v>
      </c>
      <c r="B43" s="21">
        <v>44089</v>
      </c>
      <c r="C43" s="22" t="s">
        <v>256</v>
      </c>
      <c r="D43" s="20" t="s">
        <v>47</v>
      </c>
      <c r="E43" s="23" t="s">
        <v>12</v>
      </c>
      <c r="F43" s="23">
        <v>1300</v>
      </c>
      <c r="G43" s="23">
        <v>531.5</v>
      </c>
      <c r="H43" s="23">
        <v>527.20000000000005</v>
      </c>
      <c r="I43" s="23">
        <v>531.04999999999995</v>
      </c>
      <c r="J43" s="33">
        <f t="shared" ref="J43" si="128">IF(E43="","",IF(E43="Buy",(I43-G43),(G43-I43)))</f>
        <v>-0.45000000000004547</v>
      </c>
      <c r="K43" s="34">
        <f t="shared" ref="K43" si="129">IF(E43="","",J43*F43)</f>
        <v>-585.00000000005912</v>
      </c>
      <c r="L43" s="23">
        <v>400</v>
      </c>
      <c r="M43" s="48">
        <f t="shared" ref="M43" si="130">G43*F43*0.03%</f>
        <v>207.28499999999997</v>
      </c>
      <c r="N43" s="34">
        <f t="shared" ref="N43" si="131">K43-M43</f>
        <v>-792.28500000005909</v>
      </c>
      <c r="O43" s="55">
        <f>SUM(N40:N43)</f>
        <v>47072.339999999938</v>
      </c>
      <c r="P43" s="70"/>
      <c r="Q43" s="70"/>
    </row>
    <row r="44" spans="1:17" s="1" customFormat="1" ht="29.45" customHeight="1">
      <c r="A44" s="19">
        <v>36</v>
      </c>
      <c r="B44" s="21">
        <v>44090</v>
      </c>
      <c r="C44" s="22" t="s">
        <v>106</v>
      </c>
      <c r="D44" s="20" t="s">
        <v>193</v>
      </c>
      <c r="E44" s="23" t="s">
        <v>12</v>
      </c>
      <c r="F44" s="23">
        <v>4600</v>
      </c>
      <c r="G44" s="23">
        <v>450</v>
      </c>
      <c r="H44" s="23">
        <v>445.5</v>
      </c>
      <c r="I44" s="23">
        <v>449.5</v>
      </c>
      <c r="J44" s="33">
        <f t="shared" ref="J44" si="132">IF(E44="","",IF(E44="Buy",(I44-G44),(G44-I44)))</f>
        <v>-0.5</v>
      </c>
      <c r="K44" s="34">
        <f t="shared" ref="K44" si="133">IF(E44="","",J44*F44)</f>
        <v>-2300</v>
      </c>
      <c r="L44" s="23">
        <v>400</v>
      </c>
      <c r="M44" s="48">
        <f t="shared" ref="M44" si="134">G44*F44*0.03%</f>
        <v>621</v>
      </c>
      <c r="N44" s="34">
        <f t="shared" ref="N44" si="135">K44-M44</f>
        <v>-2921</v>
      </c>
      <c r="O44" s="55"/>
      <c r="P44" s="70"/>
      <c r="Q44" s="70"/>
    </row>
    <row r="45" spans="1:17" s="1" customFormat="1" ht="29.45" customHeight="1">
      <c r="A45" s="19">
        <v>37</v>
      </c>
      <c r="B45" s="21">
        <v>44090</v>
      </c>
      <c r="C45" s="22" t="s">
        <v>192</v>
      </c>
      <c r="D45" s="20" t="s">
        <v>109</v>
      </c>
      <c r="E45" s="23" t="s">
        <v>12</v>
      </c>
      <c r="F45" s="23">
        <v>6888</v>
      </c>
      <c r="G45" s="23">
        <v>141.30000000000001</v>
      </c>
      <c r="H45" s="23">
        <v>445.5</v>
      </c>
      <c r="I45" s="23">
        <v>139.75</v>
      </c>
      <c r="J45" s="33">
        <f t="shared" ref="J45" si="136">IF(E45="","",IF(E45="Buy",(I45-G45),(G45-I45)))</f>
        <v>-1.5500000000000114</v>
      </c>
      <c r="K45" s="34">
        <f t="shared" ref="K45" si="137">IF(E45="","",J45*F45)</f>
        <v>-10676.400000000078</v>
      </c>
      <c r="L45" s="23">
        <v>400</v>
      </c>
      <c r="M45" s="48">
        <f t="shared" ref="M45" si="138">G45*F45*0.03%</f>
        <v>291.98231999999996</v>
      </c>
      <c r="N45" s="34">
        <f t="shared" ref="N45" si="139">K45-M45</f>
        <v>-10968.382320000077</v>
      </c>
      <c r="O45" s="55"/>
      <c r="P45" s="70"/>
      <c r="Q45" s="70"/>
    </row>
    <row r="46" spans="1:17" s="1" customFormat="1" ht="29.45" customHeight="1">
      <c r="A46" s="19">
        <v>38</v>
      </c>
      <c r="B46" s="21">
        <v>44090</v>
      </c>
      <c r="C46" s="22" t="s">
        <v>104</v>
      </c>
      <c r="D46" s="20" t="s">
        <v>126</v>
      </c>
      <c r="E46" s="23" t="s">
        <v>13</v>
      </c>
      <c r="F46" s="23">
        <v>6000</v>
      </c>
      <c r="G46" s="23">
        <v>196.9</v>
      </c>
      <c r="H46" s="23">
        <v>198.55</v>
      </c>
      <c r="I46" s="23">
        <v>198.55</v>
      </c>
      <c r="J46" s="33">
        <f t="shared" ref="J46" si="140">IF(E46="","",IF(E46="Buy",(I46-G46),(G46-I46)))</f>
        <v>-1.6500000000000057</v>
      </c>
      <c r="K46" s="34">
        <f t="shared" ref="K46" si="141">IF(E46="","",J46*F46)</f>
        <v>-9900.0000000000346</v>
      </c>
      <c r="L46" s="23">
        <v>400</v>
      </c>
      <c r="M46" s="48">
        <f t="shared" ref="M46" si="142">G46*F46*0.03%</f>
        <v>354.41999999999996</v>
      </c>
      <c r="N46" s="34">
        <f t="shared" ref="N46" si="143">K46-M46</f>
        <v>-10254.420000000035</v>
      </c>
      <c r="O46" s="55"/>
      <c r="P46" s="70"/>
      <c r="Q46" s="70"/>
    </row>
    <row r="47" spans="1:17" s="1" customFormat="1" ht="29.45" customHeight="1">
      <c r="A47" s="19">
        <v>39</v>
      </c>
      <c r="B47" s="21">
        <v>44090</v>
      </c>
      <c r="C47" s="22" t="s">
        <v>452</v>
      </c>
      <c r="D47" s="20" t="s">
        <v>172</v>
      </c>
      <c r="E47" s="23" t="s">
        <v>12</v>
      </c>
      <c r="F47" s="23">
        <v>2300</v>
      </c>
      <c r="G47" s="23">
        <v>503</v>
      </c>
      <c r="H47" s="23">
        <v>496.5</v>
      </c>
      <c r="I47" s="23">
        <v>498.2</v>
      </c>
      <c r="J47" s="33">
        <f t="shared" ref="J47" si="144">IF(E47="","",IF(E47="Buy",(I47-G47),(G47-I47)))</f>
        <v>-4.8000000000000114</v>
      </c>
      <c r="K47" s="34">
        <f t="shared" ref="K47" si="145">IF(E47="","",J47*F47)</f>
        <v>-11040.000000000025</v>
      </c>
      <c r="L47" s="23">
        <v>400</v>
      </c>
      <c r="M47" s="48">
        <f t="shared" ref="M47" si="146">G47*F47*0.03%</f>
        <v>347.07</v>
      </c>
      <c r="N47" s="34">
        <f t="shared" ref="N47" si="147">K47-M47</f>
        <v>-11387.070000000025</v>
      </c>
      <c r="O47" s="55">
        <f>SUM(N44:N47)</f>
        <v>-35530.87232000014</v>
      </c>
      <c r="P47" s="70"/>
      <c r="Q47" s="70"/>
    </row>
    <row r="48" spans="1:17" s="1" customFormat="1" ht="29.45" customHeight="1">
      <c r="A48" s="19">
        <v>40</v>
      </c>
      <c r="B48" s="21">
        <v>44091</v>
      </c>
      <c r="C48" s="22" t="s">
        <v>221</v>
      </c>
      <c r="D48" s="20" t="s">
        <v>241</v>
      </c>
      <c r="E48" s="23" t="s">
        <v>12</v>
      </c>
      <c r="F48" s="23">
        <v>250</v>
      </c>
      <c r="G48" s="23">
        <v>4448</v>
      </c>
      <c r="H48" s="23">
        <v>4385.5</v>
      </c>
      <c r="I48" s="23">
        <v>4457</v>
      </c>
      <c r="J48" s="33">
        <f t="shared" ref="J48" si="148">IF(E48="","",IF(E48="Buy",(I48-G48),(G48-I48)))</f>
        <v>9</v>
      </c>
      <c r="K48" s="34">
        <f t="shared" ref="K48" si="149">IF(E48="","",J48*F48)</f>
        <v>2250</v>
      </c>
      <c r="L48" s="23">
        <v>400</v>
      </c>
      <c r="M48" s="48">
        <f t="shared" ref="M48" si="150">G48*F48*0.03%</f>
        <v>333.59999999999997</v>
      </c>
      <c r="N48" s="34">
        <f t="shared" ref="N48" si="151">K48-M48</f>
        <v>1916.4</v>
      </c>
      <c r="O48" s="55">
        <f>SUM(N48)</f>
        <v>1916.4</v>
      </c>
      <c r="P48" s="70"/>
      <c r="Q48" s="70"/>
    </row>
    <row r="49" spans="1:17" s="1" customFormat="1" ht="29.45" customHeight="1">
      <c r="A49" s="19">
        <v>41</v>
      </c>
      <c r="B49" s="21">
        <v>44092</v>
      </c>
      <c r="C49" s="22" t="s">
        <v>276</v>
      </c>
      <c r="D49" s="20" t="s">
        <v>152</v>
      </c>
      <c r="E49" s="23" t="s">
        <v>12</v>
      </c>
      <c r="F49" s="23">
        <v>2000</v>
      </c>
      <c r="G49" s="23">
        <v>706</v>
      </c>
      <c r="H49" s="23">
        <v>699.5</v>
      </c>
      <c r="I49" s="23">
        <v>711</v>
      </c>
      <c r="J49" s="33">
        <f t="shared" ref="J49" si="152">IF(E49="","",IF(E49="Buy",(I49-G49),(G49-I49)))</f>
        <v>5</v>
      </c>
      <c r="K49" s="34">
        <f t="shared" ref="K49" si="153">IF(E49="","",J49*F49)</f>
        <v>10000</v>
      </c>
      <c r="L49" s="23">
        <v>400</v>
      </c>
      <c r="M49" s="48">
        <f t="shared" ref="M49" si="154">G49*F49*0.03%</f>
        <v>423.59999999999997</v>
      </c>
      <c r="N49" s="34">
        <f t="shared" ref="N49" si="155">K49-M49</f>
        <v>9576.4</v>
      </c>
      <c r="O49" s="55"/>
      <c r="P49" s="70"/>
      <c r="Q49" s="70"/>
    </row>
    <row r="50" spans="1:17" s="1" customFormat="1" ht="29.45" customHeight="1">
      <c r="A50" s="19">
        <v>42</v>
      </c>
      <c r="B50" s="21">
        <v>44092</v>
      </c>
      <c r="C50" s="22" t="s">
        <v>296</v>
      </c>
      <c r="D50" s="20" t="s">
        <v>193</v>
      </c>
      <c r="E50" s="23" t="s">
        <v>12</v>
      </c>
      <c r="F50" s="23">
        <v>4600</v>
      </c>
      <c r="G50" s="23">
        <v>457.15</v>
      </c>
      <c r="H50" s="23">
        <v>451.5</v>
      </c>
      <c r="I50" s="23">
        <v>461.85</v>
      </c>
      <c r="J50" s="33">
        <f t="shared" ref="J50" si="156">IF(E50="","",IF(E50="Buy",(I50-G50),(G50-I50)))</f>
        <v>4.7000000000000455</v>
      </c>
      <c r="K50" s="34">
        <f t="shared" ref="K50" si="157">IF(E50="","",J50*F50)</f>
        <v>21620.000000000211</v>
      </c>
      <c r="L50" s="23">
        <v>400</v>
      </c>
      <c r="M50" s="48">
        <f t="shared" ref="M50" si="158">G50*F50*0.03%</f>
        <v>630.86699999999996</v>
      </c>
      <c r="N50" s="34">
        <f t="shared" ref="N50" si="159">K50-M50</f>
        <v>20989.133000000213</v>
      </c>
      <c r="O50" s="55"/>
      <c r="P50" s="70"/>
      <c r="Q50" s="70"/>
    </row>
    <row r="51" spans="1:17" s="1" customFormat="1" ht="29.45" customHeight="1">
      <c r="A51" s="19">
        <v>43</v>
      </c>
      <c r="B51" s="21">
        <v>44092</v>
      </c>
      <c r="C51" s="22" t="s">
        <v>453</v>
      </c>
      <c r="D51" s="20" t="s">
        <v>80</v>
      </c>
      <c r="E51" s="23" t="s">
        <v>13</v>
      </c>
      <c r="F51" s="23">
        <v>2600</v>
      </c>
      <c r="G51" s="23">
        <v>178</v>
      </c>
      <c r="H51" s="23">
        <v>181.05</v>
      </c>
      <c r="I51" s="23">
        <v>180.5</v>
      </c>
      <c r="J51" s="33">
        <f t="shared" ref="J51" si="160">IF(E51="","",IF(E51="Buy",(I51-G51),(G51-I51)))</f>
        <v>-2.5</v>
      </c>
      <c r="K51" s="34">
        <f t="shared" ref="K51" si="161">IF(E51="","",J51*F51)</f>
        <v>-6500</v>
      </c>
      <c r="L51" s="23">
        <v>400</v>
      </c>
      <c r="M51" s="48">
        <f t="shared" ref="M51" si="162">G51*F51*0.03%</f>
        <v>138.83999999999997</v>
      </c>
      <c r="N51" s="34">
        <f t="shared" ref="N51" si="163">K51-M51</f>
        <v>-6638.84</v>
      </c>
      <c r="O51" s="55">
        <f>SUM(N49:N51)</f>
        <v>23926.693000000214</v>
      </c>
      <c r="P51" s="70"/>
      <c r="Q51" s="70"/>
    </row>
    <row r="52" spans="1:17" s="1" customFormat="1" ht="29.45" customHeight="1">
      <c r="A52" s="19">
        <v>44</v>
      </c>
      <c r="B52" s="21">
        <v>44095</v>
      </c>
      <c r="C52" s="22" t="s">
        <v>188</v>
      </c>
      <c r="D52" s="20" t="s">
        <v>231</v>
      </c>
      <c r="E52" s="23" t="s">
        <v>12</v>
      </c>
      <c r="F52" s="23">
        <v>800</v>
      </c>
      <c r="G52" s="23">
        <v>1423.8</v>
      </c>
      <c r="H52" s="23">
        <v>1409.4</v>
      </c>
      <c r="I52" s="23">
        <v>1404.2</v>
      </c>
      <c r="J52" s="33">
        <f t="shared" ref="J52" si="164">IF(E52="","",IF(E52="Buy",(I52-G52),(G52-I52)))</f>
        <v>-19.599999999999909</v>
      </c>
      <c r="K52" s="34">
        <f t="shared" ref="K52" si="165">IF(E52="","",J52*F52)</f>
        <v>-15679.999999999927</v>
      </c>
      <c r="L52" s="23">
        <v>400</v>
      </c>
      <c r="M52" s="48">
        <f t="shared" ref="M52" si="166">G52*F52*0.03%</f>
        <v>341.71199999999999</v>
      </c>
      <c r="N52" s="34">
        <f t="shared" ref="N52" si="167">K52-M52</f>
        <v>-16021.711999999927</v>
      </c>
      <c r="O52" s="55"/>
      <c r="P52" s="70"/>
      <c r="Q52" s="70"/>
    </row>
    <row r="53" spans="1:17" s="1" customFormat="1" ht="29.45" customHeight="1">
      <c r="A53" s="19">
        <v>45</v>
      </c>
      <c r="B53" s="21">
        <v>44095</v>
      </c>
      <c r="C53" s="22" t="s">
        <v>118</v>
      </c>
      <c r="D53" s="20" t="s">
        <v>78</v>
      </c>
      <c r="E53" s="23" t="s">
        <v>13</v>
      </c>
      <c r="F53" s="23">
        <v>500</v>
      </c>
      <c r="G53" s="23">
        <v>3411.25</v>
      </c>
      <c r="H53" s="23">
        <v>3441.5</v>
      </c>
      <c r="I53" s="23">
        <v>3400</v>
      </c>
      <c r="J53" s="33">
        <f t="shared" ref="J53" si="168">IF(E53="","",IF(E53="Buy",(I53-G53),(G53-I53)))</f>
        <v>11.25</v>
      </c>
      <c r="K53" s="34">
        <f t="shared" ref="K53" si="169">IF(E53="","",J53*F53)</f>
        <v>5625</v>
      </c>
      <c r="L53" s="23">
        <v>400</v>
      </c>
      <c r="M53" s="48">
        <f t="shared" ref="M53" si="170">G53*F53*0.03%</f>
        <v>511.68749999999994</v>
      </c>
      <c r="N53" s="34">
        <f t="shared" ref="N53" si="171">K53-M53</f>
        <v>5113.3125</v>
      </c>
      <c r="O53" s="55"/>
      <c r="P53" s="70"/>
      <c r="Q53" s="70"/>
    </row>
    <row r="54" spans="1:17" s="1" customFormat="1" ht="29.45" customHeight="1">
      <c r="A54" s="19">
        <v>46</v>
      </c>
      <c r="B54" s="21">
        <v>44095</v>
      </c>
      <c r="C54" s="22" t="s">
        <v>454</v>
      </c>
      <c r="D54" s="20" t="s">
        <v>119</v>
      </c>
      <c r="E54" s="23" t="s">
        <v>13</v>
      </c>
      <c r="F54" s="23">
        <v>200</v>
      </c>
      <c r="G54" s="23">
        <v>6836.5</v>
      </c>
      <c r="H54" s="23">
        <v>6935.5</v>
      </c>
      <c r="I54" s="23">
        <v>6716</v>
      </c>
      <c r="J54" s="33">
        <f t="shared" ref="J54" si="172">IF(E54="","",IF(E54="Buy",(I54-G54),(G54-I54)))</f>
        <v>120.5</v>
      </c>
      <c r="K54" s="34">
        <f t="shared" ref="K54" si="173">IF(E54="","",J54*F54)</f>
        <v>24100</v>
      </c>
      <c r="L54" s="23">
        <v>400</v>
      </c>
      <c r="M54" s="48">
        <f t="shared" ref="M54" si="174">G54*F54*0.03%</f>
        <v>410.18999999999994</v>
      </c>
      <c r="N54" s="34">
        <f t="shared" ref="N54" si="175">K54-M54</f>
        <v>23689.81</v>
      </c>
      <c r="O54" s="55"/>
      <c r="P54" s="70"/>
      <c r="Q54" s="70"/>
    </row>
    <row r="55" spans="1:17" s="1" customFormat="1" ht="29.45" customHeight="1">
      <c r="A55" s="19">
        <v>47</v>
      </c>
      <c r="B55" s="21">
        <v>44095</v>
      </c>
      <c r="C55" s="22" t="s">
        <v>132</v>
      </c>
      <c r="D55" s="20" t="s">
        <v>377</v>
      </c>
      <c r="E55" s="23" t="s">
        <v>13</v>
      </c>
      <c r="F55" s="23">
        <v>2400</v>
      </c>
      <c r="G55" s="23">
        <v>425.4</v>
      </c>
      <c r="H55" s="23">
        <v>430.5</v>
      </c>
      <c r="I55" s="23">
        <v>422.9</v>
      </c>
      <c r="J55" s="33">
        <f t="shared" ref="J55" si="176">IF(E55="","",IF(E55="Buy",(I55-G55),(G55-I55)))</f>
        <v>2.5</v>
      </c>
      <c r="K55" s="34">
        <f t="shared" ref="K55" si="177">IF(E55="","",J55*F55)</f>
        <v>6000</v>
      </c>
      <c r="L55" s="23">
        <v>400</v>
      </c>
      <c r="M55" s="48">
        <f t="shared" ref="M55" si="178">G55*F55*0.03%</f>
        <v>306.28799999999995</v>
      </c>
      <c r="N55" s="34">
        <f t="shared" ref="N55" si="179">K55-M55</f>
        <v>5693.7120000000004</v>
      </c>
      <c r="O55" s="55"/>
      <c r="P55" s="70"/>
      <c r="Q55" s="70"/>
    </row>
    <row r="56" spans="1:17" s="1" customFormat="1" ht="29.45" customHeight="1">
      <c r="A56" s="19">
        <v>48</v>
      </c>
      <c r="B56" s="21">
        <v>44095</v>
      </c>
      <c r="C56" s="22" t="s">
        <v>342</v>
      </c>
      <c r="D56" s="20" t="s">
        <v>455</v>
      </c>
      <c r="E56" s="23" t="s">
        <v>13</v>
      </c>
      <c r="F56" s="23">
        <v>700</v>
      </c>
      <c r="G56" s="23">
        <v>2110</v>
      </c>
      <c r="H56" s="23">
        <v>2125.5</v>
      </c>
      <c r="I56" s="23">
        <v>2097.5</v>
      </c>
      <c r="J56" s="33">
        <f t="shared" ref="J56" si="180">IF(E56="","",IF(E56="Buy",(I56-G56),(G56-I56)))</f>
        <v>12.5</v>
      </c>
      <c r="K56" s="34">
        <f t="shared" ref="K56" si="181">IF(E56="","",J56*F56)</f>
        <v>8750</v>
      </c>
      <c r="L56" s="23">
        <v>400</v>
      </c>
      <c r="M56" s="48">
        <f t="shared" ref="M56" si="182">G56*F56*0.03%</f>
        <v>443.09999999999997</v>
      </c>
      <c r="N56" s="34">
        <f t="shared" ref="N56" si="183">K56-M56</f>
        <v>8306.9</v>
      </c>
      <c r="O56" s="55">
        <f>SUM(N52:N56)</f>
        <v>26782.022500000072</v>
      </c>
      <c r="P56" s="70"/>
      <c r="Q56" s="70"/>
    </row>
    <row r="57" spans="1:17" s="1" customFormat="1" ht="29.45" customHeight="1">
      <c r="A57" s="19">
        <v>49</v>
      </c>
      <c r="B57" s="21">
        <v>44096</v>
      </c>
      <c r="C57" s="22" t="s">
        <v>229</v>
      </c>
      <c r="D57" s="20" t="s">
        <v>177</v>
      </c>
      <c r="E57" s="23" t="s">
        <v>13</v>
      </c>
      <c r="F57" s="23">
        <v>15200</v>
      </c>
      <c r="G57" s="23">
        <v>92.65</v>
      </c>
      <c r="H57" s="23">
        <v>93.65</v>
      </c>
      <c r="I57" s="23">
        <v>93.65</v>
      </c>
      <c r="J57" s="33">
        <f t="shared" ref="J57" si="184">IF(E57="","",IF(E57="Buy",(I57-G57),(G57-I57)))</f>
        <v>-1</v>
      </c>
      <c r="K57" s="34">
        <f t="shared" ref="K57" si="185">IF(E57="","",J57*F57)</f>
        <v>-15200</v>
      </c>
      <c r="L57" s="23">
        <v>400</v>
      </c>
      <c r="M57" s="48">
        <f t="shared" ref="M57" si="186">G57*F57*0.03%</f>
        <v>422.48399999999998</v>
      </c>
      <c r="N57" s="34">
        <f t="shared" ref="N57" si="187">K57-M57</f>
        <v>-15622.484</v>
      </c>
      <c r="O57" s="55"/>
      <c r="P57" s="70"/>
      <c r="Q57" s="70"/>
    </row>
    <row r="58" spans="1:17" s="1" customFormat="1" ht="29.45" customHeight="1">
      <c r="A58" s="19">
        <v>50</v>
      </c>
      <c r="B58" s="21">
        <v>44096</v>
      </c>
      <c r="C58" s="22" t="s">
        <v>131</v>
      </c>
      <c r="D58" s="20" t="s">
        <v>317</v>
      </c>
      <c r="E58" s="23" t="s">
        <v>13</v>
      </c>
      <c r="F58" s="23">
        <v>1100</v>
      </c>
      <c r="G58" s="23">
        <v>1178</v>
      </c>
      <c r="H58" s="23">
        <v>93.65</v>
      </c>
      <c r="I58" s="23">
        <v>1192.4000000000001</v>
      </c>
      <c r="J58" s="33">
        <f t="shared" ref="J58" si="188">IF(E58="","",IF(E58="Buy",(I58-G58),(G58-I58)))</f>
        <v>-14.400000000000091</v>
      </c>
      <c r="K58" s="34">
        <f t="shared" ref="K58" si="189">IF(E58="","",J58*F58)</f>
        <v>-15840.0000000001</v>
      </c>
      <c r="L58" s="23">
        <v>400</v>
      </c>
      <c r="M58" s="48">
        <f t="shared" ref="M58" si="190">G58*F58*0.03%</f>
        <v>388.73999999999995</v>
      </c>
      <c r="N58" s="34">
        <f t="shared" ref="N58" si="191">K58-M58</f>
        <v>-16228.7400000001</v>
      </c>
      <c r="O58" s="55">
        <f>SUM(N57:N58)</f>
        <v>-31851.2240000001</v>
      </c>
      <c r="P58" s="70"/>
      <c r="Q58" s="70"/>
    </row>
    <row r="59" spans="1:17" s="1" customFormat="1" ht="29.45" customHeight="1">
      <c r="A59" s="19">
        <v>51</v>
      </c>
      <c r="B59" s="21">
        <v>44097</v>
      </c>
      <c r="C59" s="22" t="s">
        <v>143</v>
      </c>
      <c r="D59" s="20" t="s">
        <v>375</v>
      </c>
      <c r="E59" s="23" t="s">
        <v>13</v>
      </c>
      <c r="F59" s="23">
        <v>1600</v>
      </c>
      <c r="G59" s="23">
        <v>535.54999999999995</v>
      </c>
      <c r="H59" s="23">
        <v>540.45000000000005</v>
      </c>
      <c r="I59" s="23">
        <v>540.45000000000005</v>
      </c>
      <c r="J59" s="33">
        <f t="shared" ref="J59:J62" si="192">IF(E59="","",IF(E59="Buy",(I59-G59),(G59-I59)))</f>
        <v>-4.9000000000000909</v>
      </c>
      <c r="K59" s="34">
        <f t="shared" ref="K59:K62" si="193">IF(E59="","",J59*F59)</f>
        <v>-7840.0000000001455</v>
      </c>
      <c r="L59" s="23">
        <v>400</v>
      </c>
      <c r="M59" s="48">
        <f t="shared" ref="M59:M62" si="194">G59*F59*0.03%</f>
        <v>257.06399999999996</v>
      </c>
      <c r="N59" s="34">
        <f t="shared" ref="N59:N62" si="195">K59-M59</f>
        <v>-8097.0640000001458</v>
      </c>
      <c r="O59" s="55"/>
      <c r="P59" s="70"/>
      <c r="Q59" s="70"/>
    </row>
    <row r="60" spans="1:17" s="1" customFormat="1" ht="29.45" customHeight="1">
      <c r="A60" s="19">
        <v>52</v>
      </c>
      <c r="B60" s="21">
        <v>44097</v>
      </c>
      <c r="C60" s="22" t="s">
        <v>456</v>
      </c>
      <c r="D60" s="20" t="s">
        <v>86</v>
      </c>
      <c r="E60" s="23" t="s">
        <v>13</v>
      </c>
      <c r="F60" s="23">
        <v>6000</v>
      </c>
      <c r="G60" s="23">
        <v>193</v>
      </c>
      <c r="H60" s="23">
        <v>195.75</v>
      </c>
      <c r="I60" s="23">
        <v>185.7</v>
      </c>
      <c r="J60" s="33">
        <f t="shared" si="192"/>
        <v>7.3000000000000114</v>
      </c>
      <c r="K60" s="34">
        <f t="shared" si="193"/>
        <v>43800.000000000065</v>
      </c>
      <c r="L60" s="23">
        <v>400</v>
      </c>
      <c r="M60" s="48">
        <f t="shared" si="194"/>
        <v>347.4</v>
      </c>
      <c r="N60" s="34">
        <f t="shared" si="195"/>
        <v>43452.600000000064</v>
      </c>
      <c r="O60" s="55"/>
      <c r="P60" s="70"/>
      <c r="Q60" s="70"/>
    </row>
    <row r="61" spans="1:17" s="1" customFormat="1" ht="29.45" customHeight="1">
      <c r="A61" s="19">
        <v>53</v>
      </c>
      <c r="B61" s="21">
        <v>44097</v>
      </c>
      <c r="C61" s="22" t="s">
        <v>127</v>
      </c>
      <c r="D61" s="20" t="s">
        <v>165</v>
      </c>
      <c r="E61" s="23" t="s">
        <v>13</v>
      </c>
      <c r="F61" s="23">
        <v>6600</v>
      </c>
      <c r="G61" s="23">
        <v>146.30000000000001</v>
      </c>
      <c r="H61" s="23">
        <v>148.65</v>
      </c>
      <c r="I61" s="23">
        <v>146.69999999999999</v>
      </c>
      <c r="J61" s="33">
        <f t="shared" si="192"/>
        <v>-0.39999999999997726</v>
      </c>
      <c r="K61" s="34">
        <f t="shared" si="193"/>
        <v>-2639.9999999998499</v>
      </c>
      <c r="L61" s="23">
        <v>400</v>
      </c>
      <c r="M61" s="48">
        <f t="shared" si="194"/>
        <v>289.67400000000004</v>
      </c>
      <c r="N61" s="34">
        <f t="shared" si="195"/>
        <v>-2929.6739999998499</v>
      </c>
      <c r="O61" s="55"/>
      <c r="P61" s="70"/>
      <c r="Q61" s="70"/>
    </row>
    <row r="62" spans="1:17" s="1" customFormat="1" ht="29.45" customHeight="1">
      <c r="A62" s="19">
        <v>54</v>
      </c>
      <c r="B62" s="21">
        <v>44097</v>
      </c>
      <c r="C62" s="22" t="s">
        <v>372</v>
      </c>
      <c r="D62" s="20" t="s">
        <v>182</v>
      </c>
      <c r="E62" s="23" t="s">
        <v>13</v>
      </c>
      <c r="F62" s="23">
        <v>4000</v>
      </c>
      <c r="G62" s="23">
        <v>276.05</v>
      </c>
      <c r="H62" s="23">
        <v>282.7</v>
      </c>
      <c r="I62" s="23">
        <v>279.45</v>
      </c>
      <c r="J62" s="33">
        <f t="shared" si="192"/>
        <v>-3.3999999999999773</v>
      </c>
      <c r="K62" s="34">
        <f t="shared" si="193"/>
        <v>-13599.999999999909</v>
      </c>
      <c r="L62" s="23">
        <v>400</v>
      </c>
      <c r="M62" s="48">
        <f t="shared" si="194"/>
        <v>331.26</v>
      </c>
      <c r="N62" s="34">
        <f t="shared" si="195"/>
        <v>-13931.259999999909</v>
      </c>
      <c r="O62" s="55">
        <f>SUM(N59:N62)</f>
        <v>18494.602000000159</v>
      </c>
      <c r="P62" s="70"/>
      <c r="Q62" s="70"/>
    </row>
    <row r="63" spans="1:17" s="1" customFormat="1" ht="29.45" customHeight="1">
      <c r="A63" s="19">
        <v>55</v>
      </c>
      <c r="B63" s="21">
        <v>44098</v>
      </c>
      <c r="C63" s="22" t="s">
        <v>457</v>
      </c>
      <c r="D63" s="20" t="s">
        <v>204</v>
      </c>
      <c r="E63" s="23" t="s">
        <v>13</v>
      </c>
      <c r="F63" s="23">
        <v>2800</v>
      </c>
      <c r="G63" s="23">
        <v>428.7</v>
      </c>
      <c r="H63" s="23">
        <v>432.9</v>
      </c>
      <c r="I63" s="23">
        <v>432.9</v>
      </c>
      <c r="J63" s="33">
        <f t="shared" ref="J63:J64" si="196">IF(E63="","",IF(E63="Buy",(I63-G63),(G63-I63)))</f>
        <v>-4.1999999999999886</v>
      </c>
      <c r="K63" s="34">
        <f t="shared" ref="K63:K64" si="197">IF(E63="","",J63*F63)</f>
        <v>-11759.999999999967</v>
      </c>
      <c r="L63" s="23">
        <v>400</v>
      </c>
      <c r="M63" s="48">
        <f t="shared" ref="M63:M64" si="198">G63*F63*0.03%</f>
        <v>360.10799999999995</v>
      </c>
      <c r="N63" s="34">
        <f t="shared" ref="N63:N64" si="199">K63-M63</f>
        <v>-12120.107999999967</v>
      </c>
      <c r="O63" s="55"/>
      <c r="P63" s="70"/>
      <c r="Q63" s="70"/>
    </row>
    <row r="64" spans="1:17" s="1" customFormat="1" ht="29.45" customHeight="1">
      <c r="A64" s="19">
        <v>56</v>
      </c>
      <c r="B64" s="21">
        <v>44098</v>
      </c>
      <c r="C64" s="22" t="s">
        <v>458</v>
      </c>
      <c r="D64" s="20" t="s">
        <v>317</v>
      </c>
      <c r="E64" s="23" t="s">
        <v>13</v>
      </c>
      <c r="F64" s="23">
        <v>2200</v>
      </c>
      <c r="G64" s="23">
        <v>1168</v>
      </c>
      <c r="H64" s="23">
        <v>1179.9000000000001</v>
      </c>
      <c r="I64" s="23">
        <v>1159.5999999999999</v>
      </c>
      <c r="J64" s="33">
        <f t="shared" si="196"/>
        <v>8.4000000000000909</v>
      </c>
      <c r="K64" s="34">
        <f t="shared" si="197"/>
        <v>18480.0000000002</v>
      </c>
      <c r="L64" s="23">
        <v>400</v>
      </c>
      <c r="M64" s="48">
        <f t="shared" si="198"/>
        <v>770.87999999999988</v>
      </c>
      <c r="N64" s="34">
        <f t="shared" si="199"/>
        <v>17709.120000000199</v>
      </c>
      <c r="O64" s="55">
        <f>SUM(N63:N64)</f>
        <v>5589.0120000002316</v>
      </c>
      <c r="P64" s="70"/>
      <c r="Q64" s="70"/>
    </row>
    <row r="65" spans="1:17" s="1" customFormat="1" ht="29.45" customHeight="1">
      <c r="A65" s="19">
        <v>57</v>
      </c>
      <c r="B65" s="21">
        <v>44099</v>
      </c>
      <c r="C65" s="22" t="s">
        <v>115</v>
      </c>
      <c r="D65" s="20" t="s">
        <v>152</v>
      </c>
      <c r="E65" s="23" t="s">
        <v>13</v>
      </c>
      <c r="F65" s="23">
        <v>2000</v>
      </c>
      <c r="G65" s="23">
        <v>645.95000000000005</v>
      </c>
      <c r="H65" s="23">
        <v>651.6</v>
      </c>
      <c r="I65" s="23">
        <v>651.6</v>
      </c>
      <c r="J65" s="33">
        <f t="shared" ref="J65" si="200">IF(E65="","",IF(E65="Buy",(I65-G65),(G65-I65)))</f>
        <v>-5.6499999999999773</v>
      </c>
      <c r="K65" s="34">
        <f t="shared" ref="K65" si="201">IF(E65="","",J65*F65)</f>
        <v>-11299.999999999955</v>
      </c>
      <c r="L65" s="23">
        <v>400</v>
      </c>
      <c r="M65" s="48">
        <f t="shared" ref="M65" si="202">G65*F65*0.03%</f>
        <v>387.57</v>
      </c>
      <c r="N65" s="34">
        <f t="shared" ref="N65" si="203">K65-M65</f>
        <v>-11687.569999999954</v>
      </c>
      <c r="O65" s="55"/>
      <c r="P65" s="70"/>
      <c r="Q65" s="70"/>
    </row>
    <row r="66" spans="1:17" s="1" customFormat="1" ht="29.45" customHeight="1">
      <c r="A66" s="19">
        <v>58</v>
      </c>
      <c r="B66" s="21">
        <v>44099</v>
      </c>
      <c r="C66" s="22" t="s">
        <v>454</v>
      </c>
      <c r="D66" s="20" t="s">
        <v>174</v>
      </c>
      <c r="E66" s="23" t="s">
        <v>13</v>
      </c>
      <c r="F66" s="23">
        <v>1100</v>
      </c>
      <c r="G66" s="23">
        <v>1189.25</v>
      </c>
      <c r="H66" s="23">
        <v>1201.5</v>
      </c>
      <c r="I66" s="23">
        <v>1201.5</v>
      </c>
      <c r="J66" s="33">
        <f t="shared" ref="J66" si="204">IF(E66="","",IF(E66="Buy",(I66-G66),(G66-I66)))</f>
        <v>-12.25</v>
      </c>
      <c r="K66" s="34">
        <f t="shared" ref="K66" si="205">IF(E66="","",J66*F66)</f>
        <v>-13475</v>
      </c>
      <c r="L66" s="23">
        <v>400</v>
      </c>
      <c r="M66" s="48">
        <f t="shared" ref="M66" si="206">G66*F66*0.03%</f>
        <v>392.45249999999999</v>
      </c>
      <c r="N66" s="34">
        <f t="shared" ref="N66" si="207">K66-M66</f>
        <v>-13867.452499999999</v>
      </c>
      <c r="O66" s="55"/>
      <c r="P66" s="70"/>
      <c r="Q66" s="70"/>
    </row>
    <row r="67" spans="1:17" s="1" customFormat="1" ht="29.45" customHeight="1">
      <c r="A67" s="19">
        <v>59</v>
      </c>
      <c r="B67" s="21">
        <v>44099</v>
      </c>
      <c r="C67" s="22" t="s">
        <v>459</v>
      </c>
      <c r="D67" s="20" t="s">
        <v>138</v>
      </c>
      <c r="E67" s="23" t="s">
        <v>12</v>
      </c>
      <c r="F67" s="23">
        <v>500</v>
      </c>
      <c r="G67" s="23">
        <v>2327</v>
      </c>
      <c r="H67" s="23">
        <v>2307.6</v>
      </c>
      <c r="I67" s="23">
        <v>2307.6</v>
      </c>
      <c r="J67" s="33">
        <f t="shared" ref="J67" si="208">IF(E67="","",IF(E67="Buy",(I67-G67),(G67-I67)))</f>
        <v>-19.400000000000091</v>
      </c>
      <c r="K67" s="34">
        <f t="shared" ref="K67" si="209">IF(E67="","",J67*F67)</f>
        <v>-9700.0000000000455</v>
      </c>
      <c r="L67" s="23">
        <v>400</v>
      </c>
      <c r="M67" s="48">
        <f t="shared" ref="M67" si="210">G67*F67*0.03%</f>
        <v>349.04999999999995</v>
      </c>
      <c r="N67" s="34">
        <f t="shared" ref="N67" si="211">K67-M67</f>
        <v>-10049.050000000045</v>
      </c>
      <c r="O67" s="55">
        <f>SUM(N65:N67)</f>
        <v>-35604.072500000002</v>
      </c>
      <c r="P67" s="70"/>
      <c r="Q67" s="70"/>
    </row>
    <row r="68" spans="1:17" s="1" customFormat="1" ht="29.45" customHeight="1">
      <c r="A68" s="19">
        <v>60</v>
      </c>
      <c r="B68" s="21">
        <v>44102</v>
      </c>
      <c r="C68" s="22" t="s">
        <v>276</v>
      </c>
      <c r="D68" s="20" t="s">
        <v>317</v>
      </c>
      <c r="E68" s="23" t="s">
        <v>12</v>
      </c>
      <c r="F68" s="23">
        <v>1100</v>
      </c>
      <c r="G68" s="23">
        <v>1234</v>
      </c>
      <c r="H68" s="23">
        <v>1224.5</v>
      </c>
      <c r="I68" s="23">
        <v>1252</v>
      </c>
      <c r="J68" s="33">
        <f t="shared" ref="J68" si="212">IF(E68="","",IF(E68="Buy",(I68-G68),(G68-I68)))</f>
        <v>18</v>
      </c>
      <c r="K68" s="34">
        <f t="shared" ref="K68" si="213">IF(E68="","",J68*F68)</f>
        <v>19800</v>
      </c>
      <c r="L68" s="23">
        <v>400</v>
      </c>
      <c r="M68" s="48">
        <f t="shared" ref="M68" si="214">G68*F68*0.03%</f>
        <v>407.21999999999997</v>
      </c>
      <c r="N68" s="34">
        <f t="shared" ref="N68" si="215">K68-M68</f>
        <v>19392.78</v>
      </c>
      <c r="O68" s="55"/>
      <c r="P68" s="70"/>
      <c r="Q68" s="70"/>
    </row>
    <row r="69" spans="1:17" s="1" customFormat="1" ht="29.45" customHeight="1">
      <c r="A69" s="19">
        <v>61</v>
      </c>
      <c r="B69" s="21">
        <v>44102</v>
      </c>
      <c r="C69" s="22" t="s">
        <v>238</v>
      </c>
      <c r="D69" s="20" t="s">
        <v>369</v>
      </c>
      <c r="E69" s="23" t="s">
        <v>12</v>
      </c>
      <c r="F69" s="23">
        <v>5000</v>
      </c>
      <c r="G69" s="23">
        <v>244.5</v>
      </c>
      <c r="H69" s="23">
        <v>240.5</v>
      </c>
      <c r="I69" s="23">
        <v>240.5</v>
      </c>
      <c r="J69" s="33">
        <f t="shared" ref="J69" si="216">IF(E69="","",IF(E69="Buy",(I69-G69),(G69-I69)))</f>
        <v>-4</v>
      </c>
      <c r="K69" s="34">
        <f t="shared" ref="K69" si="217">IF(E69="","",J69*F69)</f>
        <v>-20000</v>
      </c>
      <c r="L69" s="23">
        <v>400</v>
      </c>
      <c r="M69" s="48">
        <f t="shared" ref="M69" si="218">G69*F69*0.03%</f>
        <v>366.74999999999994</v>
      </c>
      <c r="N69" s="34">
        <f t="shared" ref="N69" si="219">K69-M69</f>
        <v>-20366.75</v>
      </c>
      <c r="O69" s="55"/>
      <c r="P69" s="70"/>
      <c r="Q69" s="70"/>
    </row>
    <row r="70" spans="1:17" s="1" customFormat="1" ht="29.45" customHeight="1">
      <c r="A70" s="19">
        <v>62</v>
      </c>
      <c r="B70" s="21">
        <v>44102</v>
      </c>
      <c r="C70" s="22" t="s">
        <v>305</v>
      </c>
      <c r="D70" s="20" t="s">
        <v>204</v>
      </c>
      <c r="E70" s="23" t="s">
        <v>12</v>
      </c>
      <c r="F70" s="23">
        <v>2800</v>
      </c>
      <c r="G70" s="23">
        <v>464</v>
      </c>
      <c r="H70" s="23">
        <v>456.5</v>
      </c>
      <c r="I70" s="23">
        <v>468.5</v>
      </c>
      <c r="J70" s="33">
        <f t="shared" ref="J70" si="220">IF(E70="","",IF(E70="Buy",(I70-G70),(G70-I70)))</f>
        <v>4.5</v>
      </c>
      <c r="K70" s="34">
        <f t="shared" ref="K70" si="221">IF(E70="","",J70*F70)</f>
        <v>12600</v>
      </c>
      <c r="L70" s="23">
        <v>400</v>
      </c>
      <c r="M70" s="48">
        <f t="shared" ref="M70" si="222">G70*F70*0.03%</f>
        <v>389.76</v>
      </c>
      <c r="N70" s="34">
        <f t="shared" ref="N70" si="223">K70-M70</f>
        <v>12210.24</v>
      </c>
      <c r="O70" s="55"/>
      <c r="P70" s="70"/>
      <c r="Q70" s="70"/>
    </row>
    <row r="71" spans="1:17" s="1" customFormat="1" ht="29.45" customHeight="1">
      <c r="A71" s="19">
        <v>63</v>
      </c>
      <c r="B71" s="21">
        <v>44102</v>
      </c>
      <c r="C71" s="22" t="s">
        <v>262</v>
      </c>
      <c r="D71" s="20" t="s">
        <v>362</v>
      </c>
      <c r="E71" s="23" t="s">
        <v>12</v>
      </c>
      <c r="F71" s="23">
        <v>500</v>
      </c>
      <c r="G71" s="23">
        <v>3560</v>
      </c>
      <c r="H71" s="23">
        <v>3525.5</v>
      </c>
      <c r="I71" s="23">
        <v>3587</v>
      </c>
      <c r="J71" s="33">
        <f t="shared" ref="J71" si="224">IF(E71="","",IF(E71="Buy",(I71-G71),(G71-I71)))</f>
        <v>27</v>
      </c>
      <c r="K71" s="34">
        <f t="shared" ref="K71" si="225">IF(E71="","",J71*F71)</f>
        <v>13500</v>
      </c>
      <c r="L71" s="23">
        <v>400</v>
      </c>
      <c r="M71" s="48">
        <f t="shared" ref="M71" si="226">G71*F71*0.03%</f>
        <v>534</v>
      </c>
      <c r="N71" s="34">
        <f t="shared" ref="N71" si="227">K71-M71</f>
        <v>12966</v>
      </c>
      <c r="O71" s="55">
        <f>SUM(N68:N71)</f>
        <v>24202.269999999997</v>
      </c>
      <c r="P71" s="70"/>
      <c r="Q71" s="70"/>
    </row>
    <row r="72" spans="1:17" s="1" customFormat="1" ht="29.45" customHeight="1">
      <c r="A72" s="19">
        <v>64</v>
      </c>
      <c r="B72" s="21">
        <v>44103</v>
      </c>
      <c r="C72" s="22" t="s">
        <v>237</v>
      </c>
      <c r="D72" s="20" t="s">
        <v>245</v>
      </c>
      <c r="E72" s="23" t="s">
        <v>12</v>
      </c>
      <c r="F72" s="23">
        <v>600</v>
      </c>
      <c r="G72" s="23">
        <v>3190</v>
      </c>
      <c r="H72" s="23">
        <v>3165.5</v>
      </c>
      <c r="I72" s="23">
        <v>3165.5</v>
      </c>
      <c r="J72" s="33">
        <f t="shared" ref="J72" si="228">IF(E72="","",IF(E72="Buy",(I72-G72),(G72-I72)))</f>
        <v>-24.5</v>
      </c>
      <c r="K72" s="34">
        <f t="shared" ref="K72" si="229">IF(E72="","",J72*F72)</f>
        <v>-14700</v>
      </c>
      <c r="L72" s="23">
        <v>400</v>
      </c>
      <c r="M72" s="48">
        <f t="shared" ref="M72" si="230">G72*F72*0.03%</f>
        <v>574.19999999999993</v>
      </c>
      <c r="N72" s="34">
        <f t="shared" ref="N72" si="231">K72-M72</f>
        <v>-15274.2</v>
      </c>
      <c r="O72" s="55"/>
      <c r="P72" s="70"/>
      <c r="Q72" s="70"/>
    </row>
    <row r="73" spans="1:17" s="1" customFormat="1" ht="29.45" customHeight="1">
      <c r="A73" s="19">
        <v>65</v>
      </c>
      <c r="B73" s="21">
        <v>44103</v>
      </c>
      <c r="C73" s="22" t="s">
        <v>195</v>
      </c>
      <c r="D73" s="20" t="s">
        <v>59</v>
      </c>
      <c r="E73" s="23" t="s">
        <v>12</v>
      </c>
      <c r="F73" s="23">
        <v>2000</v>
      </c>
      <c r="G73" s="23">
        <v>731.5</v>
      </c>
      <c r="H73" s="23">
        <v>724.5</v>
      </c>
      <c r="I73" s="23">
        <v>724.5</v>
      </c>
      <c r="J73" s="33">
        <f t="shared" ref="J73" si="232">IF(E73="","",IF(E73="Buy",(I73-G73),(G73-I73)))</f>
        <v>-7</v>
      </c>
      <c r="K73" s="34">
        <f t="shared" ref="K73" si="233">IF(E73="","",J73*F73)</f>
        <v>-14000</v>
      </c>
      <c r="L73" s="23">
        <v>400</v>
      </c>
      <c r="M73" s="48">
        <f t="shared" ref="M73" si="234">G73*F73*0.03%</f>
        <v>438.9</v>
      </c>
      <c r="N73" s="34">
        <f t="shared" ref="N73" si="235">K73-M73</f>
        <v>-14438.9</v>
      </c>
      <c r="O73" s="55"/>
      <c r="P73" s="70"/>
      <c r="Q73" s="70"/>
    </row>
    <row r="74" spans="1:17" s="1" customFormat="1" ht="29.45" customHeight="1">
      <c r="A74" s="19">
        <v>66</v>
      </c>
      <c r="B74" s="21">
        <v>44103</v>
      </c>
      <c r="C74" s="22" t="s">
        <v>460</v>
      </c>
      <c r="D74" s="20" t="s">
        <v>445</v>
      </c>
      <c r="E74" s="23" t="s">
        <v>12</v>
      </c>
      <c r="F74" s="23">
        <v>1100</v>
      </c>
      <c r="G74" s="23">
        <v>1403</v>
      </c>
      <c r="H74" s="23">
        <v>1384.5</v>
      </c>
      <c r="I74" s="23">
        <v>1384</v>
      </c>
      <c r="J74" s="33">
        <f t="shared" ref="J74" si="236">IF(E74="","",IF(E74="Buy",(I74-G74),(G74-I74)))</f>
        <v>-19</v>
      </c>
      <c r="K74" s="34">
        <f t="shared" ref="K74" si="237">IF(E74="","",J74*F74)</f>
        <v>-20900</v>
      </c>
      <c r="L74" s="23">
        <v>400</v>
      </c>
      <c r="M74" s="48">
        <f t="shared" ref="M74" si="238">G74*F74*0.03%</f>
        <v>462.98999999999995</v>
      </c>
      <c r="N74" s="34">
        <f t="shared" ref="N74" si="239">K74-M74</f>
        <v>-21362.99</v>
      </c>
      <c r="O74" s="55">
        <f>SUM(N72:N74)</f>
        <v>-51076.09</v>
      </c>
      <c r="P74" s="70"/>
      <c r="Q74" s="70"/>
    </row>
    <row r="75" spans="1:17" s="1" customFormat="1" ht="29.45" customHeight="1">
      <c r="A75" s="19">
        <v>67</v>
      </c>
      <c r="B75" s="21">
        <v>44104</v>
      </c>
      <c r="C75" s="22" t="s">
        <v>50</v>
      </c>
      <c r="D75" s="20" t="s">
        <v>183</v>
      </c>
      <c r="E75" s="23" t="s">
        <v>12</v>
      </c>
      <c r="F75" s="23">
        <v>4400</v>
      </c>
      <c r="G75" s="23">
        <v>401.65</v>
      </c>
      <c r="H75" s="23">
        <v>394</v>
      </c>
      <c r="I75" s="23">
        <v>403.5</v>
      </c>
      <c r="J75" s="33">
        <f t="shared" ref="J75" si="240">IF(E75="","",IF(E75="Buy",(I75-G75),(G75-I75)))</f>
        <v>1.8500000000000227</v>
      </c>
      <c r="K75" s="34">
        <f t="shared" ref="K75" si="241">IF(E75="","",J75*F75)</f>
        <v>8140.0000000001</v>
      </c>
      <c r="L75" s="23">
        <v>400</v>
      </c>
      <c r="M75" s="48">
        <f t="shared" ref="M75" si="242">G75*F75*0.03%</f>
        <v>530.178</v>
      </c>
      <c r="N75" s="34">
        <f t="shared" ref="N75" si="243">K75-M75</f>
        <v>7609.8220000001002</v>
      </c>
      <c r="O75" s="55"/>
      <c r="P75" s="70"/>
      <c r="Q75" s="70"/>
    </row>
    <row r="76" spans="1:17" s="1" customFormat="1" ht="29.45" customHeight="1">
      <c r="A76" s="19">
        <v>68</v>
      </c>
      <c r="B76" s="21">
        <v>44104</v>
      </c>
      <c r="C76" s="22" t="s">
        <v>120</v>
      </c>
      <c r="D76" s="20" t="s">
        <v>451</v>
      </c>
      <c r="E76" s="23" t="s">
        <v>12</v>
      </c>
      <c r="F76" s="23">
        <v>500</v>
      </c>
      <c r="G76" s="23">
        <v>5288</v>
      </c>
      <c r="H76" s="23">
        <v>5218.5</v>
      </c>
      <c r="I76" s="23">
        <v>5260.5</v>
      </c>
      <c r="J76" s="33">
        <f t="shared" ref="J76" si="244">IF(E76="","",IF(E76="Buy",(I76-G76),(G76-I76)))</f>
        <v>-27.5</v>
      </c>
      <c r="K76" s="34">
        <f t="shared" ref="K76" si="245">IF(E76="","",J76*F76)</f>
        <v>-13750</v>
      </c>
      <c r="L76" s="23">
        <v>400</v>
      </c>
      <c r="M76" s="48">
        <f t="shared" ref="M76" si="246">G76*F76*0.03%</f>
        <v>793.19999999999993</v>
      </c>
      <c r="N76" s="34">
        <f t="shared" ref="N76" si="247">K76-M76</f>
        <v>-14543.2</v>
      </c>
      <c r="O76" s="55"/>
      <c r="P76" s="70"/>
      <c r="Q76" s="70"/>
    </row>
    <row r="77" spans="1:17" s="1" customFormat="1" ht="29.45" customHeight="1" thickBot="1">
      <c r="A77" s="19">
        <v>69</v>
      </c>
      <c r="B77" s="21">
        <v>44104</v>
      </c>
      <c r="C77" s="22" t="s">
        <v>461</v>
      </c>
      <c r="D77" s="20" t="s">
        <v>376</v>
      </c>
      <c r="E77" s="23" t="s">
        <v>13</v>
      </c>
      <c r="F77" s="23">
        <v>2200</v>
      </c>
      <c r="G77" s="23">
        <v>562</v>
      </c>
      <c r="H77" s="23">
        <v>568.1</v>
      </c>
      <c r="I77" s="23">
        <v>566.79999999999995</v>
      </c>
      <c r="J77" s="33">
        <f t="shared" ref="J77" si="248">IF(E77="","",IF(E77="Buy",(I77-G77),(G77-I77)))</f>
        <v>-4.7999999999999545</v>
      </c>
      <c r="K77" s="34">
        <f t="shared" ref="K77" si="249">IF(E77="","",J77*F77)</f>
        <v>-10559.9999999999</v>
      </c>
      <c r="L77" s="23">
        <v>400</v>
      </c>
      <c r="M77" s="48">
        <f t="shared" ref="M77" si="250">G77*F77*0.03%</f>
        <v>370.91999999999996</v>
      </c>
      <c r="N77" s="34">
        <f t="shared" ref="N77" si="251">K77-M77</f>
        <v>-10930.9199999999</v>
      </c>
      <c r="O77" s="55">
        <f>SUM(N75:N77)</f>
        <v>-17864.297999999799</v>
      </c>
      <c r="P77" s="70"/>
      <c r="Q77" s="70"/>
    </row>
    <row r="78" spans="1:17" s="5" customFormat="1" ht="27" customHeight="1" thickBot="1">
      <c r="A78" s="56"/>
      <c r="B78" s="57"/>
      <c r="C78" s="57"/>
      <c r="D78" s="57"/>
      <c r="E78" s="57"/>
      <c r="F78" s="57"/>
      <c r="G78" s="57"/>
      <c r="H78" s="57"/>
      <c r="I78" s="57"/>
      <c r="J78" s="58"/>
      <c r="K78" s="59">
        <f>SUM(K9:K9)</f>
        <v>-11950.000000000045</v>
      </c>
      <c r="L78" s="57"/>
      <c r="M78" s="60">
        <f>SUM(M9:M77)</f>
        <v>29970.848609999994</v>
      </c>
      <c r="N78" s="59">
        <f>SUM(N9:N77)</f>
        <v>161198.75139000037</v>
      </c>
      <c r="O78" s="69"/>
      <c r="P78" s="72"/>
      <c r="Q78" s="72"/>
    </row>
    <row r="79" spans="1:17" ht="15" customHeight="1">
      <c r="A79" s="10"/>
      <c r="B79" s="10"/>
      <c r="C79" s="10"/>
      <c r="D79" s="10"/>
      <c r="E79" s="10"/>
      <c r="F79" s="10"/>
      <c r="G79" s="10"/>
      <c r="H79" s="10"/>
      <c r="I79" s="10"/>
      <c r="J79" s="26"/>
      <c r="K79" s="27"/>
      <c r="L79" s="10"/>
      <c r="M79" s="10"/>
      <c r="N79" s="27"/>
      <c r="O79" s="27"/>
    </row>
    <row r="80" spans="1:17" s="49" customFormat="1" ht="15" customHeight="1">
      <c r="A80" s="126" t="s">
        <v>299</v>
      </c>
      <c r="B80" s="126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73"/>
      <c r="Q80" s="73"/>
    </row>
    <row r="81" spans="1:17" s="49" customFormat="1" ht="15" customHeight="1">
      <c r="A81" s="66" t="s">
        <v>300</v>
      </c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8"/>
      <c r="N81" s="65"/>
      <c r="O81" s="65"/>
      <c r="P81" s="73"/>
      <c r="Q81" s="73"/>
    </row>
    <row r="82" spans="1:17" ht="15" customHeight="1">
      <c r="A82" s="66" t="s">
        <v>301</v>
      </c>
      <c r="B82" s="66"/>
      <c r="C82" s="66"/>
      <c r="D82" s="66"/>
      <c r="E82" s="66"/>
      <c r="F82" s="66"/>
      <c r="G82" s="66"/>
      <c r="H82" s="66"/>
      <c r="I82" s="66"/>
      <c r="J82" s="66"/>
      <c r="K82" s="66"/>
      <c r="L82" s="66"/>
      <c r="M82" s="66"/>
      <c r="N82" s="66"/>
      <c r="O82" s="65"/>
    </row>
    <row r="83" spans="1:17" ht="15" customHeight="1">
      <c r="A83" s="10"/>
      <c r="B83" s="10"/>
      <c r="C83" s="10"/>
      <c r="D83" s="10"/>
      <c r="E83" s="10"/>
      <c r="F83" s="10"/>
      <c r="G83" s="10"/>
      <c r="H83" s="10"/>
      <c r="I83" s="10"/>
      <c r="J83" s="26"/>
      <c r="K83" s="27"/>
      <c r="L83" s="10"/>
      <c r="M83" s="10"/>
      <c r="N83" s="27"/>
      <c r="O83" s="27"/>
    </row>
    <row r="84" spans="1:17" ht="15" customHeight="1">
      <c r="A84" s="10"/>
      <c r="B84" s="10"/>
      <c r="C84" s="10"/>
      <c r="D84" s="10"/>
      <c r="E84" s="10"/>
      <c r="F84" s="10"/>
      <c r="G84" s="10"/>
      <c r="H84" s="10"/>
      <c r="I84" s="10"/>
      <c r="J84" s="26"/>
      <c r="K84" s="27"/>
      <c r="L84" s="10"/>
      <c r="M84" s="10"/>
      <c r="N84" s="27"/>
      <c r="O84" s="27"/>
    </row>
    <row r="85" spans="1:17" ht="15" customHeight="1">
      <c r="A85" s="10"/>
      <c r="B85" s="10"/>
      <c r="C85" s="10"/>
      <c r="D85" s="10"/>
      <c r="E85" s="10"/>
      <c r="F85" s="10"/>
      <c r="G85" s="10"/>
      <c r="H85" s="10"/>
      <c r="I85" s="10"/>
      <c r="J85" s="26"/>
      <c r="K85" s="27"/>
      <c r="L85" s="10"/>
      <c r="M85" s="10"/>
      <c r="N85" s="27"/>
      <c r="O85" s="27"/>
    </row>
    <row r="86" spans="1:17" ht="15" customHeight="1">
      <c r="A86" s="10"/>
      <c r="B86" s="10"/>
      <c r="C86" s="10"/>
      <c r="D86" s="10"/>
      <c r="E86" s="10"/>
      <c r="F86" s="10"/>
      <c r="G86" s="10"/>
      <c r="H86" s="10"/>
      <c r="I86" s="10"/>
      <c r="J86" s="26"/>
      <c r="K86" s="27"/>
      <c r="L86" s="10"/>
      <c r="M86" s="10"/>
      <c r="N86" s="27"/>
      <c r="O86" s="27"/>
    </row>
    <row r="87" spans="1:17" ht="15" customHeight="1">
      <c r="A87" s="10"/>
      <c r="B87" s="10"/>
      <c r="C87" s="10"/>
      <c r="D87" s="10"/>
      <c r="E87" s="10"/>
      <c r="F87" s="10"/>
      <c r="G87" s="10"/>
      <c r="H87" s="10"/>
      <c r="I87" s="10"/>
      <c r="J87" s="26"/>
      <c r="K87" s="27"/>
      <c r="L87" s="10"/>
      <c r="M87" s="10"/>
      <c r="N87" s="27"/>
      <c r="O87" s="27"/>
    </row>
    <row r="88" spans="1:17" ht="15" customHeight="1">
      <c r="A88" s="10"/>
      <c r="B88" s="10"/>
      <c r="C88" s="10"/>
      <c r="D88" s="10"/>
      <c r="E88" s="10"/>
      <c r="F88" s="10"/>
      <c r="G88" s="10"/>
      <c r="H88" s="10"/>
      <c r="I88" s="10"/>
      <c r="J88" s="26"/>
      <c r="K88" s="27"/>
      <c r="L88" s="10"/>
      <c r="M88" s="10"/>
      <c r="N88" s="27"/>
      <c r="O88" s="27"/>
    </row>
    <row r="89" spans="1:17" ht="15" customHeight="1">
      <c r="A89" s="10"/>
      <c r="B89" s="10"/>
      <c r="C89" s="10"/>
      <c r="D89" s="10"/>
      <c r="E89" s="10"/>
      <c r="F89" s="10"/>
      <c r="G89" s="10"/>
      <c r="H89" s="10"/>
      <c r="I89" s="10"/>
      <c r="J89" s="26"/>
      <c r="K89" s="27"/>
      <c r="L89" s="10"/>
      <c r="M89" s="10"/>
      <c r="N89" s="27"/>
      <c r="O89" s="27"/>
    </row>
    <row r="90" spans="1:17" ht="15" customHeight="1">
      <c r="A90" s="10"/>
      <c r="B90" s="10"/>
      <c r="C90" s="10"/>
      <c r="D90" s="10"/>
      <c r="E90" s="10"/>
      <c r="F90" s="10"/>
      <c r="G90" s="10"/>
      <c r="H90" s="10"/>
      <c r="I90" s="10"/>
      <c r="J90" s="26"/>
      <c r="K90" s="27"/>
      <c r="L90" s="10"/>
      <c r="M90" s="10"/>
      <c r="N90" s="27"/>
      <c r="O90" s="27"/>
    </row>
    <row r="91" spans="1:17" ht="15" customHeight="1">
      <c r="A91" s="10"/>
      <c r="B91" s="10"/>
      <c r="C91" s="10"/>
      <c r="D91" s="10"/>
      <c r="E91" s="10"/>
      <c r="F91" s="10"/>
      <c r="G91" s="10"/>
      <c r="H91" s="10"/>
      <c r="I91" s="10"/>
      <c r="J91" s="26"/>
      <c r="K91" s="27"/>
      <c r="L91" s="10"/>
      <c r="M91" s="10"/>
      <c r="N91" s="27"/>
      <c r="O91" s="27"/>
    </row>
    <row r="92" spans="1:17" ht="15" customHeight="1">
      <c r="A92" s="10"/>
      <c r="B92" s="10"/>
      <c r="C92" s="10"/>
      <c r="D92" s="10"/>
      <c r="E92" s="10"/>
      <c r="F92" s="10"/>
      <c r="G92" s="10"/>
      <c r="H92" s="10"/>
      <c r="I92" s="10"/>
      <c r="J92" s="26"/>
      <c r="K92" s="27"/>
      <c r="L92" s="10"/>
      <c r="M92" s="10"/>
      <c r="N92" s="27"/>
      <c r="O92" s="27"/>
    </row>
    <row r="93" spans="1:17" ht="15" customHeight="1">
      <c r="A93" s="10"/>
      <c r="B93" s="10"/>
      <c r="C93" s="10"/>
      <c r="D93" s="10"/>
      <c r="E93" s="10"/>
      <c r="F93" s="10"/>
      <c r="G93" s="10"/>
      <c r="H93" s="10"/>
      <c r="I93" s="10"/>
      <c r="J93" s="26"/>
      <c r="K93" s="27"/>
      <c r="L93" s="10"/>
      <c r="M93" s="10"/>
      <c r="N93" s="27"/>
      <c r="O93" s="27"/>
    </row>
    <row r="94" spans="1:17" ht="15" customHeight="1">
      <c r="A94" s="10"/>
      <c r="B94" s="10"/>
      <c r="C94" s="10"/>
      <c r="D94" s="10"/>
      <c r="E94" s="10"/>
      <c r="F94" s="10"/>
      <c r="G94" s="10"/>
      <c r="H94" s="10"/>
      <c r="I94" s="10"/>
      <c r="J94" s="26"/>
      <c r="K94" s="27"/>
      <c r="L94" s="10"/>
      <c r="M94" s="10"/>
      <c r="N94" s="27"/>
      <c r="O94" s="27"/>
    </row>
    <row r="95" spans="1:17" ht="15" customHeight="1">
      <c r="A95" s="35"/>
      <c r="B95" s="35"/>
      <c r="C95" s="35"/>
      <c r="D95" s="35"/>
      <c r="E95" s="35"/>
      <c r="F95" s="35"/>
      <c r="G95" s="35"/>
      <c r="H95" s="35"/>
      <c r="I95" s="35"/>
      <c r="J95" s="37"/>
      <c r="K95" s="35"/>
      <c r="L95" s="35"/>
      <c r="M95" s="35"/>
      <c r="N95" s="35"/>
      <c r="O95" s="35"/>
    </row>
    <row r="96" spans="1:17" ht="15" customHeight="1">
      <c r="A96" s="35"/>
      <c r="B96" s="35"/>
      <c r="C96" s="35"/>
      <c r="D96" s="35"/>
      <c r="E96" s="35"/>
      <c r="F96" s="35"/>
      <c r="G96" s="35"/>
      <c r="H96" s="35"/>
      <c r="I96" s="35"/>
      <c r="J96" s="37"/>
      <c r="K96" s="35"/>
      <c r="L96" s="35"/>
      <c r="M96" s="35"/>
      <c r="N96" s="35"/>
      <c r="O96" s="35"/>
    </row>
    <row r="97" spans="1:15" ht="15" customHeight="1">
      <c r="A97" s="35"/>
      <c r="B97" s="35"/>
      <c r="C97" s="35"/>
      <c r="D97" s="35"/>
      <c r="E97" s="35"/>
      <c r="F97" s="35"/>
      <c r="G97" s="35"/>
      <c r="H97" s="35"/>
      <c r="I97" s="35"/>
      <c r="J97" s="37"/>
      <c r="K97" s="35"/>
      <c r="L97" s="35"/>
      <c r="M97" s="35"/>
      <c r="N97" s="35"/>
      <c r="O97" s="35"/>
    </row>
    <row r="98" spans="1:15" ht="15" customHeight="1">
      <c r="A98" s="35"/>
      <c r="B98" s="35"/>
      <c r="C98" s="35"/>
      <c r="D98" s="35"/>
      <c r="E98" s="35"/>
      <c r="F98" s="35"/>
      <c r="G98" s="35"/>
      <c r="H98" s="35"/>
      <c r="I98" s="35"/>
      <c r="J98" s="37"/>
      <c r="K98" s="35"/>
      <c r="L98" s="35"/>
      <c r="M98" s="35"/>
      <c r="N98" s="35"/>
      <c r="O98" s="35"/>
    </row>
    <row r="99" spans="1:15" ht="15" customHeight="1">
      <c r="A99" s="35"/>
      <c r="B99" s="35"/>
      <c r="C99" s="35"/>
      <c r="D99" s="35"/>
      <c r="E99" s="35"/>
      <c r="F99" s="35"/>
      <c r="G99" s="35"/>
      <c r="H99" s="35"/>
      <c r="I99" s="35"/>
      <c r="J99" s="37"/>
      <c r="K99" s="35"/>
      <c r="L99" s="35"/>
      <c r="M99" s="35"/>
      <c r="N99" s="35"/>
      <c r="O99" s="35"/>
    </row>
    <row r="100" spans="1:15" ht="15" customHeight="1">
      <c r="A100" s="35"/>
      <c r="B100" s="35"/>
      <c r="C100" s="35"/>
      <c r="D100" s="35"/>
      <c r="E100" s="35"/>
      <c r="F100" s="35"/>
      <c r="G100" s="35"/>
      <c r="H100" s="35"/>
      <c r="I100" s="35"/>
      <c r="J100" s="37"/>
      <c r="K100" s="35"/>
      <c r="L100" s="35"/>
      <c r="M100" s="35"/>
      <c r="N100" s="35"/>
      <c r="O100" s="35"/>
    </row>
    <row r="101" spans="1:15" ht="15" customHeight="1">
      <c r="A101" s="35"/>
      <c r="B101" s="35"/>
      <c r="C101" s="35"/>
      <c r="D101" s="35"/>
      <c r="E101" s="35"/>
      <c r="F101" s="35"/>
      <c r="G101" s="35"/>
      <c r="H101" s="35"/>
      <c r="I101" s="35"/>
      <c r="J101" s="37"/>
      <c r="K101" s="35"/>
      <c r="L101" s="35"/>
      <c r="M101" s="35"/>
      <c r="N101" s="35"/>
      <c r="O101" s="35"/>
    </row>
    <row r="102" spans="1:15" ht="15" customHeight="1">
      <c r="A102" s="35"/>
      <c r="B102" s="35"/>
      <c r="C102" s="35"/>
      <c r="D102" s="35"/>
      <c r="E102" s="35"/>
      <c r="F102" s="35"/>
      <c r="G102" s="35"/>
      <c r="H102" s="35"/>
      <c r="I102" s="35"/>
      <c r="J102" s="37"/>
      <c r="K102" s="35"/>
      <c r="L102" s="35"/>
      <c r="M102" s="35"/>
      <c r="N102" s="35"/>
      <c r="O102" s="35"/>
    </row>
    <row r="103" spans="1:15" ht="15" customHeight="1">
      <c r="A103" s="35"/>
      <c r="B103" s="35"/>
      <c r="C103" s="35"/>
      <c r="D103" s="35"/>
      <c r="E103" s="35"/>
      <c r="F103" s="35"/>
      <c r="G103" s="35"/>
      <c r="H103" s="35"/>
      <c r="I103" s="35"/>
      <c r="J103" s="37"/>
      <c r="K103" s="35"/>
      <c r="L103" s="35"/>
      <c r="M103" s="35"/>
      <c r="N103" s="35"/>
      <c r="O103" s="35"/>
    </row>
    <row r="104" spans="1:15" ht="15" customHeight="1">
      <c r="A104" s="35"/>
      <c r="B104" s="35"/>
      <c r="C104" s="35"/>
      <c r="D104" s="35"/>
      <c r="E104" s="35"/>
      <c r="F104" s="35"/>
      <c r="G104" s="35"/>
      <c r="H104" s="35"/>
      <c r="I104" s="35"/>
      <c r="J104" s="37"/>
      <c r="K104" s="35"/>
      <c r="L104" s="35"/>
      <c r="M104" s="35"/>
      <c r="N104" s="35"/>
      <c r="O104" s="35"/>
    </row>
    <row r="105" spans="1:15" ht="15" customHeight="1">
      <c r="A105" s="35"/>
      <c r="B105" s="35"/>
      <c r="C105" s="35"/>
      <c r="D105" s="35"/>
      <c r="E105" s="35"/>
      <c r="F105" s="35"/>
      <c r="G105" s="35"/>
      <c r="H105" s="35"/>
      <c r="I105" s="35"/>
      <c r="J105" s="37"/>
      <c r="K105" s="35"/>
      <c r="L105" s="35"/>
      <c r="M105" s="35"/>
      <c r="N105" s="35"/>
      <c r="O105" s="35"/>
    </row>
    <row r="106" spans="1:15" ht="15" customHeight="1">
      <c r="A106" s="35"/>
      <c r="B106" s="35"/>
      <c r="C106" s="35"/>
      <c r="D106" s="35"/>
      <c r="E106" s="35"/>
      <c r="F106" s="35"/>
      <c r="G106" s="35"/>
      <c r="H106" s="35"/>
      <c r="I106" s="35"/>
      <c r="J106" s="37"/>
      <c r="K106" s="35"/>
      <c r="L106" s="35"/>
      <c r="M106" s="35"/>
      <c r="N106" s="35"/>
      <c r="O106" s="35"/>
    </row>
    <row r="107" spans="1:15" ht="15" customHeight="1">
      <c r="A107" s="35"/>
      <c r="B107" s="35"/>
      <c r="C107" s="35"/>
      <c r="D107" s="35"/>
      <c r="E107" s="35"/>
      <c r="F107" s="35"/>
      <c r="G107" s="35"/>
      <c r="H107" s="35"/>
      <c r="I107" s="35"/>
      <c r="J107" s="37"/>
      <c r="K107" s="35"/>
      <c r="L107" s="35"/>
      <c r="M107" s="35"/>
      <c r="N107" s="35"/>
      <c r="O107" s="35"/>
    </row>
    <row r="108" spans="1:15" ht="15" customHeight="1">
      <c r="A108" s="35"/>
      <c r="B108" s="35"/>
      <c r="C108" s="35"/>
      <c r="D108" s="35"/>
      <c r="E108" s="35"/>
      <c r="F108" s="35"/>
      <c r="G108" s="35"/>
      <c r="H108" s="35"/>
      <c r="I108" s="35"/>
      <c r="J108" s="37"/>
      <c r="K108" s="35"/>
      <c r="L108" s="35"/>
      <c r="M108" s="35"/>
      <c r="N108" s="35"/>
      <c r="O108" s="35"/>
    </row>
    <row r="109" spans="1:15" ht="1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8"/>
      <c r="K109" s="36"/>
      <c r="L109" s="36"/>
      <c r="M109" s="36"/>
      <c r="N109" s="36"/>
      <c r="O109" s="36"/>
    </row>
    <row r="110" spans="1:15" ht="1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8"/>
      <c r="K110" s="36"/>
      <c r="L110" s="36"/>
      <c r="M110" s="36"/>
      <c r="N110" s="36"/>
      <c r="O110" s="36"/>
    </row>
    <row r="111" spans="1:15" ht="1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8"/>
      <c r="K111" s="36"/>
      <c r="L111" s="36"/>
      <c r="M111" s="36"/>
      <c r="N111" s="36"/>
      <c r="O111" s="36"/>
    </row>
    <row r="112" spans="1:15" ht="1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8"/>
      <c r="K112" s="36"/>
      <c r="L112" s="36"/>
      <c r="M112" s="36"/>
      <c r="N112" s="36"/>
      <c r="O112" s="36"/>
    </row>
    <row r="113" spans="1:15" ht="1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8"/>
      <c r="K113" s="36"/>
      <c r="L113" s="36"/>
      <c r="M113" s="36"/>
      <c r="N113" s="36"/>
      <c r="O113" s="36"/>
    </row>
    <row r="114" spans="1:15" ht="1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8"/>
      <c r="K114" s="36"/>
      <c r="L114" s="36"/>
      <c r="M114" s="36"/>
      <c r="N114" s="36"/>
      <c r="O114" s="36"/>
    </row>
    <row r="115" spans="1:15" ht="1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8"/>
      <c r="K115" s="36"/>
      <c r="L115" s="36"/>
      <c r="M115" s="36"/>
      <c r="N115" s="36"/>
      <c r="O115" s="36"/>
    </row>
  </sheetData>
  <mergeCells count="2">
    <mergeCell ref="A6:O6"/>
    <mergeCell ref="A80:O80"/>
  </mergeCells>
  <pageMargins left="0.7" right="0.7" top="0.75" bottom="0.75" header="0.51180555555555496" footer="0.51180555555555496"/>
  <pageSetup firstPageNumber="0" orientation="portrait" useFirstPageNumber="1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Q86"/>
  <sheetViews>
    <sheetView topLeftCell="A45" workbookViewId="0">
      <selection activeCell="A51" sqref="A51:O51"/>
    </sheetView>
  </sheetViews>
  <sheetFormatPr defaultColWidth="9" defaultRowHeight="14.35"/>
  <cols>
    <col min="1" max="1" width="8.87890625" customWidth="1"/>
    <col min="2" max="2" width="16.3515625" customWidth="1"/>
    <col min="3" max="3" width="15" customWidth="1"/>
    <col min="4" max="4" width="23.3515625" customWidth="1"/>
    <col min="5" max="5" width="11.52734375" customWidth="1"/>
    <col min="6" max="6" width="12" customWidth="1"/>
    <col min="7" max="7" width="15.64453125" customWidth="1"/>
    <col min="8" max="8" width="13.64453125" customWidth="1"/>
    <col min="9" max="9" width="19" customWidth="1"/>
    <col min="10" max="10" width="8.52734375" style="6" hidden="1" customWidth="1"/>
    <col min="11" max="11" width="16.87890625" hidden="1" customWidth="1"/>
    <col min="12" max="12" width="7" hidden="1" customWidth="1"/>
    <col min="13" max="13" width="14.52734375" customWidth="1"/>
    <col min="14" max="14" width="18.64453125" customWidth="1"/>
    <col min="15" max="15" width="15.87890625" customWidth="1"/>
    <col min="16" max="17" width="9" style="70"/>
  </cols>
  <sheetData>
    <row r="1" spans="1:17" ht="15" customHeight="1">
      <c r="A1" s="7"/>
      <c r="B1" s="8"/>
      <c r="C1" s="8"/>
      <c r="D1" s="8"/>
      <c r="E1" s="8"/>
      <c r="F1" s="8"/>
      <c r="G1" s="8"/>
      <c r="H1" s="8"/>
      <c r="I1" s="8"/>
      <c r="J1" s="24"/>
      <c r="K1" s="25"/>
      <c r="L1" s="8"/>
      <c r="M1" s="8"/>
      <c r="N1" s="25"/>
      <c r="O1" s="50"/>
    </row>
    <row r="2" spans="1:17" ht="15" customHeight="1">
      <c r="A2" s="9"/>
      <c r="B2" s="10"/>
      <c r="C2" s="10"/>
      <c r="D2" s="10"/>
      <c r="E2" s="10"/>
      <c r="F2" s="10"/>
      <c r="G2" s="10"/>
      <c r="H2" s="10"/>
      <c r="I2" s="10"/>
      <c r="J2" s="26"/>
      <c r="K2" s="27"/>
      <c r="L2" s="10"/>
      <c r="M2" s="10"/>
      <c r="N2" s="27"/>
      <c r="O2" s="51"/>
    </row>
    <row r="3" spans="1:17" ht="15" customHeight="1">
      <c r="A3" s="9"/>
      <c r="B3" s="10"/>
      <c r="C3" s="10"/>
      <c r="D3" s="10"/>
      <c r="E3" s="10"/>
      <c r="F3" s="10"/>
      <c r="G3" s="10"/>
      <c r="H3" s="10"/>
      <c r="I3" s="10"/>
      <c r="J3" s="26"/>
      <c r="K3" s="27"/>
      <c r="L3" s="10"/>
      <c r="M3" s="10"/>
      <c r="N3" s="27"/>
      <c r="O3" s="51"/>
    </row>
    <row r="4" spans="1:17" ht="15" customHeight="1">
      <c r="A4" s="9"/>
      <c r="B4" s="10"/>
      <c r="C4" s="10"/>
      <c r="D4" s="10"/>
      <c r="E4" s="10"/>
      <c r="F4" s="10"/>
      <c r="G4" s="10"/>
      <c r="H4" s="10"/>
      <c r="I4" s="10"/>
      <c r="J4" s="26"/>
      <c r="K4" s="27"/>
      <c r="L4" s="10"/>
      <c r="M4" s="10"/>
      <c r="N4" s="27"/>
      <c r="O4" s="51"/>
    </row>
    <row r="5" spans="1:17" ht="18.7">
      <c r="A5" s="11"/>
      <c r="B5" s="12"/>
      <c r="C5" s="12"/>
      <c r="D5" s="12"/>
      <c r="E5" s="12"/>
      <c r="F5" s="12"/>
      <c r="G5" s="12"/>
      <c r="H5" s="12"/>
      <c r="I5" s="12"/>
      <c r="J5" s="28"/>
      <c r="K5" s="12"/>
      <c r="L5" s="12"/>
      <c r="M5" s="12"/>
      <c r="N5" s="12"/>
      <c r="O5" s="52"/>
    </row>
    <row r="6" spans="1:17" ht="23.35">
      <c r="A6" s="123" t="s">
        <v>462</v>
      </c>
      <c r="B6" s="124"/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5"/>
    </row>
    <row r="7" spans="1:17" s="4" customFormat="1" ht="54.75" customHeight="1">
      <c r="A7" s="13" t="s">
        <v>0</v>
      </c>
      <c r="B7" s="14" t="s">
        <v>2</v>
      </c>
      <c r="C7" s="14" t="s">
        <v>3</v>
      </c>
      <c r="D7" s="14" t="s">
        <v>1</v>
      </c>
      <c r="E7" s="14" t="s">
        <v>4</v>
      </c>
      <c r="F7" s="14" t="s">
        <v>67</v>
      </c>
      <c r="G7" s="15" t="s">
        <v>5</v>
      </c>
      <c r="H7" s="14" t="s">
        <v>6</v>
      </c>
      <c r="I7" s="14" t="s">
        <v>7</v>
      </c>
      <c r="J7" s="29" t="s">
        <v>8</v>
      </c>
      <c r="K7" s="30" t="s">
        <v>9</v>
      </c>
      <c r="L7" s="14" t="s">
        <v>10</v>
      </c>
      <c r="M7" s="14" t="s">
        <v>101</v>
      </c>
      <c r="N7" s="30" t="s">
        <v>100</v>
      </c>
      <c r="O7" s="53" t="s">
        <v>128</v>
      </c>
      <c r="P7" s="71"/>
      <c r="Q7" s="71"/>
    </row>
    <row r="8" spans="1:17" ht="6.75" customHeight="1">
      <c r="A8" s="16"/>
      <c r="B8" s="17"/>
      <c r="C8" s="17"/>
      <c r="D8" s="17"/>
      <c r="E8" s="17"/>
      <c r="F8" s="17"/>
      <c r="G8" s="18"/>
      <c r="H8" s="17"/>
      <c r="I8" s="17"/>
      <c r="J8" s="31"/>
      <c r="K8" s="32"/>
      <c r="L8" s="17"/>
      <c r="M8" s="17"/>
      <c r="N8" s="32"/>
      <c r="O8" s="54"/>
    </row>
    <row r="9" spans="1:17" s="1" customFormat="1" ht="29.25" customHeight="1">
      <c r="A9" s="19">
        <v>1</v>
      </c>
      <c r="B9" s="21">
        <v>44105</v>
      </c>
      <c r="C9" s="22" t="s">
        <v>82</v>
      </c>
      <c r="D9" s="20" t="s">
        <v>148</v>
      </c>
      <c r="E9" s="23" t="s">
        <v>12</v>
      </c>
      <c r="F9" s="23">
        <v>13600</v>
      </c>
      <c r="G9" s="23">
        <v>64.349999999999994</v>
      </c>
      <c r="H9" s="23">
        <v>63.3</v>
      </c>
      <c r="I9" s="23">
        <v>64.150000000000006</v>
      </c>
      <c r="J9" s="33">
        <f t="shared" ref="J9" si="0">IF(E9="","",IF(E9="Buy",(I9-G9),(G9-I9)))</f>
        <v>-0.19999999999998863</v>
      </c>
      <c r="K9" s="34">
        <f t="shared" ref="K9" si="1">IF(E9="","",J9*F9)</f>
        <v>-2719.9999999998454</v>
      </c>
      <c r="L9" s="23">
        <v>400</v>
      </c>
      <c r="M9" s="48">
        <f t="shared" ref="M9" si="2">G9*F9*0.03%</f>
        <v>262.54799999999994</v>
      </c>
      <c r="N9" s="34">
        <f t="shared" ref="N9" si="3">K9-M9</f>
        <v>-2982.5479999998452</v>
      </c>
      <c r="O9" s="55"/>
      <c r="P9" s="70"/>
      <c r="Q9" s="70"/>
    </row>
    <row r="10" spans="1:17" s="1" customFormat="1" ht="29.25" customHeight="1">
      <c r="A10" s="19">
        <v>2</v>
      </c>
      <c r="B10" s="21">
        <v>44105</v>
      </c>
      <c r="C10" s="22" t="s">
        <v>322</v>
      </c>
      <c r="D10" s="20" t="s">
        <v>204</v>
      </c>
      <c r="E10" s="23" t="s">
        <v>12</v>
      </c>
      <c r="F10" s="23">
        <v>2800</v>
      </c>
      <c r="G10" s="23">
        <v>484</v>
      </c>
      <c r="H10" s="23">
        <v>479.8</v>
      </c>
      <c r="I10" s="23">
        <v>485.75</v>
      </c>
      <c r="J10" s="33">
        <f t="shared" ref="J10" si="4">IF(E10="","",IF(E10="Buy",(I10-G10),(G10-I10)))</f>
        <v>1.75</v>
      </c>
      <c r="K10" s="34">
        <f t="shared" ref="K10" si="5">IF(E10="","",J10*F10)</f>
        <v>4900</v>
      </c>
      <c r="L10" s="23">
        <v>400</v>
      </c>
      <c r="M10" s="48">
        <f t="shared" ref="M10" si="6">G10*F10*0.03%</f>
        <v>406.55999999999995</v>
      </c>
      <c r="N10" s="34">
        <f t="shared" ref="N10" si="7">K10-M10</f>
        <v>4493.4400000000005</v>
      </c>
      <c r="O10" s="55">
        <f>SUM(N9:N10)</f>
        <v>1510.8920000001553</v>
      </c>
      <c r="P10" s="70"/>
      <c r="Q10" s="70"/>
    </row>
    <row r="11" spans="1:17" s="1" customFormat="1" ht="29.25" customHeight="1">
      <c r="A11" s="19">
        <v>3</v>
      </c>
      <c r="B11" s="21">
        <v>44109</v>
      </c>
      <c r="C11" s="22" t="s">
        <v>388</v>
      </c>
      <c r="D11" s="20" t="s">
        <v>64</v>
      </c>
      <c r="E11" s="23" t="s">
        <v>12</v>
      </c>
      <c r="F11" s="23">
        <v>1375</v>
      </c>
      <c r="G11" s="23">
        <v>381.5</v>
      </c>
      <c r="H11" s="23">
        <v>375.2</v>
      </c>
      <c r="I11" s="23">
        <v>381</v>
      </c>
      <c r="J11" s="33">
        <f t="shared" ref="J11" si="8">IF(E11="","",IF(E11="Buy",(I11-G11),(G11-I11)))</f>
        <v>-0.5</v>
      </c>
      <c r="K11" s="34">
        <f t="shared" ref="K11" si="9">IF(E11="","",J11*F11)</f>
        <v>-687.5</v>
      </c>
      <c r="L11" s="23">
        <v>400</v>
      </c>
      <c r="M11" s="48">
        <f t="shared" ref="M11" si="10">G11*F11*0.03%</f>
        <v>157.36874999999998</v>
      </c>
      <c r="N11" s="34">
        <f t="shared" ref="N11" si="11">K11-M11</f>
        <v>-844.86874999999998</v>
      </c>
      <c r="O11" s="55"/>
      <c r="P11" s="70"/>
      <c r="Q11" s="70"/>
    </row>
    <row r="12" spans="1:17" s="1" customFormat="1" ht="29.25" customHeight="1">
      <c r="A12" s="19">
        <v>4</v>
      </c>
      <c r="B12" s="21">
        <v>44109</v>
      </c>
      <c r="C12" s="22" t="s">
        <v>118</v>
      </c>
      <c r="D12" s="20" t="s">
        <v>95</v>
      </c>
      <c r="E12" s="23" t="s">
        <v>12</v>
      </c>
      <c r="F12" s="23">
        <v>1500</v>
      </c>
      <c r="G12" s="23">
        <v>1186.75</v>
      </c>
      <c r="H12" s="23">
        <v>1174.5</v>
      </c>
      <c r="I12" s="23">
        <v>1174.5</v>
      </c>
      <c r="J12" s="33">
        <f t="shared" ref="J12" si="12">IF(E12="","",IF(E12="Buy",(I12-G12),(G12-I12)))</f>
        <v>-12.25</v>
      </c>
      <c r="K12" s="34">
        <f t="shared" ref="K12" si="13">IF(E12="","",J12*F12)</f>
        <v>-18375</v>
      </c>
      <c r="L12" s="23">
        <v>400</v>
      </c>
      <c r="M12" s="48">
        <f t="shared" ref="M12" si="14">G12*F12*0.03%</f>
        <v>534.03749999999991</v>
      </c>
      <c r="N12" s="34">
        <f t="shared" ref="N12" si="15">K12-M12</f>
        <v>-18909.037499999999</v>
      </c>
      <c r="O12" s="55"/>
      <c r="P12" s="70"/>
      <c r="Q12" s="70"/>
    </row>
    <row r="13" spans="1:17" s="1" customFormat="1" ht="29.25" customHeight="1">
      <c r="A13" s="19">
        <v>5</v>
      </c>
      <c r="B13" s="21">
        <v>44109</v>
      </c>
      <c r="C13" s="22" t="s">
        <v>140</v>
      </c>
      <c r="D13" s="20" t="s">
        <v>99</v>
      </c>
      <c r="E13" s="23" t="s">
        <v>12</v>
      </c>
      <c r="F13" s="23">
        <v>4000</v>
      </c>
      <c r="G13" s="23">
        <v>320</v>
      </c>
      <c r="H13" s="23">
        <v>316.5</v>
      </c>
      <c r="I13" s="23">
        <v>328</v>
      </c>
      <c r="J13" s="33">
        <f t="shared" ref="J13" si="16">IF(E13="","",IF(E13="Buy",(I13-G13),(G13-I13)))</f>
        <v>8</v>
      </c>
      <c r="K13" s="34">
        <f t="shared" ref="K13" si="17">IF(E13="","",J13*F13)</f>
        <v>32000</v>
      </c>
      <c r="L13" s="23">
        <v>400</v>
      </c>
      <c r="M13" s="48">
        <f t="shared" ref="M13" si="18">G13*F13*0.03%</f>
        <v>383.99999999999994</v>
      </c>
      <c r="N13" s="34">
        <f t="shared" ref="N13" si="19">K13-M13</f>
        <v>31616</v>
      </c>
      <c r="O13" s="55"/>
      <c r="P13" s="70"/>
      <c r="Q13" s="70"/>
    </row>
    <row r="14" spans="1:17" s="1" customFormat="1" ht="29.25" customHeight="1">
      <c r="A14" s="19">
        <v>6</v>
      </c>
      <c r="B14" s="21">
        <v>44109</v>
      </c>
      <c r="C14" s="22" t="s">
        <v>453</v>
      </c>
      <c r="D14" s="20" t="s">
        <v>239</v>
      </c>
      <c r="E14" s="23" t="s">
        <v>12</v>
      </c>
      <c r="F14" s="23">
        <v>2800</v>
      </c>
      <c r="G14" s="23">
        <v>521.79999999999995</v>
      </c>
      <c r="H14" s="23">
        <v>316.5</v>
      </c>
      <c r="I14" s="23">
        <v>525.5</v>
      </c>
      <c r="J14" s="33">
        <f t="shared" ref="J14" si="20">IF(E14="","",IF(E14="Buy",(I14-G14),(G14-I14)))</f>
        <v>3.7000000000000455</v>
      </c>
      <c r="K14" s="34">
        <f t="shared" ref="K14" si="21">IF(E14="","",J14*F14)</f>
        <v>10360.000000000127</v>
      </c>
      <c r="L14" s="23">
        <v>400</v>
      </c>
      <c r="M14" s="48">
        <f t="shared" ref="M14" si="22">G14*F14*0.03%</f>
        <v>438.3119999999999</v>
      </c>
      <c r="N14" s="34">
        <f t="shared" ref="N14" si="23">K14-M14</f>
        <v>9921.6880000001274</v>
      </c>
      <c r="O14" s="55">
        <f>SUM(N11:N14)</f>
        <v>21783.781750000126</v>
      </c>
      <c r="P14" s="70"/>
      <c r="Q14" s="70"/>
    </row>
    <row r="15" spans="1:17" s="1" customFormat="1" ht="29.25" customHeight="1">
      <c r="A15" s="19">
        <v>7</v>
      </c>
      <c r="B15" s="21">
        <v>44110</v>
      </c>
      <c r="C15" s="22" t="s">
        <v>70</v>
      </c>
      <c r="D15" s="20" t="s">
        <v>463</v>
      </c>
      <c r="E15" s="23" t="s">
        <v>12</v>
      </c>
      <c r="F15" s="23">
        <v>600</v>
      </c>
      <c r="G15" s="23">
        <v>2076.5</v>
      </c>
      <c r="H15" s="23">
        <v>2051.5</v>
      </c>
      <c r="I15" s="23">
        <v>2080</v>
      </c>
      <c r="J15" s="33">
        <f t="shared" ref="J15" si="24">IF(E15="","",IF(E15="Buy",(I15-G15),(G15-I15)))</f>
        <v>3.5</v>
      </c>
      <c r="K15" s="34">
        <f t="shared" ref="K15" si="25">IF(E15="","",J15*F15)</f>
        <v>2100</v>
      </c>
      <c r="L15" s="23">
        <v>400</v>
      </c>
      <c r="M15" s="48">
        <f t="shared" ref="M15" si="26">G15*F15*0.03%</f>
        <v>373.77</v>
      </c>
      <c r="N15" s="34">
        <f t="shared" ref="N15" si="27">K15-M15</f>
        <v>1726.23</v>
      </c>
      <c r="O15" s="55"/>
      <c r="P15" s="70"/>
      <c r="Q15" s="70"/>
    </row>
    <row r="16" spans="1:17" s="1" customFormat="1" ht="29.25" customHeight="1">
      <c r="A16" s="19">
        <v>8</v>
      </c>
      <c r="B16" s="21">
        <v>44110</v>
      </c>
      <c r="C16" s="22" t="s">
        <v>370</v>
      </c>
      <c r="D16" s="20" t="s">
        <v>55</v>
      </c>
      <c r="E16" s="23" t="s">
        <v>12</v>
      </c>
      <c r="F16" s="23">
        <v>2600</v>
      </c>
      <c r="G16" s="23">
        <v>636.5</v>
      </c>
      <c r="H16" s="23">
        <v>625.29999999999995</v>
      </c>
      <c r="I16" s="23">
        <v>635.5</v>
      </c>
      <c r="J16" s="33">
        <f t="shared" ref="J16" si="28">IF(E16="","",IF(E16="Buy",(I16-G16),(G16-I16)))</f>
        <v>-1</v>
      </c>
      <c r="K16" s="34">
        <f t="shared" ref="K16" si="29">IF(E16="","",J16*F16)</f>
        <v>-2600</v>
      </c>
      <c r="L16" s="23">
        <v>400</v>
      </c>
      <c r="M16" s="48">
        <f t="shared" ref="M16" si="30">G16*F16*0.03%</f>
        <v>496.46999999999997</v>
      </c>
      <c r="N16" s="34">
        <f t="shared" ref="N16" si="31">K16-M16</f>
        <v>-3096.47</v>
      </c>
      <c r="O16" s="55">
        <f>SUM(N15:N16)</f>
        <v>-1370.2399999999998</v>
      </c>
      <c r="P16" s="70"/>
      <c r="Q16" s="70"/>
    </row>
    <row r="17" spans="1:17" s="1" customFormat="1" ht="29.25" customHeight="1">
      <c r="A17" s="19">
        <v>9</v>
      </c>
      <c r="B17" s="21">
        <v>44111</v>
      </c>
      <c r="C17" s="22" t="s">
        <v>199</v>
      </c>
      <c r="D17" s="20" t="s">
        <v>464</v>
      </c>
      <c r="E17" s="23" t="s">
        <v>12</v>
      </c>
      <c r="F17" s="23">
        <v>1500</v>
      </c>
      <c r="G17" s="23">
        <v>1227.7</v>
      </c>
      <c r="H17" s="23">
        <v>1219.8</v>
      </c>
      <c r="I17" s="23">
        <v>1252.5</v>
      </c>
      <c r="J17" s="33">
        <f t="shared" ref="J17" si="32">IF(E17="","",IF(E17="Buy",(I17-G17),(G17-I17)))</f>
        <v>24.799999999999955</v>
      </c>
      <c r="K17" s="34">
        <f t="shared" ref="K17" si="33">IF(E17="","",J17*F17)</f>
        <v>37199.999999999935</v>
      </c>
      <c r="L17" s="23">
        <v>400</v>
      </c>
      <c r="M17" s="48">
        <f t="shared" ref="M17" si="34">G17*F17*0.03%</f>
        <v>552.46499999999992</v>
      </c>
      <c r="N17" s="34">
        <f t="shared" ref="N17" si="35">K17-M17</f>
        <v>36647.534999999938</v>
      </c>
      <c r="O17" s="55"/>
      <c r="P17" s="70"/>
      <c r="Q17" s="70"/>
    </row>
    <row r="18" spans="1:17" s="1" customFormat="1" ht="29.25" customHeight="1">
      <c r="A18" s="19">
        <v>10</v>
      </c>
      <c r="B18" s="21">
        <v>44111</v>
      </c>
      <c r="C18" s="22" t="s">
        <v>411</v>
      </c>
      <c r="D18" s="20" t="s">
        <v>121</v>
      </c>
      <c r="E18" s="23" t="s">
        <v>12</v>
      </c>
      <c r="F18" s="23">
        <v>3000</v>
      </c>
      <c r="G18" s="23">
        <v>440.6</v>
      </c>
      <c r="H18" s="23">
        <v>436.1</v>
      </c>
      <c r="I18" s="23">
        <v>439.2</v>
      </c>
      <c r="J18" s="33">
        <f t="shared" ref="J18" si="36">IF(E18="","",IF(E18="Buy",(I18-G18),(G18-I18)))</f>
        <v>-1.4000000000000341</v>
      </c>
      <c r="K18" s="34">
        <f t="shared" ref="K18" si="37">IF(E18="","",J18*F18)</f>
        <v>-4200.0000000001019</v>
      </c>
      <c r="L18" s="23">
        <v>400</v>
      </c>
      <c r="M18" s="48">
        <f t="shared" ref="M18" si="38">G18*F18*0.03%</f>
        <v>396.53999999999996</v>
      </c>
      <c r="N18" s="34">
        <f t="shared" ref="N18" si="39">K18-M18</f>
        <v>-4596.5400000001018</v>
      </c>
      <c r="O18" s="55"/>
      <c r="P18" s="70"/>
      <c r="Q18" s="70"/>
    </row>
    <row r="19" spans="1:17" s="1" customFormat="1" ht="29.25" customHeight="1">
      <c r="A19" s="19">
        <v>11</v>
      </c>
      <c r="B19" s="21">
        <v>44111</v>
      </c>
      <c r="C19" s="22" t="s">
        <v>421</v>
      </c>
      <c r="D19" s="20" t="s">
        <v>465</v>
      </c>
      <c r="E19" s="23" t="s">
        <v>12</v>
      </c>
      <c r="F19" s="23">
        <v>300</v>
      </c>
      <c r="G19" s="23">
        <v>3219</v>
      </c>
      <c r="H19" s="23">
        <v>436.1</v>
      </c>
      <c r="I19" s="23">
        <v>3192.5</v>
      </c>
      <c r="J19" s="33">
        <f t="shared" ref="J19" si="40">IF(E19="","",IF(E19="Buy",(I19-G19),(G19-I19)))</f>
        <v>-26.5</v>
      </c>
      <c r="K19" s="34">
        <f t="shared" ref="K19" si="41">IF(E19="","",J19*F19)</f>
        <v>-7950</v>
      </c>
      <c r="L19" s="23">
        <v>400</v>
      </c>
      <c r="M19" s="48">
        <f t="shared" ref="M19" si="42">G19*F19*0.03%</f>
        <v>289.70999999999998</v>
      </c>
      <c r="N19" s="34">
        <f t="shared" ref="N19" si="43">K19-M19</f>
        <v>-8239.7099999999991</v>
      </c>
      <c r="O19" s="55"/>
      <c r="P19" s="70"/>
      <c r="Q19" s="70"/>
    </row>
    <row r="20" spans="1:17" s="1" customFormat="1" ht="29.25" customHeight="1">
      <c r="A20" s="19">
        <v>12</v>
      </c>
      <c r="B20" s="21">
        <v>44111</v>
      </c>
      <c r="C20" s="22" t="s">
        <v>332</v>
      </c>
      <c r="D20" s="20" t="s">
        <v>175</v>
      </c>
      <c r="E20" s="23" t="s">
        <v>13</v>
      </c>
      <c r="F20" s="23">
        <v>600</v>
      </c>
      <c r="G20" s="23">
        <v>832.15</v>
      </c>
      <c r="H20" s="23">
        <v>840.5</v>
      </c>
      <c r="I20" s="23">
        <v>832.7</v>
      </c>
      <c r="J20" s="33">
        <f t="shared" ref="J20" si="44">IF(E20="","",IF(E20="Buy",(I20-G20),(G20-I20)))</f>
        <v>-0.55000000000006821</v>
      </c>
      <c r="K20" s="34">
        <f t="shared" ref="K20" si="45">IF(E20="","",J20*F20)</f>
        <v>-330.00000000004093</v>
      </c>
      <c r="L20" s="23">
        <v>400</v>
      </c>
      <c r="M20" s="48">
        <f t="shared" ref="M20" si="46">G20*F20*0.03%</f>
        <v>149.78699999999998</v>
      </c>
      <c r="N20" s="34">
        <f t="shared" ref="N20" si="47">K20-M20</f>
        <v>-479.7870000000409</v>
      </c>
      <c r="O20" s="55">
        <f>SUM(N17:N20)</f>
        <v>23331.497999999796</v>
      </c>
      <c r="P20" s="70"/>
      <c r="Q20" s="70"/>
    </row>
    <row r="21" spans="1:17" s="1" customFormat="1" ht="29.25" customHeight="1">
      <c r="A21" s="19">
        <v>13</v>
      </c>
      <c r="B21" s="21">
        <v>44112</v>
      </c>
      <c r="C21" s="22" t="s">
        <v>66</v>
      </c>
      <c r="D21" s="20" t="s">
        <v>202</v>
      </c>
      <c r="E21" s="23" t="s">
        <v>12</v>
      </c>
      <c r="F21" s="23">
        <v>2300</v>
      </c>
      <c r="G21" s="23">
        <v>297.10000000000002</v>
      </c>
      <c r="H21" s="23">
        <v>293.10000000000002</v>
      </c>
      <c r="I21" s="23">
        <v>294</v>
      </c>
      <c r="J21" s="33">
        <f t="shared" ref="J21" si="48">IF(E21="","",IF(E21="Buy",(I21-G21),(G21-I21)))</f>
        <v>-3.1000000000000227</v>
      </c>
      <c r="K21" s="34">
        <f t="shared" ref="K21" si="49">IF(E21="","",J21*F21)</f>
        <v>-7130.0000000000528</v>
      </c>
      <c r="L21" s="23">
        <v>400</v>
      </c>
      <c r="M21" s="48">
        <f t="shared" ref="M21" si="50">G21*F21*0.03%</f>
        <v>204.999</v>
      </c>
      <c r="N21" s="34">
        <f t="shared" ref="N21" si="51">K21-M21</f>
        <v>-7334.9990000000525</v>
      </c>
      <c r="O21" s="55"/>
      <c r="P21" s="70"/>
      <c r="Q21" s="70"/>
    </row>
    <row r="22" spans="1:17" s="1" customFormat="1" ht="29.25" customHeight="1">
      <c r="A22" s="19">
        <v>14</v>
      </c>
      <c r="B22" s="21">
        <v>44112</v>
      </c>
      <c r="C22" s="22" t="s">
        <v>322</v>
      </c>
      <c r="D22" s="20" t="s">
        <v>368</v>
      </c>
      <c r="E22" s="23" t="s">
        <v>12</v>
      </c>
      <c r="F22" s="23">
        <v>1300</v>
      </c>
      <c r="G22" s="23">
        <v>932.9</v>
      </c>
      <c r="H22" s="23">
        <v>923.5</v>
      </c>
      <c r="I22" s="23">
        <v>928</v>
      </c>
      <c r="J22" s="33">
        <f t="shared" ref="J22" si="52">IF(E22="","",IF(E22="Buy",(I22-G22),(G22-I22)))</f>
        <v>-4.8999999999999773</v>
      </c>
      <c r="K22" s="34">
        <f t="shared" ref="K22" si="53">IF(E22="","",J22*F22)</f>
        <v>-6369.9999999999709</v>
      </c>
      <c r="L22" s="23">
        <v>400</v>
      </c>
      <c r="M22" s="48">
        <f t="shared" ref="M22" si="54">G22*F22*0.03%</f>
        <v>363.83099999999996</v>
      </c>
      <c r="N22" s="34">
        <f t="shared" ref="N22" si="55">K22-M22</f>
        <v>-6733.830999999971</v>
      </c>
      <c r="O22" s="55"/>
      <c r="P22" s="70"/>
      <c r="Q22" s="70"/>
    </row>
    <row r="23" spans="1:17" s="1" customFormat="1" ht="29.25" customHeight="1">
      <c r="A23" s="19">
        <v>15</v>
      </c>
      <c r="B23" s="21">
        <v>44112</v>
      </c>
      <c r="C23" s="22" t="s">
        <v>373</v>
      </c>
      <c r="D23" s="20" t="s">
        <v>83</v>
      </c>
      <c r="E23" s="23" t="s">
        <v>12</v>
      </c>
      <c r="F23" s="23">
        <v>2600</v>
      </c>
      <c r="G23" s="23">
        <v>802.75</v>
      </c>
      <c r="H23" s="23">
        <v>796.5</v>
      </c>
      <c r="I23" s="23">
        <v>799</v>
      </c>
      <c r="J23" s="33">
        <f t="shared" ref="J23" si="56">IF(E23="","",IF(E23="Buy",(I23-G23),(G23-I23)))</f>
        <v>-3.75</v>
      </c>
      <c r="K23" s="34">
        <f t="shared" ref="K23" si="57">IF(E23="","",J23*F23)</f>
        <v>-9750</v>
      </c>
      <c r="L23" s="23">
        <v>400</v>
      </c>
      <c r="M23" s="48">
        <f t="shared" ref="M23" si="58">G23*F23*0.03%</f>
        <v>626.14499999999998</v>
      </c>
      <c r="N23" s="34">
        <f t="shared" ref="N23" si="59">K23-M23</f>
        <v>-10376.145</v>
      </c>
      <c r="O23" s="55">
        <f>SUM(N21:N23)</f>
        <v>-24444.975000000024</v>
      </c>
      <c r="P23" s="70"/>
      <c r="Q23" s="70"/>
    </row>
    <row r="24" spans="1:17" s="1" customFormat="1" ht="29.25" customHeight="1">
      <c r="A24" s="19">
        <v>16</v>
      </c>
      <c r="B24" s="21">
        <v>44113</v>
      </c>
      <c r="C24" s="22" t="s">
        <v>66</v>
      </c>
      <c r="D24" s="20" t="s">
        <v>166</v>
      </c>
      <c r="E24" s="23" t="s">
        <v>12</v>
      </c>
      <c r="F24" s="23">
        <v>5000</v>
      </c>
      <c r="G24" s="23">
        <v>202</v>
      </c>
      <c r="H24" s="23">
        <v>199.45</v>
      </c>
      <c r="I24" s="23">
        <v>200.4</v>
      </c>
      <c r="J24" s="33">
        <f t="shared" ref="J24" si="60">IF(E24="","",IF(E24="Buy",(I24-G24),(G24-I24)))</f>
        <v>-1.5999999999999943</v>
      </c>
      <c r="K24" s="34">
        <f t="shared" ref="K24" si="61">IF(E24="","",J24*F24)</f>
        <v>-7999.9999999999718</v>
      </c>
      <c r="L24" s="23">
        <v>400</v>
      </c>
      <c r="M24" s="48">
        <f t="shared" ref="M24" si="62">G24*F24*0.03%</f>
        <v>303</v>
      </c>
      <c r="N24" s="34">
        <f t="shared" ref="N24" si="63">K24-M24</f>
        <v>-8302.9999999999709</v>
      </c>
      <c r="O24" s="55"/>
      <c r="P24" s="70"/>
      <c r="Q24" s="70"/>
    </row>
    <row r="25" spans="1:17" s="1" customFormat="1" ht="29.25" customHeight="1">
      <c r="A25" s="19">
        <v>17</v>
      </c>
      <c r="B25" s="21">
        <v>44113</v>
      </c>
      <c r="C25" s="22" t="s">
        <v>188</v>
      </c>
      <c r="D25" s="20" t="s">
        <v>47</v>
      </c>
      <c r="E25" s="23" t="s">
        <v>13</v>
      </c>
      <c r="F25" s="23">
        <v>2600</v>
      </c>
      <c r="G25" s="23">
        <v>500.9</v>
      </c>
      <c r="H25" s="23">
        <v>507.5</v>
      </c>
      <c r="I25" s="23">
        <v>507.5</v>
      </c>
      <c r="J25" s="33">
        <f t="shared" ref="J25" si="64">IF(E25="","",IF(E25="Buy",(I25-G25),(G25-I25)))</f>
        <v>-6.6000000000000227</v>
      </c>
      <c r="K25" s="34">
        <f t="shared" ref="K25" si="65">IF(E25="","",J25*F25)</f>
        <v>-17160.000000000058</v>
      </c>
      <c r="L25" s="23">
        <v>400</v>
      </c>
      <c r="M25" s="48">
        <f t="shared" ref="M25" si="66">G25*F25*0.03%</f>
        <v>390.70199999999994</v>
      </c>
      <c r="N25" s="34">
        <f t="shared" ref="N25" si="67">K25-M25</f>
        <v>-17550.702000000059</v>
      </c>
      <c r="O25" s="55">
        <f>SUM(N24:N25)</f>
        <v>-25853.70200000003</v>
      </c>
      <c r="P25" s="70"/>
      <c r="Q25" s="70"/>
    </row>
    <row r="26" spans="1:17" s="1" customFormat="1" ht="29.25" customHeight="1">
      <c r="A26" s="19">
        <v>18</v>
      </c>
      <c r="B26" s="21">
        <v>44116</v>
      </c>
      <c r="C26" s="22" t="s">
        <v>82</v>
      </c>
      <c r="D26" s="20" t="s">
        <v>125</v>
      </c>
      <c r="E26" s="23" t="s">
        <v>12</v>
      </c>
      <c r="F26" s="23">
        <v>1334</v>
      </c>
      <c r="G26" s="23">
        <v>666</v>
      </c>
      <c r="H26" s="23">
        <v>658.5</v>
      </c>
      <c r="I26" s="23">
        <v>658</v>
      </c>
      <c r="J26" s="33">
        <f t="shared" ref="J26" si="68">IF(E26="","",IF(E26="Buy",(I26-G26),(G26-I26)))</f>
        <v>-8</v>
      </c>
      <c r="K26" s="34">
        <f t="shared" ref="K26" si="69">IF(E26="","",J26*F26)</f>
        <v>-10672</v>
      </c>
      <c r="L26" s="23">
        <v>400</v>
      </c>
      <c r="M26" s="48">
        <f t="shared" ref="M26" si="70">G26*F26*0.03%</f>
        <v>266.53319999999997</v>
      </c>
      <c r="N26" s="34">
        <f t="shared" ref="N26" si="71">K26-M26</f>
        <v>-10938.5332</v>
      </c>
      <c r="O26" s="55"/>
      <c r="P26" s="70"/>
      <c r="Q26" s="70"/>
    </row>
    <row r="27" spans="1:17" s="1" customFormat="1" ht="29.25" customHeight="1">
      <c r="A27" s="19">
        <v>19</v>
      </c>
      <c r="B27" s="21">
        <v>44116</v>
      </c>
      <c r="C27" s="22" t="s">
        <v>229</v>
      </c>
      <c r="D27" s="20" t="s">
        <v>52</v>
      </c>
      <c r="E27" s="23" t="s">
        <v>12</v>
      </c>
      <c r="F27" s="23">
        <v>400</v>
      </c>
      <c r="G27" s="23">
        <v>1353</v>
      </c>
      <c r="H27" s="23">
        <v>1339.5</v>
      </c>
      <c r="I27" s="23">
        <v>1341</v>
      </c>
      <c r="J27" s="33">
        <f t="shared" ref="J27" si="72">IF(E27="","",IF(E27="Buy",(I27-G27),(G27-I27)))</f>
        <v>-12</v>
      </c>
      <c r="K27" s="34">
        <f t="shared" ref="K27" si="73">IF(E27="","",J27*F27)</f>
        <v>-4800</v>
      </c>
      <c r="L27" s="23">
        <v>400</v>
      </c>
      <c r="M27" s="48">
        <f t="shared" ref="M27" si="74">G27*F27*0.03%</f>
        <v>162.35999999999999</v>
      </c>
      <c r="N27" s="34">
        <f t="shared" ref="N27" si="75">K27-M27</f>
        <v>-4962.3599999999997</v>
      </c>
      <c r="O27" s="55">
        <f>SUM(N26:N27)</f>
        <v>-15900.893199999999</v>
      </c>
      <c r="P27" s="70"/>
      <c r="Q27" s="70"/>
    </row>
    <row r="28" spans="1:17" s="1" customFormat="1" ht="29.25" customHeight="1">
      <c r="A28" s="19">
        <v>20</v>
      </c>
      <c r="B28" s="21">
        <v>44117</v>
      </c>
      <c r="C28" s="22" t="s">
        <v>370</v>
      </c>
      <c r="D28" s="20" t="s">
        <v>281</v>
      </c>
      <c r="E28" s="23" t="s">
        <v>12</v>
      </c>
      <c r="F28" s="23">
        <v>500</v>
      </c>
      <c r="G28" s="23">
        <v>5321</v>
      </c>
      <c r="H28" s="23">
        <v>5279.8</v>
      </c>
      <c r="I28" s="23">
        <v>5295.5</v>
      </c>
      <c r="J28" s="33">
        <f t="shared" ref="J28" si="76">IF(E28="","",IF(E28="Buy",(I28-G28),(G28-I28)))</f>
        <v>-25.5</v>
      </c>
      <c r="K28" s="34">
        <f t="shared" ref="K28" si="77">IF(E28="","",J28*F28)</f>
        <v>-12750</v>
      </c>
      <c r="L28" s="23">
        <v>400</v>
      </c>
      <c r="M28" s="48">
        <f t="shared" ref="M28" si="78">G28*F28*0.03%</f>
        <v>798.15</v>
      </c>
      <c r="N28" s="34">
        <f t="shared" ref="N28" si="79">K28-M28</f>
        <v>-13548.15</v>
      </c>
      <c r="O28" s="55"/>
      <c r="P28" s="70"/>
      <c r="Q28" s="70"/>
    </row>
    <row r="29" spans="1:17" s="1" customFormat="1" ht="29.25" customHeight="1">
      <c r="A29" s="19">
        <v>21</v>
      </c>
      <c r="B29" s="21">
        <v>44117</v>
      </c>
      <c r="C29" s="22" t="s">
        <v>262</v>
      </c>
      <c r="D29" s="20" t="s">
        <v>80</v>
      </c>
      <c r="E29" s="23" t="s">
        <v>13</v>
      </c>
      <c r="F29" s="23">
        <v>2600</v>
      </c>
      <c r="G29" s="23">
        <v>169.35</v>
      </c>
      <c r="H29" s="23">
        <v>5279.8</v>
      </c>
      <c r="I29" s="23">
        <v>169.2</v>
      </c>
      <c r="J29" s="33">
        <f t="shared" ref="J29" si="80">IF(E29="","",IF(E29="Buy",(I29-G29),(G29-I29)))</f>
        <v>0.15000000000000568</v>
      </c>
      <c r="K29" s="34">
        <f t="shared" ref="K29" si="81">IF(E29="","",J29*F29)</f>
        <v>390.00000000001478</v>
      </c>
      <c r="L29" s="23">
        <v>400</v>
      </c>
      <c r="M29" s="48">
        <f t="shared" ref="M29" si="82">G29*F29*0.03%</f>
        <v>132.09299999999999</v>
      </c>
      <c r="N29" s="34">
        <f t="shared" ref="N29" si="83">K29-M29</f>
        <v>257.90700000001482</v>
      </c>
      <c r="O29" s="55">
        <f>SUM(N28:N29)</f>
        <v>-13290.242999999984</v>
      </c>
      <c r="P29" s="70"/>
      <c r="Q29" s="70"/>
    </row>
    <row r="30" spans="1:17" s="1" customFormat="1" ht="29.25" customHeight="1">
      <c r="A30" s="19">
        <v>22</v>
      </c>
      <c r="B30" s="21">
        <v>44118</v>
      </c>
      <c r="C30" s="22" t="s">
        <v>129</v>
      </c>
      <c r="D30" s="20" t="s">
        <v>168</v>
      </c>
      <c r="E30" s="23" t="s">
        <v>12</v>
      </c>
      <c r="F30" s="23">
        <v>4000</v>
      </c>
      <c r="G30" s="23">
        <v>316.35000000000002</v>
      </c>
      <c r="H30" s="23">
        <v>310.89999999999998</v>
      </c>
      <c r="I30" s="23">
        <v>315</v>
      </c>
      <c r="J30" s="33">
        <f t="shared" ref="J30" si="84">IF(E30="","",IF(E30="Buy",(I30-G30),(G30-I30)))</f>
        <v>-1.3500000000000227</v>
      </c>
      <c r="K30" s="34">
        <f t="shared" ref="K30" si="85">IF(E30="","",J30*F30)</f>
        <v>-5400.0000000000909</v>
      </c>
      <c r="L30" s="23">
        <v>400</v>
      </c>
      <c r="M30" s="48">
        <f t="shared" ref="M30" si="86">G30*F30*0.03%</f>
        <v>379.61999999999995</v>
      </c>
      <c r="N30" s="34">
        <f t="shared" ref="N30" si="87">K30-M30</f>
        <v>-5779.6200000000908</v>
      </c>
      <c r="O30" s="55"/>
      <c r="P30" s="70"/>
      <c r="Q30" s="70"/>
    </row>
    <row r="31" spans="1:17" s="1" customFormat="1" ht="29.25" customHeight="1">
      <c r="A31" s="19">
        <v>23</v>
      </c>
      <c r="B31" s="21">
        <v>44118</v>
      </c>
      <c r="C31" s="22" t="s">
        <v>466</v>
      </c>
      <c r="D31" s="20" t="s">
        <v>266</v>
      </c>
      <c r="E31" s="23" t="s">
        <v>12</v>
      </c>
      <c r="F31" s="23">
        <v>250</v>
      </c>
      <c r="G31" s="23">
        <v>6088</v>
      </c>
      <c r="H31" s="23">
        <v>6048.5</v>
      </c>
      <c r="I31" s="23">
        <v>6125</v>
      </c>
      <c r="J31" s="33">
        <f t="shared" ref="J31" si="88">IF(E31="","",IF(E31="Buy",(I31-G31),(G31-I31)))</f>
        <v>37</v>
      </c>
      <c r="K31" s="34">
        <f t="shared" ref="K31" si="89">IF(E31="","",J31*F31)</f>
        <v>9250</v>
      </c>
      <c r="L31" s="23">
        <v>400</v>
      </c>
      <c r="M31" s="48">
        <f t="shared" ref="M31" si="90">G31*F31*0.03%</f>
        <v>456.59999999999997</v>
      </c>
      <c r="N31" s="34">
        <f t="shared" ref="N31" si="91">K31-M31</f>
        <v>8793.4</v>
      </c>
      <c r="O31" s="55">
        <f>SUM(N30:N31)</f>
        <v>3013.7799999999088</v>
      </c>
      <c r="P31" s="70"/>
      <c r="Q31" s="70"/>
    </row>
    <row r="32" spans="1:17" s="1" customFormat="1" ht="29.25" customHeight="1">
      <c r="A32" s="19">
        <v>24</v>
      </c>
      <c r="B32" s="21">
        <v>44119</v>
      </c>
      <c r="C32" s="22" t="s">
        <v>192</v>
      </c>
      <c r="D32" s="20" t="s">
        <v>467</v>
      </c>
      <c r="E32" s="23" t="s">
        <v>12</v>
      </c>
      <c r="F32" s="23">
        <v>350</v>
      </c>
      <c r="G32" s="23">
        <v>2292.5</v>
      </c>
      <c r="H32" s="23">
        <v>2264.5</v>
      </c>
      <c r="I32" s="23">
        <v>2286</v>
      </c>
      <c r="J32" s="33">
        <f t="shared" ref="J32" si="92">IF(E32="","",IF(E32="Buy",(I32-G32),(G32-I32)))</f>
        <v>-6.5</v>
      </c>
      <c r="K32" s="34">
        <f t="shared" ref="K32" si="93">IF(E32="","",J32*F32)</f>
        <v>-2275</v>
      </c>
      <c r="L32" s="23">
        <v>400</v>
      </c>
      <c r="M32" s="48">
        <f t="shared" ref="M32" si="94">G32*F32*0.03%</f>
        <v>240.71249999999998</v>
      </c>
      <c r="N32" s="34">
        <f t="shared" ref="N32" si="95">K32-M32</f>
        <v>-2515.7125000000001</v>
      </c>
      <c r="O32" s="55"/>
      <c r="P32" s="70"/>
      <c r="Q32" s="70"/>
    </row>
    <row r="33" spans="1:17" s="1" customFormat="1" ht="29.25" customHeight="1">
      <c r="A33" s="19">
        <v>25</v>
      </c>
      <c r="B33" s="21">
        <v>44119</v>
      </c>
      <c r="C33" s="22" t="s">
        <v>278</v>
      </c>
      <c r="D33" s="20" t="s">
        <v>465</v>
      </c>
      <c r="E33" s="23" t="s">
        <v>12</v>
      </c>
      <c r="F33" s="23">
        <v>600</v>
      </c>
      <c r="G33" s="23">
        <v>3355</v>
      </c>
      <c r="H33" s="23">
        <v>3324.9</v>
      </c>
      <c r="I33" s="23">
        <v>3365</v>
      </c>
      <c r="J33" s="33">
        <f t="shared" ref="J33" si="96">IF(E33="","",IF(E33="Buy",(I33-G33),(G33-I33)))</f>
        <v>10</v>
      </c>
      <c r="K33" s="34">
        <f t="shared" ref="K33" si="97">IF(E33="","",J33*F33)</f>
        <v>6000</v>
      </c>
      <c r="L33" s="23">
        <v>400</v>
      </c>
      <c r="M33" s="48">
        <f t="shared" ref="M33" si="98">G33*F33*0.03%</f>
        <v>603.9</v>
      </c>
      <c r="N33" s="34">
        <f t="shared" ref="N33" si="99">K33-M33</f>
        <v>5396.1</v>
      </c>
      <c r="O33" s="55"/>
      <c r="P33" s="70"/>
      <c r="Q33" s="70"/>
    </row>
    <row r="34" spans="1:17" s="1" customFormat="1" ht="29.25" customHeight="1">
      <c r="A34" s="19">
        <v>26</v>
      </c>
      <c r="B34" s="21">
        <v>44119</v>
      </c>
      <c r="C34" s="22" t="s">
        <v>112</v>
      </c>
      <c r="D34" s="20" t="s">
        <v>98</v>
      </c>
      <c r="E34" s="23" t="s">
        <v>13</v>
      </c>
      <c r="F34" s="23">
        <v>14000</v>
      </c>
      <c r="G34" s="23">
        <v>107.6</v>
      </c>
      <c r="H34" s="23">
        <v>108.65</v>
      </c>
      <c r="I34" s="23">
        <v>105.7</v>
      </c>
      <c r="J34" s="33">
        <f t="shared" ref="J34" si="100">IF(E34="","",IF(E34="Buy",(I34-G34),(G34-I34)))</f>
        <v>1.8999999999999915</v>
      </c>
      <c r="K34" s="34">
        <f t="shared" ref="K34" si="101">IF(E34="","",J34*F34)</f>
        <v>26599.99999999988</v>
      </c>
      <c r="L34" s="23">
        <v>400</v>
      </c>
      <c r="M34" s="48">
        <f t="shared" ref="M34" si="102">G34*F34*0.03%</f>
        <v>451.91999999999996</v>
      </c>
      <c r="N34" s="34">
        <f t="shared" ref="N34" si="103">K34-M34</f>
        <v>26148.079999999882</v>
      </c>
      <c r="O34" s="55">
        <f>SUM(N32:N34)</f>
        <v>29028.467499999882</v>
      </c>
      <c r="P34" s="70"/>
      <c r="Q34" s="70"/>
    </row>
    <row r="35" spans="1:17" s="1" customFormat="1" ht="29.25" customHeight="1">
      <c r="A35" s="19">
        <v>27</v>
      </c>
      <c r="B35" s="21">
        <v>44120</v>
      </c>
      <c r="C35" s="22" t="s">
        <v>87</v>
      </c>
      <c r="D35" s="20" t="s">
        <v>138</v>
      </c>
      <c r="E35" s="23" t="s">
        <v>13</v>
      </c>
      <c r="F35" s="23">
        <v>500</v>
      </c>
      <c r="G35" s="23">
        <v>2280</v>
      </c>
      <c r="H35" s="23">
        <v>2298.5</v>
      </c>
      <c r="I35" s="23">
        <v>2298.5</v>
      </c>
      <c r="J35" s="33">
        <f t="shared" ref="J35" si="104">IF(E35="","",IF(E35="Buy",(I35-G35),(G35-I35)))</f>
        <v>-18.5</v>
      </c>
      <c r="K35" s="34">
        <f t="shared" ref="K35" si="105">IF(E35="","",J35*F35)</f>
        <v>-9250</v>
      </c>
      <c r="L35" s="23">
        <v>400</v>
      </c>
      <c r="M35" s="48">
        <f t="shared" ref="M35" si="106">G35*F35*0.03%</f>
        <v>341.99999999999994</v>
      </c>
      <c r="N35" s="34">
        <f t="shared" ref="N35" si="107">K35-M35</f>
        <v>-9592</v>
      </c>
      <c r="O35" s="55"/>
      <c r="P35" s="70"/>
      <c r="Q35" s="70"/>
    </row>
    <row r="36" spans="1:17" s="1" customFormat="1" ht="29.25" customHeight="1">
      <c r="A36" s="19">
        <v>28</v>
      </c>
      <c r="B36" s="21">
        <v>44120</v>
      </c>
      <c r="C36" s="22" t="s">
        <v>282</v>
      </c>
      <c r="D36" s="20" t="s">
        <v>289</v>
      </c>
      <c r="E36" s="23" t="s">
        <v>13</v>
      </c>
      <c r="F36" s="23">
        <v>1010</v>
      </c>
      <c r="G36" s="23">
        <v>2191.5</v>
      </c>
      <c r="H36" s="23">
        <v>2202.1999999999998</v>
      </c>
      <c r="I36" s="23">
        <v>2202.1999999999998</v>
      </c>
      <c r="J36" s="33">
        <f t="shared" ref="J36" si="108">IF(E36="","",IF(E36="Buy",(I36-G36),(G36-I36)))</f>
        <v>-10.699999999999818</v>
      </c>
      <c r="K36" s="34">
        <f t="shared" ref="K36" si="109">IF(E36="","",J36*F36)</f>
        <v>-10806.999999999816</v>
      </c>
      <c r="L36" s="23">
        <v>400</v>
      </c>
      <c r="M36" s="48">
        <f t="shared" ref="M36" si="110">G36*F36*0.03%</f>
        <v>664.02449999999999</v>
      </c>
      <c r="N36" s="34">
        <f t="shared" ref="N36" si="111">K36-M36</f>
        <v>-11471.024499999816</v>
      </c>
      <c r="O36" s="55"/>
      <c r="P36" s="70"/>
      <c r="Q36" s="70"/>
    </row>
    <row r="37" spans="1:17" s="1" customFormat="1" ht="29.25" customHeight="1">
      <c r="A37" s="19">
        <v>29</v>
      </c>
      <c r="B37" s="21">
        <v>44120</v>
      </c>
      <c r="C37" s="22" t="s">
        <v>79</v>
      </c>
      <c r="D37" s="20" t="s">
        <v>241</v>
      </c>
      <c r="E37" s="23" t="s">
        <v>12</v>
      </c>
      <c r="F37" s="23">
        <v>500</v>
      </c>
      <c r="G37" s="23">
        <v>4498.5</v>
      </c>
      <c r="H37" s="23">
        <v>4478.5</v>
      </c>
      <c r="I37" s="23">
        <v>4478.5</v>
      </c>
      <c r="J37" s="33">
        <f t="shared" ref="J37" si="112">IF(E37="","",IF(E37="Buy",(I37-G37),(G37-I37)))</f>
        <v>-20</v>
      </c>
      <c r="K37" s="34">
        <f t="shared" ref="K37" si="113">IF(E37="","",J37*F37)</f>
        <v>-10000</v>
      </c>
      <c r="L37" s="23">
        <v>400</v>
      </c>
      <c r="M37" s="48">
        <f t="shared" ref="M37" si="114">G37*F37*0.03%</f>
        <v>674.77499999999998</v>
      </c>
      <c r="N37" s="34">
        <f t="shared" ref="N37" si="115">K37-M37</f>
        <v>-10674.775</v>
      </c>
      <c r="O37" s="55">
        <f>SUM(N35:N37)</f>
        <v>-31737.799499999819</v>
      </c>
      <c r="P37" s="70"/>
      <c r="Q37" s="70"/>
    </row>
    <row r="38" spans="1:17" s="1" customFormat="1" ht="29.25" customHeight="1">
      <c r="A38" s="19">
        <v>30</v>
      </c>
      <c r="B38" s="21">
        <v>44123</v>
      </c>
      <c r="C38" s="22" t="s">
        <v>130</v>
      </c>
      <c r="D38" s="20" t="s">
        <v>233</v>
      </c>
      <c r="E38" s="23" t="s">
        <v>12</v>
      </c>
      <c r="F38" s="23">
        <v>300</v>
      </c>
      <c r="G38" s="23">
        <v>2025</v>
      </c>
      <c r="H38" s="23">
        <v>2004.9</v>
      </c>
      <c r="I38" s="23">
        <v>2004.9</v>
      </c>
      <c r="J38" s="33">
        <f t="shared" ref="J38" si="116">IF(E38="","",IF(E38="Buy",(I38-G38),(G38-I38)))</f>
        <v>-20.099999999999909</v>
      </c>
      <c r="K38" s="34">
        <f t="shared" ref="K38" si="117">IF(E38="","",J38*F38)</f>
        <v>-6029.9999999999727</v>
      </c>
      <c r="L38" s="23">
        <v>400</v>
      </c>
      <c r="M38" s="48">
        <f t="shared" ref="M38" si="118">G38*F38*0.03%</f>
        <v>182.24999999999997</v>
      </c>
      <c r="N38" s="34">
        <f t="shared" ref="N38" si="119">K38-M38</f>
        <v>-6212.2499999999727</v>
      </c>
      <c r="O38" s="55"/>
      <c r="P38" s="70"/>
      <c r="Q38" s="70"/>
    </row>
    <row r="39" spans="1:17" s="1" customFormat="1" ht="29.25" customHeight="1">
      <c r="A39" s="19">
        <v>31</v>
      </c>
      <c r="B39" s="21">
        <v>44123</v>
      </c>
      <c r="C39" s="22" t="s">
        <v>147</v>
      </c>
      <c r="D39" s="20" t="s">
        <v>95</v>
      </c>
      <c r="E39" s="23" t="s">
        <v>12</v>
      </c>
      <c r="F39" s="23">
        <v>750</v>
      </c>
      <c r="G39" s="23">
        <v>1210</v>
      </c>
      <c r="H39" s="23">
        <v>1199.8</v>
      </c>
      <c r="I39" s="23">
        <v>1224.5</v>
      </c>
      <c r="J39" s="33">
        <f t="shared" ref="J39" si="120">IF(E39="","",IF(E39="Buy",(I39-G39),(G39-I39)))</f>
        <v>14.5</v>
      </c>
      <c r="K39" s="34">
        <f t="shared" ref="K39" si="121">IF(E39="","",J39*F39)</f>
        <v>10875</v>
      </c>
      <c r="L39" s="23">
        <v>400</v>
      </c>
      <c r="M39" s="48">
        <f t="shared" ref="M39" si="122">G39*F39*0.03%</f>
        <v>272.25</v>
      </c>
      <c r="N39" s="34">
        <f t="shared" ref="N39" si="123">K39-M39</f>
        <v>10602.75</v>
      </c>
      <c r="O39" s="55">
        <f>SUM(N38:N39)</f>
        <v>4390.5000000000273</v>
      </c>
      <c r="P39" s="70"/>
      <c r="Q39" s="70"/>
    </row>
    <row r="40" spans="1:17" s="1" customFormat="1" ht="29.25" customHeight="1">
      <c r="A40" s="19">
        <v>32</v>
      </c>
      <c r="B40" s="21">
        <v>44124</v>
      </c>
      <c r="C40" s="22" t="s">
        <v>237</v>
      </c>
      <c r="D40" s="20" t="s">
        <v>430</v>
      </c>
      <c r="E40" s="23" t="s">
        <v>12</v>
      </c>
      <c r="F40" s="23">
        <v>3000</v>
      </c>
      <c r="G40" s="23">
        <v>253.8</v>
      </c>
      <c r="H40" s="23">
        <v>250.45</v>
      </c>
      <c r="I40" s="23">
        <v>250.45</v>
      </c>
      <c r="J40" s="33">
        <f t="shared" ref="J40:J41" si="124">IF(E40="","",IF(E40="Buy",(I40-G40),(G40-I40)))</f>
        <v>-3.3500000000000227</v>
      </c>
      <c r="K40" s="34">
        <f t="shared" ref="K40:K41" si="125">IF(E40="","",J40*F40)</f>
        <v>-10050.000000000069</v>
      </c>
      <c r="L40" s="23">
        <v>400</v>
      </c>
      <c r="M40" s="48">
        <f t="shared" ref="M40:M41" si="126">G40*F40*0.03%</f>
        <v>228.42</v>
      </c>
      <c r="N40" s="34">
        <f t="shared" ref="N40:N41" si="127">K40-M40</f>
        <v>-10278.420000000069</v>
      </c>
      <c r="O40" s="55"/>
      <c r="P40" s="70"/>
      <c r="Q40" s="70"/>
    </row>
    <row r="41" spans="1:17" s="1" customFormat="1" ht="29.25" customHeight="1">
      <c r="A41" s="19">
        <v>33</v>
      </c>
      <c r="B41" s="21">
        <v>44124</v>
      </c>
      <c r="C41" s="22" t="s">
        <v>82</v>
      </c>
      <c r="D41" s="20" t="s">
        <v>181</v>
      </c>
      <c r="E41" s="23" t="s">
        <v>12</v>
      </c>
      <c r="F41" s="23">
        <v>550</v>
      </c>
      <c r="G41" s="23">
        <v>1409</v>
      </c>
      <c r="H41" s="23">
        <v>1397.5</v>
      </c>
      <c r="I41" s="23">
        <v>1397</v>
      </c>
      <c r="J41" s="33">
        <f t="shared" si="124"/>
        <v>-12</v>
      </c>
      <c r="K41" s="34">
        <f t="shared" si="125"/>
        <v>-6600</v>
      </c>
      <c r="L41" s="23">
        <v>400</v>
      </c>
      <c r="M41" s="48">
        <f t="shared" si="126"/>
        <v>232.48499999999999</v>
      </c>
      <c r="N41" s="34">
        <f t="shared" si="127"/>
        <v>-6832.4849999999997</v>
      </c>
      <c r="O41" s="55">
        <f>SUM(N40:N41)</f>
        <v>-17110.905000000068</v>
      </c>
      <c r="P41" s="70"/>
      <c r="Q41" s="70"/>
    </row>
    <row r="42" spans="1:17" s="1" customFormat="1" ht="29.25" customHeight="1">
      <c r="A42" s="19">
        <v>34</v>
      </c>
      <c r="B42" s="21">
        <v>44125</v>
      </c>
      <c r="C42" s="22" t="s">
        <v>192</v>
      </c>
      <c r="D42" s="20" t="s">
        <v>154</v>
      </c>
      <c r="E42" s="23" t="s">
        <v>12</v>
      </c>
      <c r="F42" s="23">
        <v>4300</v>
      </c>
      <c r="G42" s="23">
        <v>185.2</v>
      </c>
      <c r="H42" s="23">
        <v>182.9</v>
      </c>
      <c r="I42" s="23">
        <v>186.15</v>
      </c>
      <c r="J42" s="33">
        <f t="shared" ref="J42" si="128">IF(E42="","",IF(E42="Buy",(I42-G42),(G42-I42)))</f>
        <v>0.95000000000001705</v>
      </c>
      <c r="K42" s="34">
        <f t="shared" ref="K42" si="129">IF(E42="","",J42*F42)</f>
        <v>4085.0000000000732</v>
      </c>
      <c r="L42" s="23">
        <v>400</v>
      </c>
      <c r="M42" s="48">
        <f t="shared" ref="M42" si="130">G42*F42*0.03%</f>
        <v>238.90799999999999</v>
      </c>
      <c r="N42" s="34">
        <f t="shared" ref="N42" si="131">K42-M42</f>
        <v>3846.0920000000733</v>
      </c>
      <c r="O42" s="55"/>
      <c r="P42" s="70"/>
      <c r="Q42" s="70"/>
    </row>
    <row r="43" spans="1:17" s="1" customFormat="1" ht="29.25" customHeight="1">
      <c r="A43" s="19">
        <v>35</v>
      </c>
      <c r="B43" s="21">
        <v>44125</v>
      </c>
      <c r="C43" s="22" t="s">
        <v>280</v>
      </c>
      <c r="D43" s="20" t="s">
        <v>468</v>
      </c>
      <c r="E43" s="23" t="s">
        <v>12</v>
      </c>
      <c r="F43" s="23">
        <v>800</v>
      </c>
      <c r="G43" s="23">
        <v>647</v>
      </c>
      <c r="H43" s="23">
        <v>639.9</v>
      </c>
      <c r="I43" s="23">
        <v>639.20000000000005</v>
      </c>
      <c r="J43" s="33">
        <f t="shared" ref="J43" si="132">IF(E43="","",IF(E43="Buy",(I43-G43),(G43-I43)))</f>
        <v>-7.7999999999999545</v>
      </c>
      <c r="K43" s="34">
        <f t="shared" ref="K43" si="133">IF(E43="","",J43*F43)</f>
        <v>-6239.9999999999636</v>
      </c>
      <c r="L43" s="23">
        <v>400</v>
      </c>
      <c r="M43" s="48">
        <f t="shared" ref="M43" si="134">G43*F43*0.03%</f>
        <v>155.27999999999997</v>
      </c>
      <c r="N43" s="34">
        <f t="shared" ref="N43" si="135">K43-M43</f>
        <v>-6395.2799999999634</v>
      </c>
      <c r="O43" s="55">
        <f>SUM(N42:N43)</f>
        <v>-2549.1879999998901</v>
      </c>
      <c r="P43" s="70"/>
      <c r="Q43" s="70"/>
    </row>
    <row r="44" spans="1:17" s="1" customFormat="1" ht="29.25" customHeight="1">
      <c r="A44" s="19">
        <v>36</v>
      </c>
      <c r="B44" s="21">
        <v>44126</v>
      </c>
      <c r="C44" s="22" t="s">
        <v>280</v>
      </c>
      <c r="D44" s="20" t="s">
        <v>152</v>
      </c>
      <c r="E44" s="23" t="s">
        <v>12</v>
      </c>
      <c r="F44" s="23">
        <v>1000</v>
      </c>
      <c r="G44" s="23">
        <v>717</v>
      </c>
      <c r="H44" s="23">
        <v>712.5</v>
      </c>
      <c r="I44" s="23">
        <v>712.5</v>
      </c>
      <c r="J44" s="33">
        <f t="shared" ref="J44" si="136">IF(E44="","",IF(E44="Buy",(I44-G44),(G44-I44)))</f>
        <v>-4.5</v>
      </c>
      <c r="K44" s="34">
        <f t="shared" ref="K44" si="137">IF(E44="","",J44*F44)</f>
        <v>-4500</v>
      </c>
      <c r="L44" s="23">
        <v>400</v>
      </c>
      <c r="M44" s="48">
        <f t="shared" ref="M44" si="138">G44*F44*0.03%</f>
        <v>215.1</v>
      </c>
      <c r="N44" s="34">
        <f t="shared" ref="N44" si="139">K44-M44</f>
        <v>-4715.1000000000004</v>
      </c>
      <c r="O44" s="55"/>
      <c r="P44" s="70"/>
      <c r="Q44" s="70"/>
    </row>
    <row r="45" spans="1:17" s="1" customFormat="1" ht="29.25" customHeight="1">
      <c r="A45" s="19">
        <v>37</v>
      </c>
      <c r="B45" s="21">
        <v>44126</v>
      </c>
      <c r="C45" s="22" t="s">
        <v>280</v>
      </c>
      <c r="D45" s="20" t="s">
        <v>465</v>
      </c>
      <c r="E45" s="23" t="s">
        <v>13</v>
      </c>
      <c r="F45" s="23">
        <v>600</v>
      </c>
      <c r="G45" s="23">
        <v>3088</v>
      </c>
      <c r="H45" s="23">
        <v>3103.8</v>
      </c>
      <c r="I45" s="23">
        <v>3092.5</v>
      </c>
      <c r="J45" s="33">
        <f t="shared" ref="J45" si="140">IF(E45="","",IF(E45="Buy",(I45-G45),(G45-I45)))</f>
        <v>-4.5</v>
      </c>
      <c r="K45" s="34">
        <f t="shared" ref="K45" si="141">IF(E45="","",J45*F45)</f>
        <v>-2700</v>
      </c>
      <c r="L45" s="23">
        <v>400</v>
      </c>
      <c r="M45" s="48">
        <f t="shared" ref="M45" si="142">G45*F45*0.03%</f>
        <v>555.83999999999992</v>
      </c>
      <c r="N45" s="34">
        <f t="shared" ref="N45" si="143">K45-M45</f>
        <v>-3255.84</v>
      </c>
      <c r="O45" s="55">
        <f>SUM(N44:N45)</f>
        <v>-7970.9400000000005</v>
      </c>
      <c r="P45" s="70"/>
      <c r="Q45" s="70"/>
    </row>
    <row r="46" spans="1:17" s="1" customFormat="1" ht="29.25" customHeight="1">
      <c r="A46" s="19">
        <v>38</v>
      </c>
      <c r="B46" s="21">
        <v>44127</v>
      </c>
      <c r="C46" s="22" t="s">
        <v>106</v>
      </c>
      <c r="D46" s="20" t="s">
        <v>148</v>
      </c>
      <c r="E46" s="23" t="s">
        <v>12</v>
      </c>
      <c r="F46" s="23">
        <v>6800</v>
      </c>
      <c r="G46" s="23">
        <v>67</v>
      </c>
      <c r="H46" s="23">
        <v>65.8</v>
      </c>
      <c r="I46" s="23">
        <v>65.8</v>
      </c>
      <c r="J46" s="33">
        <f t="shared" ref="J46" si="144">IF(E46="","",IF(E46="Buy",(I46-G46),(G46-I46)))</f>
        <v>-1.2000000000000028</v>
      </c>
      <c r="K46" s="34">
        <f t="shared" ref="K46" si="145">IF(E46="","",J46*F46)</f>
        <v>-8160.0000000000191</v>
      </c>
      <c r="L46" s="23">
        <v>400</v>
      </c>
      <c r="M46" s="48">
        <f t="shared" ref="M46" si="146">G46*F46*0.03%</f>
        <v>136.67999999999998</v>
      </c>
      <c r="N46" s="34">
        <f t="shared" ref="N46" si="147">K46-M46</f>
        <v>-8296.6800000000185</v>
      </c>
      <c r="O46" s="55"/>
      <c r="P46" s="70"/>
      <c r="Q46" s="70"/>
    </row>
    <row r="47" spans="1:17" s="1" customFormat="1" ht="29.25" customHeight="1">
      <c r="A47" s="19">
        <v>39</v>
      </c>
      <c r="B47" s="21">
        <v>44127</v>
      </c>
      <c r="C47" s="22" t="s">
        <v>408</v>
      </c>
      <c r="D47" s="20" t="s">
        <v>469</v>
      </c>
      <c r="E47" s="23" t="s">
        <v>12</v>
      </c>
      <c r="F47" s="23">
        <v>500</v>
      </c>
      <c r="G47" s="23">
        <v>2804</v>
      </c>
      <c r="H47" s="23">
        <v>65.8</v>
      </c>
      <c r="I47" s="23">
        <v>2776.9</v>
      </c>
      <c r="J47" s="33">
        <f t="shared" ref="J47" si="148">IF(E47="","",IF(E47="Buy",(I47-G47),(G47-I47)))</f>
        <v>-27.099999999999909</v>
      </c>
      <c r="K47" s="34">
        <f t="shared" ref="K47" si="149">IF(E47="","",J47*F47)</f>
        <v>-13549.999999999955</v>
      </c>
      <c r="L47" s="23">
        <v>400</v>
      </c>
      <c r="M47" s="48">
        <f t="shared" ref="M47" si="150">G47*F47*0.03%</f>
        <v>420.59999999999997</v>
      </c>
      <c r="N47" s="34">
        <f t="shared" ref="N47" si="151">K47-M47</f>
        <v>-13970.599999999955</v>
      </c>
      <c r="O47" s="55"/>
      <c r="P47" s="70"/>
      <c r="Q47" s="70"/>
    </row>
    <row r="48" spans="1:17" s="1" customFormat="1" ht="29.25" customHeight="1" thickBot="1">
      <c r="A48" s="19">
        <v>40</v>
      </c>
      <c r="B48" s="21">
        <v>44127</v>
      </c>
      <c r="C48" s="22" t="s">
        <v>470</v>
      </c>
      <c r="D48" s="20" t="s">
        <v>133</v>
      </c>
      <c r="E48" s="23" t="s">
        <v>12</v>
      </c>
      <c r="F48" s="23">
        <v>2500</v>
      </c>
      <c r="G48" s="23">
        <v>369.2</v>
      </c>
      <c r="H48" s="23">
        <v>365.9</v>
      </c>
      <c r="I48" s="23">
        <v>365.9</v>
      </c>
      <c r="J48" s="33">
        <f t="shared" ref="J48" si="152">IF(E48="","",IF(E48="Buy",(I48-G48),(G48-I48)))</f>
        <v>-3.3000000000000114</v>
      </c>
      <c r="K48" s="34">
        <f t="shared" ref="K48" si="153">IF(E48="","",J48*F48)</f>
        <v>-8250.0000000000291</v>
      </c>
      <c r="L48" s="23">
        <v>400</v>
      </c>
      <c r="M48" s="48">
        <f t="shared" ref="M48" si="154">G48*F48*0.03%</f>
        <v>276.89999999999998</v>
      </c>
      <c r="N48" s="34">
        <f t="shared" ref="N48" si="155">K48-M48</f>
        <v>-8526.9000000000287</v>
      </c>
      <c r="O48" s="55">
        <f>SUM(N46:N48)</f>
        <v>-30794.18</v>
      </c>
      <c r="P48" s="70"/>
      <c r="Q48" s="70"/>
    </row>
    <row r="49" spans="1:17" s="5" customFormat="1" ht="27" customHeight="1" thickBot="1">
      <c r="A49" s="56"/>
      <c r="B49" s="57"/>
      <c r="C49" s="57"/>
      <c r="D49" s="57"/>
      <c r="E49" s="57"/>
      <c r="F49" s="57"/>
      <c r="G49" s="57"/>
      <c r="H49" s="57"/>
      <c r="I49" s="57"/>
      <c r="J49" s="58"/>
      <c r="K49" s="59">
        <f>SUM(K9:K9)</f>
        <v>-2719.9999999998454</v>
      </c>
      <c r="L49" s="57"/>
      <c r="M49" s="60">
        <f>SUM(M9:M48)</f>
        <v>14417.646449999998</v>
      </c>
      <c r="N49" s="59">
        <f>SUM(N9:N48)</f>
        <v>-87964.146449999913</v>
      </c>
      <c r="O49" s="69"/>
      <c r="P49" s="72"/>
      <c r="Q49" s="72"/>
    </row>
    <row r="50" spans="1:17" ht="15" customHeight="1">
      <c r="A50" s="10"/>
      <c r="B50" s="10"/>
      <c r="C50" s="10"/>
      <c r="D50" s="10"/>
      <c r="E50" s="10"/>
      <c r="F50" s="10"/>
      <c r="G50" s="10"/>
      <c r="H50" s="10"/>
      <c r="I50" s="10"/>
      <c r="J50" s="26"/>
      <c r="K50" s="27"/>
      <c r="L50" s="10"/>
      <c r="M50" s="10"/>
      <c r="N50" s="27"/>
      <c r="O50" s="27"/>
    </row>
    <row r="51" spans="1:17" s="49" customFormat="1" ht="15" customHeight="1">
      <c r="A51" s="126" t="s">
        <v>299</v>
      </c>
      <c r="B51" s="126"/>
      <c r="C51" s="126"/>
      <c r="D51" s="126"/>
      <c r="E51" s="126"/>
      <c r="F51" s="126"/>
      <c r="G51" s="126"/>
      <c r="H51" s="126"/>
      <c r="I51" s="126"/>
      <c r="J51" s="126"/>
      <c r="K51" s="126"/>
      <c r="L51" s="126"/>
      <c r="M51" s="126"/>
      <c r="N51" s="126"/>
      <c r="O51" s="126"/>
      <c r="P51" s="73"/>
      <c r="Q51" s="73"/>
    </row>
    <row r="52" spans="1:17" s="49" customFormat="1" ht="15" customHeight="1">
      <c r="A52" s="66" t="s">
        <v>300</v>
      </c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8"/>
      <c r="N52" s="65"/>
      <c r="O52" s="65"/>
      <c r="P52" s="73"/>
      <c r="Q52" s="73"/>
    </row>
    <row r="53" spans="1:17" ht="15" customHeight="1">
      <c r="A53" s="66" t="s">
        <v>301</v>
      </c>
      <c r="B53" s="66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66"/>
      <c r="O53" s="65"/>
    </row>
    <row r="54" spans="1:17" ht="15" customHeight="1">
      <c r="A54" s="10"/>
      <c r="B54" s="10"/>
      <c r="C54" s="10"/>
      <c r="D54" s="10"/>
      <c r="E54" s="10"/>
      <c r="F54" s="10"/>
      <c r="G54" s="10"/>
      <c r="H54" s="10"/>
      <c r="I54" s="10"/>
      <c r="J54" s="26"/>
      <c r="K54" s="27"/>
      <c r="L54" s="10"/>
      <c r="M54" s="10"/>
      <c r="N54" s="27"/>
      <c r="O54" s="27"/>
    </row>
    <row r="55" spans="1:17" ht="15" customHeight="1">
      <c r="A55" s="10"/>
      <c r="B55" s="10"/>
      <c r="C55" s="10"/>
      <c r="D55" s="10"/>
      <c r="E55" s="10"/>
      <c r="F55" s="10"/>
      <c r="G55" s="10"/>
      <c r="H55" s="10"/>
      <c r="I55" s="10"/>
      <c r="J55" s="26"/>
      <c r="K55" s="27"/>
      <c r="L55" s="10"/>
      <c r="M55" s="10"/>
      <c r="N55" s="27"/>
      <c r="O55" s="27"/>
    </row>
    <row r="56" spans="1:17" ht="15" customHeight="1">
      <c r="A56" s="10"/>
      <c r="B56" s="10"/>
      <c r="C56" s="10"/>
      <c r="D56" s="10"/>
      <c r="E56" s="10"/>
      <c r="F56" s="10"/>
      <c r="G56" s="10"/>
      <c r="H56" s="10"/>
      <c r="I56" s="10"/>
      <c r="J56" s="26"/>
      <c r="K56" s="27"/>
      <c r="L56" s="10"/>
      <c r="M56" s="10"/>
      <c r="N56" s="27"/>
      <c r="O56" s="27"/>
    </row>
    <row r="57" spans="1:17" ht="15" customHeight="1">
      <c r="A57" s="10"/>
      <c r="B57" s="10"/>
      <c r="C57" s="10"/>
      <c r="D57" s="10"/>
      <c r="E57" s="10"/>
      <c r="F57" s="10"/>
      <c r="G57" s="10"/>
      <c r="H57" s="10"/>
      <c r="I57" s="10"/>
      <c r="J57" s="26"/>
      <c r="K57" s="27"/>
      <c r="L57" s="10"/>
      <c r="M57" s="10"/>
      <c r="N57" s="27"/>
      <c r="O57" s="27"/>
    </row>
    <row r="58" spans="1:17" ht="15" customHeight="1">
      <c r="A58" s="10"/>
      <c r="B58" s="10"/>
      <c r="C58" s="10"/>
      <c r="D58" s="10"/>
      <c r="E58" s="10"/>
      <c r="F58" s="10"/>
      <c r="G58" s="10"/>
      <c r="H58" s="10"/>
      <c r="I58" s="10"/>
      <c r="J58" s="26"/>
      <c r="K58" s="27"/>
      <c r="L58" s="10"/>
      <c r="M58" s="10"/>
      <c r="N58" s="27"/>
      <c r="O58" s="27"/>
    </row>
    <row r="59" spans="1:17" ht="15" customHeight="1">
      <c r="A59" s="10"/>
      <c r="B59" s="10"/>
      <c r="C59" s="10"/>
      <c r="D59" s="10"/>
      <c r="E59" s="10"/>
      <c r="F59" s="10"/>
      <c r="G59" s="10"/>
      <c r="H59" s="10"/>
      <c r="I59" s="10"/>
      <c r="J59" s="26"/>
      <c r="K59" s="27"/>
      <c r="L59" s="10"/>
      <c r="M59" s="10"/>
      <c r="N59" s="27"/>
      <c r="O59" s="27"/>
    </row>
    <row r="60" spans="1:17" ht="15" customHeight="1">
      <c r="A60" s="10"/>
      <c r="B60" s="10"/>
      <c r="C60" s="10"/>
      <c r="D60" s="10"/>
      <c r="E60" s="10"/>
      <c r="F60" s="10"/>
      <c r="G60" s="10"/>
      <c r="H60" s="10"/>
      <c r="I60" s="10"/>
      <c r="J60" s="26"/>
      <c r="K60" s="27"/>
      <c r="L60" s="10"/>
      <c r="M60" s="10"/>
      <c r="N60" s="27"/>
      <c r="O60" s="27"/>
    </row>
    <row r="61" spans="1:17" ht="15" customHeight="1">
      <c r="A61" s="10"/>
      <c r="B61" s="10"/>
      <c r="C61" s="10"/>
      <c r="D61" s="10"/>
      <c r="E61" s="10"/>
      <c r="F61" s="10"/>
      <c r="G61" s="10"/>
      <c r="H61" s="10"/>
      <c r="I61" s="10"/>
      <c r="J61" s="26"/>
      <c r="K61" s="27"/>
      <c r="L61" s="10"/>
      <c r="M61" s="10"/>
      <c r="N61" s="27"/>
      <c r="O61" s="27"/>
    </row>
    <row r="62" spans="1:17" ht="15" customHeight="1">
      <c r="A62" s="10"/>
      <c r="B62" s="10"/>
      <c r="C62" s="10"/>
      <c r="D62" s="10"/>
      <c r="E62" s="10"/>
      <c r="F62" s="10"/>
      <c r="G62" s="10"/>
      <c r="H62" s="10"/>
      <c r="I62" s="10"/>
      <c r="J62" s="26"/>
      <c r="K62" s="27"/>
      <c r="L62" s="10"/>
      <c r="M62" s="10"/>
      <c r="N62" s="27"/>
      <c r="O62" s="27"/>
    </row>
    <row r="63" spans="1:17" ht="15" customHeight="1">
      <c r="A63" s="10"/>
      <c r="B63" s="10"/>
      <c r="C63" s="10"/>
      <c r="D63" s="10"/>
      <c r="E63" s="10"/>
      <c r="F63" s="10"/>
      <c r="G63" s="10"/>
      <c r="H63" s="10"/>
      <c r="I63" s="10"/>
      <c r="J63" s="26"/>
      <c r="K63" s="27"/>
      <c r="L63" s="10"/>
      <c r="M63" s="10"/>
      <c r="N63" s="27"/>
      <c r="O63" s="27"/>
    </row>
    <row r="64" spans="1:17" ht="15" customHeight="1">
      <c r="A64" s="10"/>
      <c r="B64" s="10"/>
      <c r="C64" s="10"/>
      <c r="D64" s="10"/>
      <c r="E64" s="10"/>
      <c r="F64" s="10"/>
      <c r="G64" s="10"/>
      <c r="H64" s="10"/>
      <c r="I64" s="10"/>
      <c r="J64" s="26"/>
      <c r="K64" s="27"/>
      <c r="L64" s="10"/>
      <c r="M64" s="10"/>
      <c r="N64" s="27"/>
      <c r="O64" s="27"/>
    </row>
    <row r="65" spans="1:15" ht="15" customHeight="1">
      <c r="A65" s="10"/>
      <c r="B65" s="10"/>
      <c r="C65" s="10"/>
      <c r="D65" s="10"/>
      <c r="E65" s="10"/>
      <c r="F65" s="10"/>
      <c r="G65" s="10"/>
      <c r="H65" s="10"/>
      <c r="I65" s="10"/>
      <c r="J65" s="26"/>
      <c r="K65" s="27"/>
      <c r="L65" s="10"/>
      <c r="M65" s="10"/>
      <c r="N65" s="27"/>
      <c r="O65" s="27"/>
    </row>
    <row r="66" spans="1:15" ht="15" customHeight="1">
      <c r="A66" s="35"/>
      <c r="B66" s="35"/>
      <c r="C66" s="35"/>
      <c r="D66" s="35"/>
      <c r="E66" s="35"/>
      <c r="F66" s="35"/>
      <c r="G66" s="35"/>
      <c r="H66" s="35"/>
      <c r="I66" s="35"/>
      <c r="J66" s="37"/>
      <c r="K66" s="35"/>
      <c r="L66" s="35"/>
      <c r="M66" s="35"/>
      <c r="N66" s="35"/>
      <c r="O66" s="35"/>
    </row>
    <row r="67" spans="1:15" ht="15" customHeight="1">
      <c r="A67" s="35"/>
      <c r="B67" s="35"/>
      <c r="C67" s="35"/>
      <c r="D67" s="35"/>
      <c r="E67" s="35"/>
      <c r="F67" s="35"/>
      <c r="G67" s="35"/>
      <c r="H67" s="35"/>
      <c r="I67" s="35"/>
      <c r="J67" s="37"/>
      <c r="K67" s="35"/>
      <c r="L67" s="35"/>
      <c r="M67" s="35"/>
      <c r="N67" s="35"/>
      <c r="O67" s="35"/>
    </row>
    <row r="68" spans="1:15" ht="15" customHeight="1">
      <c r="A68" s="35"/>
      <c r="B68" s="35"/>
      <c r="C68" s="35"/>
      <c r="D68" s="35"/>
      <c r="E68" s="35"/>
      <c r="F68" s="35"/>
      <c r="G68" s="35"/>
      <c r="H68" s="35"/>
      <c r="I68" s="35"/>
      <c r="J68" s="37"/>
      <c r="K68" s="35"/>
      <c r="L68" s="35"/>
      <c r="M68" s="35"/>
      <c r="N68" s="35"/>
      <c r="O68" s="35"/>
    </row>
    <row r="69" spans="1:15" ht="15" customHeight="1">
      <c r="A69" s="35"/>
      <c r="B69" s="35"/>
      <c r="C69" s="35"/>
      <c r="D69" s="35"/>
      <c r="E69" s="35"/>
      <c r="F69" s="35"/>
      <c r="G69" s="35"/>
      <c r="H69" s="35"/>
      <c r="I69" s="35"/>
      <c r="J69" s="37"/>
      <c r="K69" s="35"/>
      <c r="L69" s="35"/>
      <c r="M69" s="35"/>
      <c r="N69" s="35"/>
      <c r="O69" s="35"/>
    </row>
    <row r="70" spans="1:15" ht="15" customHeight="1">
      <c r="A70" s="35"/>
      <c r="B70" s="35"/>
      <c r="C70" s="35"/>
      <c r="D70" s="35"/>
      <c r="E70" s="35"/>
      <c r="F70" s="35"/>
      <c r="G70" s="35"/>
      <c r="H70" s="35"/>
      <c r="I70" s="35"/>
      <c r="J70" s="37"/>
      <c r="K70" s="35"/>
      <c r="L70" s="35"/>
      <c r="M70" s="35"/>
      <c r="N70" s="35"/>
      <c r="O70" s="35"/>
    </row>
    <row r="71" spans="1:15" ht="15" customHeight="1">
      <c r="A71" s="35"/>
      <c r="B71" s="35"/>
      <c r="C71" s="35"/>
      <c r="D71" s="35"/>
      <c r="E71" s="35"/>
      <c r="F71" s="35"/>
      <c r="G71" s="35"/>
      <c r="H71" s="35"/>
      <c r="I71" s="35"/>
      <c r="J71" s="37"/>
      <c r="K71" s="35"/>
      <c r="L71" s="35"/>
      <c r="M71" s="35"/>
      <c r="N71" s="35"/>
      <c r="O71" s="35"/>
    </row>
    <row r="72" spans="1:15" ht="15" customHeight="1">
      <c r="A72" s="35"/>
      <c r="B72" s="35"/>
      <c r="C72" s="35"/>
      <c r="D72" s="35"/>
      <c r="E72" s="35"/>
      <c r="F72" s="35"/>
      <c r="G72" s="35"/>
      <c r="H72" s="35"/>
      <c r="I72" s="35"/>
      <c r="J72" s="37"/>
      <c r="K72" s="35"/>
      <c r="L72" s="35"/>
      <c r="M72" s="35"/>
      <c r="N72" s="35"/>
      <c r="O72" s="35"/>
    </row>
    <row r="73" spans="1:15" ht="15" customHeight="1">
      <c r="A73" s="35"/>
      <c r="B73" s="35"/>
      <c r="C73" s="35"/>
      <c r="D73" s="35"/>
      <c r="E73" s="35"/>
      <c r="F73" s="35"/>
      <c r="G73" s="35"/>
      <c r="H73" s="35"/>
      <c r="I73" s="35"/>
      <c r="J73" s="37"/>
      <c r="K73" s="35"/>
      <c r="L73" s="35"/>
      <c r="M73" s="35"/>
      <c r="N73" s="35"/>
      <c r="O73" s="35"/>
    </row>
    <row r="74" spans="1:15" ht="15" customHeight="1">
      <c r="A74" s="35"/>
      <c r="B74" s="35"/>
      <c r="C74" s="35"/>
      <c r="D74" s="35"/>
      <c r="E74" s="35"/>
      <c r="F74" s="35"/>
      <c r="G74" s="35"/>
      <c r="H74" s="35"/>
      <c r="I74" s="35"/>
      <c r="J74" s="37"/>
      <c r="K74" s="35"/>
      <c r="L74" s="35"/>
      <c r="M74" s="35"/>
      <c r="N74" s="35"/>
      <c r="O74" s="35"/>
    </row>
    <row r="75" spans="1:15" ht="15" customHeight="1">
      <c r="A75" s="35"/>
      <c r="B75" s="35"/>
      <c r="C75" s="35"/>
      <c r="D75" s="35"/>
      <c r="E75" s="35"/>
      <c r="F75" s="35"/>
      <c r="G75" s="35"/>
      <c r="H75" s="35"/>
      <c r="I75" s="35"/>
      <c r="J75" s="37"/>
      <c r="K75" s="35"/>
      <c r="L75" s="35"/>
      <c r="M75" s="35"/>
      <c r="N75" s="35"/>
      <c r="O75" s="35"/>
    </row>
    <row r="76" spans="1:15" ht="15" customHeight="1">
      <c r="A76" s="35"/>
      <c r="B76" s="35"/>
      <c r="C76" s="35"/>
      <c r="D76" s="35"/>
      <c r="E76" s="35"/>
      <c r="F76" s="35"/>
      <c r="G76" s="35"/>
      <c r="H76" s="35"/>
      <c r="I76" s="35"/>
      <c r="J76" s="37"/>
      <c r="K76" s="35"/>
      <c r="L76" s="35"/>
      <c r="M76" s="35"/>
      <c r="N76" s="35"/>
      <c r="O76" s="35"/>
    </row>
    <row r="77" spans="1:15" ht="15" customHeight="1">
      <c r="A77" s="35"/>
      <c r="B77" s="35"/>
      <c r="C77" s="35"/>
      <c r="D77" s="35"/>
      <c r="E77" s="35"/>
      <c r="F77" s="35"/>
      <c r="G77" s="35"/>
      <c r="H77" s="35"/>
      <c r="I77" s="35"/>
      <c r="J77" s="37"/>
      <c r="K77" s="35"/>
      <c r="L77" s="35"/>
      <c r="M77" s="35"/>
      <c r="N77" s="35"/>
      <c r="O77" s="35"/>
    </row>
    <row r="78" spans="1:15" ht="15" customHeight="1">
      <c r="A78" s="35"/>
      <c r="B78" s="35"/>
      <c r="C78" s="35"/>
      <c r="D78" s="35"/>
      <c r="E78" s="35"/>
      <c r="F78" s="35"/>
      <c r="G78" s="35"/>
      <c r="H78" s="35"/>
      <c r="I78" s="35"/>
      <c r="J78" s="37"/>
      <c r="K78" s="35"/>
      <c r="L78" s="35"/>
      <c r="M78" s="35"/>
      <c r="N78" s="35"/>
      <c r="O78" s="35"/>
    </row>
    <row r="79" spans="1:15" ht="15" customHeight="1">
      <c r="A79" s="35"/>
      <c r="B79" s="35"/>
      <c r="C79" s="35"/>
      <c r="D79" s="35"/>
      <c r="E79" s="35"/>
      <c r="F79" s="35"/>
      <c r="G79" s="35"/>
      <c r="H79" s="35"/>
      <c r="I79" s="35"/>
      <c r="J79" s="37"/>
      <c r="K79" s="35"/>
      <c r="L79" s="35"/>
      <c r="M79" s="35"/>
      <c r="N79" s="35"/>
      <c r="O79" s="35"/>
    </row>
    <row r="80" spans="1:15" ht="15" customHeight="1">
      <c r="A80" s="36"/>
      <c r="B80" s="36"/>
      <c r="C80" s="36"/>
      <c r="D80" s="36"/>
      <c r="E80" s="36"/>
      <c r="F80" s="36"/>
      <c r="G80" s="36"/>
      <c r="H80" s="36"/>
      <c r="I80" s="36"/>
      <c r="J80" s="38"/>
      <c r="K80" s="36"/>
      <c r="L80" s="36"/>
      <c r="M80" s="36"/>
      <c r="N80" s="36"/>
      <c r="O80" s="36"/>
    </row>
    <row r="81" spans="1:15" ht="15" customHeight="1">
      <c r="A81" s="36"/>
      <c r="B81" s="36"/>
      <c r="C81" s="36"/>
      <c r="D81" s="36"/>
      <c r="E81" s="36"/>
      <c r="F81" s="36"/>
      <c r="G81" s="36"/>
      <c r="H81" s="36"/>
      <c r="I81" s="36"/>
      <c r="J81" s="38"/>
      <c r="K81" s="36"/>
      <c r="L81" s="36"/>
      <c r="M81" s="36"/>
      <c r="N81" s="36"/>
      <c r="O81" s="36"/>
    </row>
    <row r="82" spans="1:15" ht="15" customHeight="1">
      <c r="A82" s="36"/>
      <c r="B82" s="36"/>
      <c r="C82" s="36"/>
      <c r="D82" s="36"/>
      <c r="E82" s="36"/>
      <c r="F82" s="36"/>
      <c r="G82" s="36"/>
      <c r="H82" s="36"/>
      <c r="I82" s="36"/>
      <c r="J82" s="38"/>
      <c r="K82" s="36"/>
      <c r="L82" s="36"/>
      <c r="M82" s="36"/>
      <c r="N82" s="36"/>
      <c r="O82" s="36"/>
    </row>
    <row r="83" spans="1:15" ht="15" customHeight="1">
      <c r="A83" s="36"/>
      <c r="B83" s="36"/>
      <c r="C83" s="36"/>
      <c r="D83" s="36"/>
      <c r="E83" s="36"/>
      <c r="F83" s="36"/>
      <c r="G83" s="36"/>
      <c r="H83" s="36"/>
      <c r="I83" s="36"/>
      <c r="J83" s="38"/>
      <c r="K83" s="36"/>
      <c r="L83" s="36"/>
      <c r="M83" s="36"/>
      <c r="N83" s="36"/>
      <c r="O83" s="36"/>
    </row>
    <row r="84" spans="1:15" ht="15" customHeight="1">
      <c r="A84" s="36"/>
      <c r="B84" s="36"/>
      <c r="C84" s="36"/>
      <c r="D84" s="36"/>
      <c r="E84" s="36"/>
      <c r="F84" s="36"/>
      <c r="G84" s="36"/>
      <c r="H84" s="36"/>
      <c r="I84" s="36"/>
      <c r="J84" s="38"/>
      <c r="K84" s="36"/>
      <c r="L84" s="36"/>
      <c r="M84" s="36"/>
      <c r="N84" s="36"/>
      <c r="O84" s="36"/>
    </row>
    <row r="85" spans="1:15" ht="15" customHeight="1">
      <c r="A85" s="36"/>
      <c r="B85" s="36"/>
      <c r="C85" s="36"/>
      <c r="D85" s="36"/>
      <c r="E85" s="36"/>
      <c r="F85" s="36"/>
      <c r="G85" s="36"/>
      <c r="H85" s="36"/>
      <c r="I85" s="36"/>
      <c r="J85" s="38"/>
      <c r="K85" s="36"/>
      <c r="L85" s="36"/>
      <c r="M85" s="36"/>
      <c r="N85" s="36"/>
      <c r="O85" s="36"/>
    </row>
    <row r="86" spans="1:15" ht="15" customHeight="1">
      <c r="A86" s="36"/>
      <c r="B86" s="36"/>
      <c r="C86" s="36"/>
      <c r="D86" s="36"/>
      <c r="E86" s="36"/>
      <c r="F86" s="36"/>
      <c r="G86" s="36"/>
      <c r="H86" s="36"/>
      <c r="I86" s="36"/>
      <c r="J86" s="38"/>
      <c r="K86" s="36"/>
      <c r="L86" s="36"/>
      <c r="M86" s="36"/>
      <c r="N86" s="36"/>
      <c r="O86" s="36"/>
    </row>
  </sheetData>
  <mergeCells count="2">
    <mergeCell ref="A6:O6"/>
    <mergeCell ref="A51:O51"/>
  </mergeCells>
  <pageMargins left="0.7" right="0.7" top="0.75" bottom="0.75" header="0.51180555555555496" footer="0.51180555555555496"/>
  <pageSetup firstPageNumber="0" orientation="portrait" useFirstPageNumber="1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Q93"/>
  <sheetViews>
    <sheetView topLeftCell="A50" workbookViewId="0">
      <selection activeCell="N57" sqref="N57"/>
    </sheetView>
  </sheetViews>
  <sheetFormatPr defaultColWidth="9" defaultRowHeight="14.35"/>
  <cols>
    <col min="1" max="1" width="8.87890625" customWidth="1"/>
    <col min="2" max="2" width="16.3515625" customWidth="1"/>
    <col min="3" max="3" width="15" customWidth="1"/>
    <col min="4" max="4" width="23.3515625" customWidth="1"/>
    <col min="5" max="5" width="11.52734375" customWidth="1"/>
    <col min="6" max="6" width="12" customWidth="1"/>
    <col min="7" max="7" width="15.64453125" customWidth="1"/>
    <col min="8" max="8" width="13.64453125" customWidth="1"/>
    <col min="9" max="9" width="19" customWidth="1"/>
    <col min="10" max="10" width="8.52734375" style="6" hidden="1" customWidth="1"/>
    <col min="11" max="11" width="16.87890625" hidden="1" customWidth="1"/>
    <col min="12" max="12" width="7" hidden="1" customWidth="1"/>
    <col min="13" max="13" width="14.52734375" customWidth="1"/>
    <col min="14" max="14" width="18.64453125" customWidth="1"/>
    <col min="15" max="15" width="15.87890625" customWidth="1"/>
    <col min="16" max="17" width="9" style="70"/>
  </cols>
  <sheetData>
    <row r="1" spans="1:17" ht="15" customHeight="1">
      <c r="A1" s="7"/>
      <c r="B1" s="8"/>
      <c r="C1" s="8"/>
      <c r="D1" s="8"/>
      <c r="E1" s="8"/>
      <c r="F1" s="8"/>
      <c r="G1" s="8"/>
      <c r="H1" s="8"/>
      <c r="I1" s="8"/>
      <c r="J1" s="24"/>
      <c r="K1" s="25"/>
      <c r="L1" s="8"/>
      <c r="M1" s="8"/>
      <c r="N1" s="25"/>
      <c r="O1" s="50"/>
    </row>
    <row r="2" spans="1:17" ht="15" customHeight="1">
      <c r="A2" s="9"/>
      <c r="B2" s="10"/>
      <c r="C2" s="10"/>
      <c r="D2" s="10"/>
      <c r="E2" s="10"/>
      <c r="F2" s="10"/>
      <c r="G2" s="10"/>
      <c r="H2" s="10"/>
      <c r="I2" s="10"/>
      <c r="J2" s="26"/>
      <c r="K2" s="27"/>
      <c r="L2" s="10"/>
      <c r="M2" s="10"/>
      <c r="N2" s="27"/>
      <c r="O2" s="51"/>
    </row>
    <row r="3" spans="1:17" ht="15" customHeight="1">
      <c r="A3" s="9"/>
      <c r="B3" s="10"/>
      <c r="C3" s="10"/>
      <c r="D3" s="10"/>
      <c r="E3" s="10"/>
      <c r="F3" s="10"/>
      <c r="G3" s="10"/>
      <c r="H3" s="10"/>
      <c r="I3" s="10"/>
      <c r="J3" s="26"/>
      <c r="K3" s="27"/>
      <c r="L3" s="10"/>
      <c r="M3" s="10"/>
      <c r="N3" s="27"/>
      <c r="O3" s="51"/>
    </row>
    <row r="4" spans="1:17" ht="15" customHeight="1">
      <c r="A4" s="9"/>
      <c r="B4" s="10"/>
      <c r="C4" s="10"/>
      <c r="D4" s="10"/>
      <c r="E4" s="10"/>
      <c r="F4" s="10"/>
      <c r="G4" s="10"/>
      <c r="H4" s="10"/>
      <c r="I4" s="10"/>
      <c r="J4" s="26"/>
      <c r="K4" s="27"/>
      <c r="L4" s="10"/>
      <c r="M4" s="10"/>
      <c r="N4" s="27"/>
      <c r="O4" s="51"/>
    </row>
    <row r="5" spans="1:17" ht="18.7">
      <c r="A5" s="11"/>
      <c r="B5" s="12"/>
      <c r="C5" s="12"/>
      <c r="D5" s="12"/>
      <c r="E5" s="12"/>
      <c r="F5" s="12"/>
      <c r="G5" s="12"/>
      <c r="H5" s="12"/>
      <c r="I5" s="12"/>
      <c r="J5" s="28"/>
      <c r="K5" s="12"/>
      <c r="L5" s="12"/>
      <c r="M5" s="12"/>
      <c r="N5" s="12"/>
      <c r="O5" s="52"/>
    </row>
    <row r="6" spans="1:17" ht="23.35">
      <c r="A6" s="123" t="s">
        <v>471</v>
      </c>
      <c r="B6" s="124"/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5"/>
    </row>
    <row r="7" spans="1:17" s="4" customFormat="1" ht="54.75" customHeight="1">
      <c r="A7" s="13" t="s">
        <v>0</v>
      </c>
      <c r="B7" s="14" t="s">
        <v>2</v>
      </c>
      <c r="C7" s="14" t="s">
        <v>3</v>
      </c>
      <c r="D7" s="14" t="s">
        <v>1</v>
      </c>
      <c r="E7" s="14" t="s">
        <v>4</v>
      </c>
      <c r="F7" s="14" t="s">
        <v>67</v>
      </c>
      <c r="G7" s="15" t="s">
        <v>5</v>
      </c>
      <c r="H7" s="14" t="s">
        <v>6</v>
      </c>
      <c r="I7" s="14" t="s">
        <v>7</v>
      </c>
      <c r="J7" s="29" t="s">
        <v>8</v>
      </c>
      <c r="K7" s="30" t="s">
        <v>9</v>
      </c>
      <c r="L7" s="14" t="s">
        <v>10</v>
      </c>
      <c r="M7" s="14" t="s">
        <v>101</v>
      </c>
      <c r="N7" s="30" t="s">
        <v>100</v>
      </c>
      <c r="O7" s="53" t="s">
        <v>128</v>
      </c>
      <c r="P7" s="71"/>
      <c r="Q7" s="71"/>
    </row>
    <row r="8" spans="1:17" ht="6.75" customHeight="1">
      <c r="A8" s="16"/>
      <c r="B8" s="17"/>
      <c r="C8" s="17"/>
      <c r="D8" s="17"/>
      <c r="E8" s="17"/>
      <c r="F8" s="17"/>
      <c r="G8" s="18"/>
      <c r="H8" s="17"/>
      <c r="I8" s="17"/>
      <c r="J8" s="31"/>
      <c r="K8" s="32"/>
      <c r="L8" s="17"/>
      <c r="M8" s="17"/>
      <c r="N8" s="32"/>
      <c r="O8" s="54"/>
    </row>
    <row r="9" spans="1:17" s="1" customFormat="1" ht="29.25" customHeight="1">
      <c r="A9" s="19">
        <v>1</v>
      </c>
      <c r="B9" s="21">
        <v>44137</v>
      </c>
      <c r="C9" s="22" t="s">
        <v>460</v>
      </c>
      <c r="D9" s="20" t="s">
        <v>472</v>
      </c>
      <c r="E9" s="23" t="s">
        <v>13</v>
      </c>
      <c r="F9" s="23">
        <v>750</v>
      </c>
      <c r="G9" s="23">
        <v>2152.5</v>
      </c>
      <c r="H9" s="23">
        <v>2183.25</v>
      </c>
      <c r="I9" s="23">
        <v>2164.0500000000002</v>
      </c>
      <c r="J9" s="33">
        <f t="shared" ref="J9" si="0">IF(E9="","",IF(E9="Buy",(I9-G9),(G9-I9)))</f>
        <v>-11.550000000000182</v>
      </c>
      <c r="K9" s="34">
        <f t="shared" ref="K9" si="1">IF(E9="","",J9*F9)</f>
        <v>-8662.5000000001364</v>
      </c>
      <c r="L9" s="23">
        <v>400</v>
      </c>
      <c r="M9" s="48">
        <f t="shared" ref="M9" si="2">G9*F9*0.03%</f>
        <v>484.31249999999994</v>
      </c>
      <c r="N9" s="34">
        <f t="shared" ref="N9" si="3">K9-M9</f>
        <v>-9146.8125000001364</v>
      </c>
      <c r="O9" s="55"/>
      <c r="P9" s="70"/>
      <c r="Q9" s="70"/>
    </row>
    <row r="10" spans="1:17" s="1" customFormat="1" ht="29.25" customHeight="1">
      <c r="A10" s="19">
        <v>2</v>
      </c>
      <c r="B10" s="21">
        <v>44137</v>
      </c>
      <c r="C10" s="22" t="s">
        <v>206</v>
      </c>
      <c r="D10" s="20" t="s">
        <v>368</v>
      </c>
      <c r="E10" s="23" t="s">
        <v>12</v>
      </c>
      <c r="F10" s="23">
        <v>1300</v>
      </c>
      <c r="G10" s="23">
        <v>1071</v>
      </c>
      <c r="H10" s="23">
        <v>1051.5</v>
      </c>
      <c r="I10" s="23">
        <v>1082.75</v>
      </c>
      <c r="J10" s="33">
        <f t="shared" ref="J10" si="4">IF(E10="","",IF(E10="Buy",(I10-G10),(G10-I10)))</f>
        <v>11.75</v>
      </c>
      <c r="K10" s="34">
        <f t="shared" ref="K10" si="5">IF(E10="","",J10*F10)</f>
        <v>15275</v>
      </c>
      <c r="L10" s="23">
        <v>400</v>
      </c>
      <c r="M10" s="48">
        <f t="shared" ref="M10" si="6">G10*F10*0.03%</f>
        <v>417.68999999999994</v>
      </c>
      <c r="N10" s="34">
        <f t="shared" ref="N10" si="7">K10-M10</f>
        <v>14857.31</v>
      </c>
      <c r="O10" s="55"/>
      <c r="P10" s="70"/>
      <c r="Q10" s="70"/>
    </row>
    <row r="11" spans="1:17" s="1" customFormat="1" ht="29.25" customHeight="1">
      <c r="A11" s="19">
        <v>3</v>
      </c>
      <c r="B11" s="21">
        <v>44137</v>
      </c>
      <c r="C11" s="22" t="s">
        <v>262</v>
      </c>
      <c r="D11" s="20" t="s">
        <v>473</v>
      </c>
      <c r="E11" s="23" t="s">
        <v>12</v>
      </c>
      <c r="F11" s="23">
        <v>800</v>
      </c>
      <c r="G11" s="23">
        <v>1594</v>
      </c>
      <c r="H11" s="23">
        <v>1051.5</v>
      </c>
      <c r="I11" s="23">
        <v>1584</v>
      </c>
      <c r="J11" s="33">
        <f t="shared" ref="J11" si="8">IF(E11="","",IF(E11="Buy",(I11-G11),(G11-I11)))</f>
        <v>-10</v>
      </c>
      <c r="K11" s="34">
        <f t="shared" ref="K11" si="9">IF(E11="","",J11*F11)</f>
        <v>-8000</v>
      </c>
      <c r="L11" s="23">
        <v>400</v>
      </c>
      <c r="M11" s="48">
        <f t="shared" ref="M11" si="10">G11*F11*0.03%</f>
        <v>382.55999999999995</v>
      </c>
      <c r="N11" s="34">
        <f t="shared" ref="N11" si="11">K11-M11</f>
        <v>-8382.56</v>
      </c>
      <c r="O11" s="55">
        <f>SUM(N9:N11)</f>
        <v>-2672.0625000001364</v>
      </c>
      <c r="P11" s="70"/>
      <c r="Q11" s="70"/>
    </row>
    <row r="12" spans="1:17" s="1" customFormat="1" ht="29.25" customHeight="1">
      <c r="A12" s="19">
        <v>4</v>
      </c>
      <c r="B12" s="21">
        <v>44138</v>
      </c>
      <c r="C12" s="22" t="s">
        <v>66</v>
      </c>
      <c r="D12" s="20" t="s">
        <v>80</v>
      </c>
      <c r="E12" s="23" t="s">
        <v>12</v>
      </c>
      <c r="F12" s="23">
        <v>5200</v>
      </c>
      <c r="G12" s="23">
        <v>187.1</v>
      </c>
      <c r="H12" s="23">
        <v>183.9</v>
      </c>
      <c r="I12" s="23">
        <v>186.5</v>
      </c>
      <c r="J12" s="33">
        <f t="shared" ref="J12" si="12">IF(E12="","",IF(E12="Buy",(I12-G12),(G12-I12)))</f>
        <v>-0.59999999999999432</v>
      </c>
      <c r="K12" s="34">
        <f t="shared" ref="K12" si="13">IF(E12="","",J12*F12)</f>
        <v>-3119.9999999999704</v>
      </c>
      <c r="L12" s="23">
        <v>400</v>
      </c>
      <c r="M12" s="48">
        <f t="shared" ref="M12" si="14">G12*F12*0.03%</f>
        <v>291.87599999999998</v>
      </c>
      <c r="N12" s="34">
        <f t="shared" ref="N12" si="15">K12-M12</f>
        <v>-3411.8759999999702</v>
      </c>
      <c r="O12" s="55"/>
      <c r="P12" s="70"/>
      <c r="Q12" s="70"/>
    </row>
    <row r="13" spans="1:17" s="1" customFormat="1" ht="29.25" customHeight="1">
      <c r="A13" s="19">
        <v>5</v>
      </c>
      <c r="B13" s="21">
        <v>44138</v>
      </c>
      <c r="C13" s="22" t="s">
        <v>206</v>
      </c>
      <c r="D13" s="20" t="s">
        <v>49</v>
      </c>
      <c r="E13" s="23" t="s">
        <v>12</v>
      </c>
      <c r="F13" s="23">
        <v>1000</v>
      </c>
      <c r="G13" s="23">
        <v>2154</v>
      </c>
      <c r="H13" s="23">
        <v>2139.8000000000002</v>
      </c>
      <c r="I13" s="23">
        <v>2145</v>
      </c>
      <c r="J13" s="33">
        <f t="shared" ref="J13" si="16">IF(E13="","",IF(E13="Buy",(I13-G13),(G13-I13)))</f>
        <v>-9</v>
      </c>
      <c r="K13" s="34">
        <f t="shared" ref="K13" si="17">IF(E13="","",J13*F13)</f>
        <v>-9000</v>
      </c>
      <c r="L13" s="23">
        <v>400</v>
      </c>
      <c r="M13" s="48">
        <f t="shared" ref="M13" si="18">G13*F13*0.03%</f>
        <v>646.19999999999993</v>
      </c>
      <c r="N13" s="34">
        <f t="shared" ref="N13" si="19">K13-M13</f>
        <v>-9646.2000000000007</v>
      </c>
      <c r="O13" s="55"/>
      <c r="P13" s="70"/>
      <c r="Q13" s="70"/>
    </row>
    <row r="14" spans="1:17" s="1" customFormat="1" ht="29.25" customHeight="1">
      <c r="A14" s="19">
        <v>6</v>
      </c>
      <c r="B14" s="21">
        <v>44138</v>
      </c>
      <c r="C14" s="22" t="s">
        <v>262</v>
      </c>
      <c r="D14" s="20" t="s">
        <v>78</v>
      </c>
      <c r="E14" s="23" t="s">
        <v>12</v>
      </c>
      <c r="F14" s="23">
        <v>250</v>
      </c>
      <c r="G14" s="23">
        <v>3514</v>
      </c>
      <c r="H14" s="23">
        <v>2139.8000000000002</v>
      </c>
      <c r="I14" s="23">
        <v>3498</v>
      </c>
      <c r="J14" s="33">
        <f t="shared" ref="J14" si="20">IF(E14="","",IF(E14="Buy",(I14-G14),(G14-I14)))</f>
        <v>-16</v>
      </c>
      <c r="K14" s="34">
        <f t="shared" ref="K14" si="21">IF(E14="","",J14*F14)</f>
        <v>-4000</v>
      </c>
      <c r="L14" s="23">
        <v>400</v>
      </c>
      <c r="M14" s="48">
        <f t="shared" ref="M14" si="22">G14*F14*0.03%</f>
        <v>263.54999999999995</v>
      </c>
      <c r="N14" s="34">
        <f t="shared" ref="N14" si="23">K14-M14</f>
        <v>-4263.55</v>
      </c>
      <c r="O14" s="55">
        <f>SUM(N12:N14)</f>
        <v>-17321.625999999971</v>
      </c>
      <c r="P14" s="70"/>
      <c r="Q14" s="70"/>
    </row>
    <row r="15" spans="1:17" s="1" customFormat="1" ht="29.25" customHeight="1">
      <c r="A15" s="19">
        <v>7</v>
      </c>
      <c r="B15" s="21">
        <v>44139</v>
      </c>
      <c r="C15" s="22" t="s">
        <v>71</v>
      </c>
      <c r="D15" s="20" t="s">
        <v>83</v>
      </c>
      <c r="E15" s="23" t="s">
        <v>12</v>
      </c>
      <c r="F15" s="23">
        <v>1300</v>
      </c>
      <c r="G15" s="23">
        <v>778.5</v>
      </c>
      <c r="H15" s="23">
        <v>772.2</v>
      </c>
      <c r="I15" s="23">
        <v>772.2</v>
      </c>
      <c r="J15" s="33">
        <f t="shared" ref="J15" si="24">IF(E15="","",IF(E15="Buy",(I15-G15),(G15-I15)))</f>
        <v>-6.2999999999999545</v>
      </c>
      <c r="K15" s="34">
        <f t="shared" ref="K15" si="25">IF(E15="","",J15*F15)</f>
        <v>-8189.9999999999409</v>
      </c>
      <c r="L15" s="23">
        <v>400</v>
      </c>
      <c r="M15" s="48">
        <f t="shared" ref="M15" si="26">G15*F15*0.03%</f>
        <v>303.61499999999995</v>
      </c>
      <c r="N15" s="34">
        <f t="shared" ref="N15" si="27">K15-M15</f>
        <v>-8493.6149999999416</v>
      </c>
      <c r="O15" s="55"/>
      <c r="P15" s="70"/>
      <c r="Q15" s="70"/>
    </row>
    <row r="16" spans="1:17" s="1" customFormat="1" ht="29.25" customHeight="1">
      <c r="A16" s="19">
        <v>8</v>
      </c>
      <c r="B16" s="21">
        <v>44139</v>
      </c>
      <c r="C16" s="22" t="s">
        <v>474</v>
      </c>
      <c r="D16" s="20" t="s">
        <v>223</v>
      </c>
      <c r="E16" s="23" t="s">
        <v>13</v>
      </c>
      <c r="F16" s="23">
        <v>750</v>
      </c>
      <c r="G16" s="23">
        <v>1142.5</v>
      </c>
      <c r="H16" s="23">
        <v>1155.6500000000001</v>
      </c>
      <c r="I16" s="23">
        <v>1155.6500000000001</v>
      </c>
      <c r="J16" s="33">
        <f t="shared" ref="J16" si="28">IF(E16="","",IF(E16="Buy",(I16-G16),(G16-I16)))</f>
        <v>-13.150000000000091</v>
      </c>
      <c r="K16" s="34">
        <f t="shared" ref="K16" si="29">IF(E16="","",J16*F16)</f>
        <v>-9862.5000000000691</v>
      </c>
      <c r="L16" s="23">
        <v>400</v>
      </c>
      <c r="M16" s="48">
        <f t="shared" ref="M16" si="30">G16*F16*0.03%</f>
        <v>257.0625</v>
      </c>
      <c r="N16" s="34">
        <f t="shared" ref="N16" si="31">K16-M16</f>
        <v>-10119.562500000069</v>
      </c>
      <c r="O16" s="55">
        <f>SUM(N15:N16)</f>
        <v>-18613.177500000013</v>
      </c>
      <c r="P16" s="70"/>
      <c r="Q16" s="70"/>
    </row>
    <row r="17" spans="1:17" s="1" customFormat="1" ht="29.25" customHeight="1">
      <c r="A17" s="19">
        <v>9</v>
      </c>
      <c r="B17" s="21">
        <v>44140</v>
      </c>
      <c r="C17" s="22" t="s">
        <v>102</v>
      </c>
      <c r="D17" s="20" t="s">
        <v>422</v>
      </c>
      <c r="E17" s="23" t="s">
        <v>12</v>
      </c>
      <c r="F17" s="23">
        <v>2700</v>
      </c>
      <c r="G17" s="23">
        <v>508.15</v>
      </c>
      <c r="H17" s="23">
        <v>501.3</v>
      </c>
      <c r="I17" s="23">
        <v>505.5</v>
      </c>
      <c r="J17" s="33">
        <f t="shared" ref="J17" si="32">IF(E17="","",IF(E17="Buy",(I17-G17),(G17-I17)))</f>
        <v>-2.6499999999999773</v>
      </c>
      <c r="K17" s="34">
        <f t="shared" ref="K17" si="33">IF(E17="","",J17*F17)</f>
        <v>-7154.9999999999382</v>
      </c>
      <c r="L17" s="23">
        <v>400</v>
      </c>
      <c r="M17" s="48">
        <f t="shared" ref="M17" si="34">G17*F17*0.03%</f>
        <v>411.60149999999999</v>
      </c>
      <c r="N17" s="34">
        <f t="shared" ref="N17" si="35">K17-M17</f>
        <v>-7566.6014999999379</v>
      </c>
      <c r="O17" s="55"/>
      <c r="P17" s="70"/>
      <c r="Q17" s="70"/>
    </row>
    <row r="18" spans="1:17" s="1" customFormat="1" ht="29.25" customHeight="1">
      <c r="A18" s="19">
        <v>10</v>
      </c>
      <c r="B18" s="21">
        <v>44140</v>
      </c>
      <c r="C18" s="22" t="s">
        <v>454</v>
      </c>
      <c r="D18" s="20" t="s">
        <v>243</v>
      </c>
      <c r="E18" s="23" t="s">
        <v>12</v>
      </c>
      <c r="F18" s="23">
        <v>1800</v>
      </c>
      <c r="G18" s="23">
        <v>364.6</v>
      </c>
      <c r="H18" s="23">
        <v>359.1</v>
      </c>
      <c r="I18" s="23">
        <v>368</v>
      </c>
      <c r="J18" s="33">
        <f t="shared" ref="J18" si="36">IF(E18="","",IF(E18="Buy",(I18-G18),(G18-I18)))</f>
        <v>3.3999999999999773</v>
      </c>
      <c r="K18" s="34">
        <f t="shared" ref="K18" si="37">IF(E18="","",J18*F18)</f>
        <v>6119.9999999999591</v>
      </c>
      <c r="L18" s="23">
        <v>400</v>
      </c>
      <c r="M18" s="48">
        <f t="shared" ref="M18" si="38">G18*F18*0.03%</f>
        <v>196.88399999999999</v>
      </c>
      <c r="N18" s="34">
        <f t="shared" ref="N18" si="39">K18-M18</f>
        <v>5923.1159999999591</v>
      </c>
      <c r="O18" s="55"/>
      <c r="P18" s="70"/>
      <c r="Q18" s="70"/>
    </row>
    <row r="19" spans="1:17" s="1" customFormat="1" ht="29.25" customHeight="1">
      <c r="A19" s="19">
        <v>11</v>
      </c>
      <c r="B19" s="21">
        <v>44140</v>
      </c>
      <c r="C19" s="22" t="s">
        <v>454</v>
      </c>
      <c r="D19" s="20" t="s">
        <v>475</v>
      </c>
      <c r="E19" s="23" t="s">
        <v>12</v>
      </c>
      <c r="F19" s="23">
        <v>1334</v>
      </c>
      <c r="G19" s="23">
        <v>804.15</v>
      </c>
      <c r="H19" s="23">
        <v>794.5</v>
      </c>
      <c r="I19" s="23">
        <v>812</v>
      </c>
      <c r="J19" s="33">
        <f t="shared" ref="J19" si="40">IF(E19="","",IF(E19="Buy",(I19-G19),(G19-I19)))</f>
        <v>7.8500000000000227</v>
      </c>
      <c r="K19" s="34">
        <f t="shared" ref="K19" si="41">IF(E19="","",J19*F19)</f>
        <v>10471.900000000031</v>
      </c>
      <c r="L19" s="23">
        <v>400</v>
      </c>
      <c r="M19" s="48">
        <f t="shared" ref="M19" si="42">G19*F19*0.03%</f>
        <v>321.82082999999994</v>
      </c>
      <c r="N19" s="34">
        <f t="shared" ref="N19" si="43">K19-M19</f>
        <v>10150.07917000003</v>
      </c>
      <c r="O19" s="55">
        <f>SUM(N17:N19)</f>
        <v>8506.5936700000511</v>
      </c>
      <c r="P19" s="70"/>
      <c r="Q19" s="70"/>
    </row>
    <row r="20" spans="1:17" s="1" customFormat="1" ht="29.25" customHeight="1">
      <c r="A20" s="19">
        <v>12</v>
      </c>
      <c r="B20" s="21">
        <v>44141</v>
      </c>
      <c r="C20" s="22" t="s">
        <v>130</v>
      </c>
      <c r="D20" s="20" t="s">
        <v>80</v>
      </c>
      <c r="E20" s="23" t="s">
        <v>12</v>
      </c>
      <c r="F20" s="23">
        <v>5200</v>
      </c>
      <c r="G20" s="23">
        <v>190.8</v>
      </c>
      <c r="H20" s="23">
        <v>188.95</v>
      </c>
      <c r="I20" s="23">
        <v>195.25</v>
      </c>
      <c r="J20" s="33">
        <f t="shared" ref="J20" si="44">IF(E20="","",IF(E20="Buy",(I20-G20),(G20-I20)))</f>
        <v>4.4499999999999886</v>
      </c>
      <c r="K20" s="34">
        <f t="shared" ref="K20" si="45">IF(E20="","",J20*F20)</f>
        <v>23139.999999999942</v>
      </c>
      <c r="L20" s="23">
        <v>400</v>
      </c>
      <c r="M20" s="48">
        <f t="shared" ref="M20" si="46">G20*F20*0.03%</f>
        <v>297.64800000000002</v>
      </c>
      <c r="N20" s="34">
        <f t="shared" ref="N20" si="47">K20-M20</f>
        <v>22842.351999999941</v>
      </c>
      <c r="O20" s="55"/>
      <c r="P20" s="70"/>
      <c r="Q20" s="70"/>
    </row>
    <row r="21" spans="1:17" s="1" customFormat="1" ht="29.25" customHeight="1">
      <c r="A21" s="19">
        <v>13</v>
      </c>
      <c r="B21" s="21">
        <v>44141</v>
      </c>
      <c r="C21" s="22" t="s">
        <v>272</v>
      </c>
      <c r="D21" s="20" t="s">
        <v>182</v>
      </c>
      <c r="E21" s="23" t="s">
        <v>12</v>
      </c>
      <c r="F21" s="23">
        <v>2000</v>
      </c>
      <c r="G21" s="23">
        <v>311.5</v>
      </c>
      <c r="H21" s="23">
        <v>308.39999999999998</v>
      </c>
      <c r="I21" s="23">
        <v>308.39999999999998</v>
      </c>
      <c r="J21" s="33">
        <f t="shared" ref="J21" si="48">IF(E21="","",IF(E21="Buy",(I21-G21),(G21-I21)))</f>
        <v>-3.1000000000000227</v>
      </c>
      <c r="K21" s="34">
        <f t="shared" ref="K21" si="49">IF(E21="","",J21*F21)</f>
        <v>-6200.0000000000455</v>
      </c>
      <c r="L21" s="23">
        <v>400</v>
      </c>
      <c r="M21" s="48">
        <f t="shared" ref="M21" si="50">G21*F21*0.03%</f>
        <v>186.89999999999998</v>
      </c>
      <c r="N21" s="34">
        <f t="shared" ref="N21" si="51">K21-M21</f>
        <v>-6386.9000000000451</v>
      </c>
      <c r="O21" s="55"/>
      <c r="P21" s="70"/>
      <c r="Q21" s="70"/>
    </row>
    <row r="22" spans="1:17" s="1" customFormat="1" ht="29.25" customHeight="1">
      <c r="A22" s="19">
        <v>14</v>
      </c>
      <c r="B22" s="21">
        <v>44141</v>
      </c>
      <c r="C22" s="22" t="s">
        <v>84</v>
      </c>
      <c r="D22" s="20" t="s">
        <v>98</v>
      </c>
      <c r="E22" s="23" t="s">
        <v>12</v>
      </c>
      <c r="F22" s="23">
        <v>7000</v>
      </c>
      <c r="G22" s="23">
        <v>117.1</v>
      </c>
      <c r="H22" s="23">
        <v>115.85</v>
      </c>
      <c r="I22" s="23">
        <v>117.8</v>
      </c>
      <c r="J22" s="33">
        <f t="shared" ref="J22" si="52">IF(E22="","",IF(E22="Buy",(I22-G22),(G22-I22)))</f>
        <v>0.70000000000000284</v>
      </c>
      <c r="K22" s="34">
        <f t="shared" ref="K22" si="53">IF(E22="","",J22*F22)</f>
        <v>4900.00000000002</v>
      </c>
      <c r="L22" s="23">
        <v>400</v>
      </c>
      <c r="M22" s="48">
        <f t="shared" ref="M22" si="54">G22*F22*0.03%</f>
        <v>245.90999999999997</v>
      </c>
      <c r="N22" s="34">
        <f t="shared" ref="N22" si="55">K22-M22</f>
        <v>4654.0900000000202</v>
      </c>
      <c r="O22" s="55">
        <f>SUM(N20:N22)</f>
        <v>21109.541999999914</v>
      </c>
      <c r="P22" s="70"/>
      <c r="Q22" s="70"/>
    </row>
    <row r="23" spans="1:17" s="1" customFormat="1" ht="29.25" customHeight="1">
      <c r="A23" s="19">
        <v>15</v>
      </c>
      <c r="B23" s="21">
        <v>44144</v>
      </c>
      <c r="C23" s="22" t="s">
        <v>408</v>
      </c>
      <c r="D23" s="20" t="s">
        <v>223</v>
      </c>
      <c r="E23" s="23" t="s">
        <v>12</v>
      </c>
      <c r="F23" s="23">
        <v>750</v>
      </c>
      <c r="G23" s="23">
        <v>1301.5</v>
      </c>
      <c r="H23" s="23">
        <v>115.85</v>
      </c>
      <c r="I23" s="23">
        <v>1287.5</v>
      </c>
      <c r="J23" s="33">
        <f t="shared" ref="J23" si="56">IF(E23="","",IF(E23="Buy",(I23-G23),(G23-I23)))</f>
        <v>-14</v>
      </c>
      <c r="K23" s="34">
        <f t="shared" ref="K23" si="57">IF(E23="","",J23*F23)</f>
        <v>-10500</v>
      </c>
      <c r="L23" s="23">
        <v>400</v>
      </c>
      <c r="M23" s="48">
        <f t="shared" ref="M23" si="58">G23*F23*0.03%</f>
        <v>292.83749999999998</v>
      </c>
      <c r="N23" s="34">
        <f t="shared" ref="N23" si="59">K23-M23</f>
        <v>-10792.8375</v>
      </c>
      <c r="O23" s="55">
        <f>SUM(N23)</f>
        <v>-10792.8375</v>
      </c>
      <c r="P23" s="70"/>
      <c r="Q23" s="70"/>
    </row>
    <row r="24" spans="1:17" s="1" customFormat="1" ht="29.25" customHeight="1">
      <c r="A24" s="19">
        <v>16</v>
      </c>
      <c r="B24" s="21">
        <v>44145</v>
      </c>
      <c r="C24" s="22" t="s">
        <v>460</v>
      </c>
      <c r="D24" s="20" t="s">
        <v>162</v>
      </c>
      <c r="E24" s="23" t="s">
        <v>12</v>
      </c>
      <c r="F24" s="23">
        <v>400</v>
      </c>
      <c r="G24" s="23">
        <v>4722</v>
      </c>
      <c r="H24" s="23">
        <v>4695.5</v>
      </c>
      <c r="I24" s="23">
        <v>4769</v>
      </c>
      <c r="J24" s="33">
        <f t="shared" ref="J24" si="60">IF(E24="","",IF(E24="Buy",(I24-G24),(G24-I24)))</f>
        <v>47</v>
      </c>
      <c r="K24" s="34">
        <f t="shared" ref="K24" si="61">IF(E24="","",J24*F24)</f>
        <v>18800</v>
      </c>
      <c r="L24" s="23">
        <v>400</v>
      </c>
      <c r="M24" s="48">
        <f t="shared" ref="M24" si="62">G24*F24*0.03%</f>
        <v>566.64</v>
      </c>
      <c r="N24" s="34">
        <f t="shared" ref="N24" si="63">K24-M24</f>
        <v>18233.36</v>
      </c>
      <c r="O24" s="55"/>
      <c r="P24" s="70"/>
      <c r="Q24" s="70"/>
    </row>
    <row r="25" spans="1:17" s="1" customFormat="1" ht="29.25" customHeight="1">
      <c r="A25" s="19">
        <v>17</v>
      </c>
      <c r="B25" s="21">
        <v>44145</v>
      </c>
      <c r="C25" s="22" t="s">
        <v>307</v>
      </c>
      <c r="D25" s="20" t="s">
        <v>376</v>
      </c>
      <c r="E25" s="23" t="s">
        <v>12</v>
      </c>
      <c r="F25" s="23">
        <v>2200</v>
      </c>
      <c r="G25" s="23">
        <v>604.5</v>
      </c>
      <c r="H25" s="23">
        <v>4695.5</v>
      </c>
      <c r="I25" s="23">
        <v>611</v>
      </c>
      <c r="J25" s="33">
        <f t="shared" ref="J25" si="64">IF(E25="","",IF(E25="Buy",(I25-G25),(G25-I25)))</f>
        <v>6.5</v>
      </c>
      <c r="K25" s="34">
        <f t="shared" ref="K25" si="65">IF(E25="","",J25*F25)</f>
        <v>14300</v>
      </c>
      <c r="L25" s="23">
        <v>400</v>
      </c>
      <c r="M25" s="48">
        <f t="shared" ref="M25" si="66">G25*F25*0.03%</f>
        <v>398.96999999999997</v>
      </c>
      <c r="N25" s="34">
        <f t="shared" ref="N25" si="67">K25-M25</f>
        <v>13901.03</v>
      </c>
      <c r="O25" s="55">
        <f>SUM(N24:N25)</f>
        <v>32134.39</v>
      </c>
      <c r="P25" s="70"/>
      <c r="Q25" s="70"/>
    </row>
    <row r="26" spans="1:17" s="1" customFormat="1" ht="29.25" customHeight="1">
      <c r="A26" s="19">
        <v>18</v>
      </c>
      <c r="B26" s="21">
        <v>44146</v>
      </c>
      <c r="C26" s="22" t="s">
        <v>82</v>
      </c>
      <c r="D26" s="20" t="s">
        <v>216</v>
      </c>
      <c r="E26" s="23" t="s">
        <v>12</v>
      </c>
      <c r="F26" s="23">
        <v>3100</v>
      </c>
      <c r="G26" s="23">
        <v>163.19999999999999</v>
      </c>
      <c r="H26" s="23">
        <v>160.5</v>
      </c>
      <c r="I26" s="23">
        <v>165.2</v>
      </c>
      <c r="J26" s="33">
        <f t="shared" ref="J26" si="68">IF(E26="","",IF(E26="Buy",(I26-G26),(G26-I26)))</f>
        <v>2</v>
      </c>
      <c r="K26" s="34">
        <f t="shared" ref="K26" si="69">IF(E26="","",J26*F26)</f>
        <v>6200</v>
      </c>
      <c r="L26" s="23">
        <v>400</v>
      </c>
      <c r="M26" s="48">
        <f t="shared" ref="M26" si="70">G26*F26*0.03%</f>
        <v>151.77599999999998</v>
      </c>
      <c r="N26" s="34">
        <f t="shared" ref="N26" si="71">K26-M26</f>
        <v>6048.2240000000002</v>
      </c>
      <c r="O26" s="55"/>
      <c r="P26" s="70"/>
      <c r="Q26" s="70"/>
    </row>
    <row r="27" spans="1:17" s="1" customFormat="1" ht="29.25" customHeight="1">
      <c r="A27" s="19">
        <v>19</v>
      </c>
      <c r="B27" s="21">
        <v>44146</v>
      </c>
      <c r="C27" s="22" t="s">
        <v>45</v>
      </c>
      <c r="D27" s="20" t="s">
        <v>175</v>
      </c>
      <c r="E27" s="23" t="s">
        <v>12</v>
      </c>
      <c r="F27" s="23">
        <v>600</v>
      </c>
      <c r="G27" s="23">
        <v>874</v>
      </c>
      <c r="H27" s="23">
        <v>864.5</v>
      </c>
      <c r="I27" s="23">
        <v>864.5</v>
      </c>
      <c r="J27" s="33">
        <f t="shared" ref="J27" si="72">IF(E27="","",IF(E27="Buy",(I27-G27),(G27-I27)))</f>
        <v>-9.5</v>
      </c>
      <c r="K27" s="34">
        <f t="shared" ref="K27" si="73">IF(E27="","",J27*F27)</f>
        <v>-5700</v>
      </c>
      <c r="L27" s="23">
        <v>400</v>
      </c>
      <c r="M27" s="48">
        <f t="shared" ref="M27" si="74">G27*F27*0.03%</f>
        <v>157.32</v>
      </c>
      <c r="N27" s="34">
        <f t="shared" ref="N27" si="75">K27-M27</f>
        <v>-5857.32</v>
      </c>
      <c r="O27" s="55">
        <f>SUM(N26:N27)</f>
        <v>190.90400000000045</v>
      </c>
      <c r="P27" s="70"/>
      <c r="Q27" s="70"/>
    </row>
    <row r="28" spans="1:17" s="1" customFormat="1" ht="29.25" customHeight="1">
      <c r="A28" s="19">
        <v>20</v>
      </c>
      <c r="B28" s="21">
        <v>44147</v>
      </c>
      <c r="C28" s="22" t="s">
        <v>106</v>
      </c>
      <c r="D28" s="20" t="s">
        <v>224</v>
      </c>
      <c r="E28" s="23" t="s">
        <v>12</v>
      </c>
      <c r="F28" s="23">
        <v>2800</v>
      </c>
      <c r="G28" s="23">
        <v>652.5</v>
      </c>
      <c r="H28" s="23">
        <v>648.45000000000005</v>
      </c>
      <c r="I28" s="23">
        <v>648.45000000000005</v>
      </c>
      <c r="J28" s="33">
        <f t="shared" ref="J28" si="76">IF(E28="","",IF(E28="Buy",(I28-G28),(G28-I28)))</f>
        <v>-4.0499999999999545</v>
      </c>
      <c r="K28" s="34">
        <f t="shared" ref="K28" si="77">IF(E28="","",J28*F28)</f>
        <v>-11339.999999999873</v>
      </c>
      <c r="L28" s="23">
        <v>400</v>
      </c>
      <c r="M28" s="48">
        <f t="shared" ref="M28" si="78">G28*F28*0.03%</f>
        <v>548.09999999999991</v>
      </c>
      <c r="N28" s="34">
        <f t="shared" ref="N28:N35" si="79">K28-M28</f>
        <v>-11888.099999999873</v>
      </c>
      <c r="O28" s="55">
        <f>SUM(N28)</f>
        <v>-11888.099999999873</v>
      </c>
      <c r="P28" s="70"/>
      <c r="Q28" s="70"/>
    </row>
    <row r="29" spans="1:17" s="1" customFormat="1" ht="29.25" customHeight="1">
      <c r="A29" s="19">
        <v>21</v>
      </c>
      <c r="B29" s="21">
        <v>44148</v>
      </c>
      <c r="C29" s="22" t="s">
        <v>142</v>
      </c>
      <c r="D29" s="20" t="s">
        <v>404</v>
      </c>
      <c r="E29" s="23" t="s">
        <v>13</v>
      </c>
      <c r="F29" s="23">
        <v>600</v>
      </c>
      <c r="G29" s="23">
        <v>2649</v>
      </c>
      <c r="H29" s="23">
        <v>2662.85</v>
      </c>
      <c r="I29" s="23">
        <v>2662.85</v>
      </c>
      <c r="J29" s="33">
        <f t="shared" ref="J29" si="80">IF(E29="","",IF(E29="Buy",(I29-G29),(G29-I29)))</f>
        <v>-13.849999999999909</v>
      </c>
      <c r="K29" s="34">
        <f t="shared" ref="K29" si="81">IF(E29="","",J29*F29)</f>
        <v>-8309.9999999999454</v>
      </c>
      <c r="L29" s="23">
        <v>400</v>
      </c>
      <c r="M29" s="48">
        <f t="shared" ref="M29" si="82">G29*F29*0.03%</f>
        <v>476.81999999999994</v>
      </c>
      <c r="N29" s="34">
        <f t="shared" si="79"/>
        <v>-8786.8199999999451</v>
      </c>
      <c r="O29" s="55"/>
      <c r="P29" s="70"/>
      <c r="Q29" s="70"/>
    </row>
    <row r="30" spans="1:17" s="1" customFormat="1" ht="29.25" customHeight="1">
      <c r="A30" s="19">
        <v>22</v>
      </c>
      <c r="B30" s="21">
        <v>44148</v>
      </c>
      <c r="C30" s="22" t="s">
        <v>452</v>
      </c>
      <c r="D30" s="20" t="s">
        <v>422</v>
      </c>
      <c r="E30" s="23" t="s">
        <v>12</v>
      </c>
      <c r="F30" s="23">
        <v>1350</v>
      </c>
      <c r="G30" s="23">
        <v>520.5</v>
      </c>
      <c r="H30" s="23">
        <v>516.5</v>
      </c>
      <c r="I30" s="23">
        <v>516.5</v>
      </c>
      <c r="J30" s="33">
        <f t="shared" ref="J30" si="83">IF(E30="","",IF(E30="Buy",(I30-G30),(G30-I30)))</f>
        <v>-4</v>
      </c>
      <c r="K30" s="34">
        <f t="shared" ref="K30" si="84">IF(E30="","",J30*F30)</f>
        <v>-5400</v>
      </c>
      <c r="L30" s="23">
        <v>400</v>
      </c>
      <c r="M30" s="48">
        <f t="shared" ref="M30" si="85">G30*F30*0.03%</f>
        <v>210.80249999999998</v>
      </c>
      <c r="N30" s="34">
        <f t="shared" si="79"/>
        <v>-5610.8024999999998</v>
      </c>
      <c r="O30" s="55"/>
      <c r="P30" s="70"/>
      <c r="Q30" s="70"/>
    </row>
    <row r="31" spans="1:17" s="1" customFormat="1" ht="29.25" customHeight="1">
      <c r="A31" s="19">
        <v>23</v>
      </c>
      <c r="B31" s="21">
        <v>44148</v>
      </c>
      <c r="C31" s="22" t="s">
        <v>314</v>
      </c>
      <c r="D31" s="20" t="s">
        <v>89</v>
      </c>
      <c r="E31" s="23" t="s">
        <v>12</v>
      </c>
      <c r="F31" s="23">
        <v>1100</v>
      </c>
      <c r="G31" s="23">
        <v>1448.5</v>
      </c>
      <c r="H31" s="23">
        <v>1434.5</v>
      </c>
      <c r="I31" s="23">
        <v>1471.5</v>
      </c>
      <c r="J31" s="33">
        <f t="shared" ref="J31" si="86">IF(E31="","",IF(E31="Buy",(I31-G31),(G31-I31)))</f>
        <v>23</v>
      </c>
      <c r="K31" s="34">
        <f t="shared" ref="K31" si="87">IF(E31="","",J31*F31)</f>
        <v>25300</v>
      </c>
      <c r="L31" s="23">
        <v>400</v>
      </c>
      <c r="M31" s="48">
        <f t="shared" ref="M31" si="88">G31*F31*0.03%</f>
        <v>478.00499999999994</v>
      </c>
      <c r="N31" s="34">
        <f t="shared" si="79"/>
        <v>24821.994999999999</v>
      </c>
      <c r="O31" s="55">
        <f>SUM(N29:N31)</f>
        <v>10424.372500000054</v>
      </c>
      <c r="P31" s="70"/>
      <c r="Q31" s="70"/>
    </row>
    <row r="32" spans="1:17" s="1" customFormat="1" ht="29.25" customHeight="1">
      <c r="A32" s="19">
        <v>24</v>
      </c>
      <c r="B32" s="21">
        <v>44152</v>
      </c>
      <c r="C32" s="22" t="s">
        <v>82</v>
      </c>
      <c r="D32" s="20" t="s">
        <v>231</v>
      </c>
      <c r="E32" s="23" t="s">
        <v>12</v>
      </c>
      <c r="F32" s="23">
        <v>800</v>
      </c>
      <c r="G32" s="23">
        <v>1612</v>
      </c>
      <c r="H32" s="23">
        <v>1599.5</v>
      </c>
      <c r="I32" s="23">
        <v>1599.5</v>
      </c>
      <c r="J32" s="33">
        <f t="shared" ref="J32" si="89">IF(E32="","",IF(E32="Buy",(I32-G32),(G32-I32)))</f>
        <v>-12.5</v>
      </c>
      <c r="K32" s="34">
        <f t="shared" ref="K32" si="90">IF(E32="","",J32*F32)</f>
        <v>-10000</v>
      </c>
      <c r="L32" s="23">
        <v>400</v>
      </c>
      <c r="M32" s="48">
        <f t="shared" ref="M32" si="91">G32*F32*0.03%</f>
        <v>386.87999999999994</v>
      </c>
      <c r="N32" s="34">
        <f t="shared" si="79"/>
        <v>-10386.879999999999</v>
      </c>
      <c r="O32" s="55"/>
      <c r="P32" s="70"/>
      <c r="Q32" s="70"/>
    </row>
    <row r="33" spans="1:17" s="1" customFormat="1" ht="29.25" customHeight="1">
      <c r="A33" s="19">
        <v>25</v>
      </c>
      <c r="B33" s="21">
        <v>44152</v>
      </c>
      <c r="C33" s="22" t="s">
        <v>238</v>
      </c>
      <c r="D33" s="20" t="s">
        <v>447</v>
      </c>
      <c r="E33" s="23" t="s">
        <v>12</v>
      </c>
      <c r="F33" s="23">
        <v>500</v>
      </c>
      <c r="G33" s="23">
        <v>1703</v>
      </c>
      <c r="H33" s="23">
        <v>1688.9</v>
      </c>
      <c r="I33" s="23">
        <v>1688.9</v>
      </c>
      <c r="J33" s="33">
        <f t="shared" ref="J33" si="92">IF(E33="","",IF(E33="Buy",(I33-G33),(G33-I33)))</f>
        <v>-14.099999999999909</v>
      </c>
      <c r="K33" s="34">
        <f t="shared" ref="K33" si="93">IF(E33="","",J33*F33)</f>
        <v>-7049.9999999999545</v>
      </c>
      <c r="L33" s="23">
        <v>400</v>
      </c>
      <c r="M33" s="48">
        <f t="shared" ref="M33" si="94">G33*F33*0.03%</f>
        <v>255.45</v>
      </c>
      <c r="N33" s="34">
        <f t="shared" si="79"/>
        <v>-7305.4499999999543</v>
      </c>
      <c r="O33" s="55"/>
      <c r="P33" s="70"/>
      <c r="Q33" s="70"/>
    </row>
    <row r="34" spans="1:17" s="1" customFormat="1" ht="29.25" customHeight="1">
      <c r="A34" s="19">
        <v>26</v>
      </c>
      <c r="B34" s="21">
        <v>44152</v>
      </c>
      <c r="C34" s="22" t="s">
        <v>123</v>
      </c>
      <c r="D34" s="20" t="s">
        <v>49</v>
      </c>
      <c r="E34" s="23" t="s">
        <v>12</v>
      </c>
      <c r="F34" s="23">
        <v>500</v>
      </c>
      <c r="G34" s="23">
        <v>2335</v>
      </c>
      <c r="H34" s="23">
        <v>2317.5</v>
      </c>
      <c r="I34" s="23">
        <v>2317.5</v>
      </c>
      <c r="J34" s="33">
        <f t="shared" ref="J34" si="95">IF(E34="","",IF(E34="Buy",(I34-G34),(G34-I34)))</f>
        <v>-17.5</v>
      </c>
      <c r="K34" s="34">
        <f t="shared" ref="K34" si="96">IF(E34="","",J34*F34)</f>
        <v>-8750</v>
      </c>
      <c r="L34" s="23">
        <v>400</v>
      </c>
      <c r="M34" s="48">
        <f t="shared" ref="M34" si="97">G34*F34*0.03%</f>
        <v>350.24999999999994</v>
      </c>
      <c r="N34" s="34">
        <f t="shared" si="79"/>
        <v>-9100.25</v>
      </c>
      <c r="O34" s="55"/>
      <c r="P34" s="70"/>
      <c r="Q34" s="70"/>
    </row>
    <row r="35" spans="1:17" s="1" customFormat="1" ht="29.25" customHeight="1">
      <c r="A35" s="19">
        <v>27</v>
      </c>
      <c r="B35" s="21">
        <v>44152</v>
      </c>
      <c r="C35" s="22" t="s">
        <v>139</v>
      </c>
      <c r="D35" s="20" t="s">
        <v>65</v>
      </c>
      <c r="E35" s="23" t="s">
        <v>12</v>
      </c>
      <c r="F35" s="23">
        <v>750</v>
      </c>
      <c r="G35" s="23">
        <v>1303</v>
      </c>
      <c r="H35" s="23">
        <v>1294.9000000000001</v>
      </c>
      <c r="I35" s="23">
        <v>1298</v>
      </c>
      <c r="J35" s="33">
        <f t="shared" ref="J35" si="98">IF(E35="","",IF(E35="Buy",(I35-G35),(G35-I35)))</f>
        <v>-5</v>
      </c>
      <c r="K35" s="34">
        <f t="shared" ref="K35" si="99">IF(E35="","",J35*F35)</f>
        <v>-3750</v>
      </c>
      <c r="L35" s="23">
        <v>400</v>
      </c>
      <c r="M35" s="48">
        <f t="shared" ref="M35" si="100">G35*F35*0.03%</f>
        <v>293.17499999999995</v>
      </c>
      <c r="N35" s="34">
        <f t="shared" si="79"/>
        <v>-4043.1750000000002</v>
      </c>
      <c r="O35" s="55">
        <f>SUM(N32:N35)</f>
        <v>-30835.754999999954</v>
      </c>
      <c r="P35" s="70"/>
      <c r="Q35" s="70"/>
    </row>
    <row r="36" spans="1:17" s="1" customFormat="1" ht="29.25" customHeight="1">
      <c r="A36" s="19">
        <v>28</v>
      </c>
      <c r="B36" s="21">
        <v>44153</v>
      </c>
      <c r="C36" s="22" t="s">
        <v>476</v>
      </c>
      <c r="D36" s="20" t="s">
        <v>109</v>
      </c>
      <c r="E36" s="23" t="s">
        <v>12</v>
      </c>
      <c r="F36" s="23">
        <v>6888</v>
      </c>
      <c r="G36" s="23">
        <v>153</v>
      </c>
      <c r="H36" s="23">
        <v>150.19999999999999</v>
      </c>
      <c r="I36" s="23">
        <v>156.5</v>
      </c>
      <c r="J36" s="33">
        <f t="shared" ref="J36" si="101">IF(E36="","",IF(E36="Buy",(I36-G36),(G36-I36)))</f>
        <v>3.5</v>
      </c>
      <c r="K36" s="34">
        <f t="shared" ref="K36" si="102">IF(E36="","",J36*F36)</f>
        <v>24108</v>
      </c>
      <c r="L36" s="23">
        <v>400</v>
      </c>
      <c r="M36" s="48">
        <f t="shared" ref="M36" si="103">G36*F36*0.03%</f>
        <v>316.1592</v>
      </c>
      <c r="N36" s="34">
        <f t="shared" ref="N36" si="104">K36-M36</f>
        <v>23791.840800000002</v>
      </c>
      <c r="O36" s="55"/>
      <c r="P36" s="70"/>
      <c r="Q36" s="70"/>
    </row>
    <row r="37" spans="1:17" s="1" customFormat="1" ht="29.25" customHeight="1">
      <c r="A37" s="19">
        <v>29</v>
      </c>
      <c r="B37" s="21">
        <v>44153</v>
      </c>
      <c r="C37" s="22" t="s">
        <v>458</v>
      </c>
      <c r="D37" s="20" t="s">
        <v>181</v>
      </c>
      <c r="E37" s="23" t="s">
        <v>12</v>
      </c>
      <c r="F37" s="23">
        <v>1100</v>
      </c>
      <c r="G37" s="23">
        <v>1404.5</v>
      </c>
      <c r="H37" s="23">
        <v>1391.4</v>
      </c>
      <c r="I37" s="23">
        <v>1396</v>
      </c>
      <c r="J37" s="33">
        <f t="shared" ref="J37" si="105">IF(E37="","",IF(E37="Buy",(I37-G37),(G37-I37)))</f>
        <v>-8.5</v>
      </c>
      <c r="K37" s="34">
        <f t="shared" ref="K37" si="106">IF(E37="","",J37*F37)</f>
        <v>-9350</v>
      </c>
      <c r="L37" s="23">
        <v>400</v>
      </c>
      <c r="M37" s="48">
        <f t="shared" ref="M37" si="107">G37*F37*0.03%</f>
        <v>463.48499999999996</v>
      </c>
      <c r="N37" s="34">
        <f t="shared" ref="N37" si="108">K37-M37</f>
        <v>-9813.4850000000006</v>
      </c>
      <c r="O37" s="55"/>
      <c r="P37" s="70"/>
      <c r="Q37" s="70"/>
    </row>
    <row r="38" spans="1:17" s="1" customFormat="1" ht="29.25" customHeight="1">
      <c r="A38" s="19">
        <v>30</v>
      </c>
      <c r="B38" s="21">
        <v>44153</v>
      </c>
      <c r="C38" s="22" t="s">
        <v>208</v>
      </c>
      <c r="D38" s="20" t="s">
        <v>477</v>
      </c>
      <c r="E38" s="23" t="s">
        <v>12</v>
      </c>
      <c r="F38" s="23">
        <v>8500</v>
      </c>
      <c r="G38" s="23">
        <v>60.5</v>
      </c>
      <c r="H38" s="23">
        <v>1391.4</v>
      </c>
      <c r="I38" s="23">
        <v>62.25</v>
      </c>
      <c r="J38" s="33">
        <f t="shared" ref="J38" si="109">IF(E38="","",IF(E38="Buy",(I38-G38),(G38-I38)))</f>
        <v>1.75</v>
      </c>
      <c r="K38" s="34">
        <f t="shared" ref="K38" si="110">IF(E38="","",J38*F38)</f>
        <v>14875</v>
      </c>
      <c r="L38" s="23">
        <v>400</v>
      </c>
      <c r="M38" s="48">
        <f t="shared" ref="M38" si="111">G38*F38*0.03%</f>
        <v>154.27499999999998</v>
      </c>
      <c r="N38" s="34">
        <f t="shared" ref="N38" si="112">K38-M38</f>
        <v>14720.725</v>
      </c>
      <c r="O38" s="55">
        <f>SUM(N36:N38)</f>
        <v>28699.080800000003</v>
      </c>
      <c r="P38" s="70"/>
      <c r="Q38" s="70"/>
    </row>
    <row r="39" spans="1:17" s="1" customFormat="1" ht="29.25" customHeight="1">
      <c r="A39" s="19">
        <v>31</v>
      </c>
      <c r="B39" s="21">
        <v>44154</v>
      </c>
      <c r="C39" s="22" t="s">
        <v>143</v>
      </c>
      <c r="D39" s="20" t="s">
        <v>182</v>
      </c>
      <c r="E39" s="23" t="s">
        <v>12</v>
      </c>
      <c r="F39" s="23">
        <v>2000</v>
      </c>
      <c r="G39" s="23">
        <v>340.8</v>
      </c>
      <c r="H39" s="23">
        <v>335.7</v>
      </c>
      <c r="I39" s="23">
        <v>339</v>
      </c>
      <c r="J39" s="33">
        <f t="shared" ref="J39" si="113">IF(E39="","",IF(E39="Buy",(I39-G39),(G39-I39)))</f>
        <v>-1.8000000000000114</v>
      </c>
      <c r="K39" s="34">
        <f t="shared" ref="K39" si="114">IF(E39="","",J39*F39)</f>
        <v>-3600.0000000000227</v>
      </c>
      <c r="L39" s="23">
        <v>400</v>
      </c>
      <c r="M39" s="48">
        <f t="shared" ref="M39" si="115">G39*F39*0.03%</f>
        <v>204.48</v>
      </c>
      <c r="N39" s="34">
        <f t="shared" ref="N39" si="116">K39-M39</f>
        <v>-3804.4800000000228</v>
      </c>
      <c r="O39" s="55"/>
      <c r="P39" s="70"/>
      <c r="Q39" s="70"/>
    </row>
    <row r="40" spans="1:17" s="1" customFormat="1" ht="29.25" customHeight="1">
      <c r="A40" s="19">
        <v>32</v>
      </c>
      <c r="B40" s="21">
        <v>44154</v>
      </c>
      <c r="C40" s="22" t="s">
        <v>457</v>
      </c>
      <c r="D40" s="20" t="s">
        <v>159</v>
      </c>
      <c r="E40" s="23" t="s">
        <v>12</v>
      </c>
      <c r="F40" s="23">
        <v>400</v>
      </c>
      <c r="G40" s="23">
        <v>3503</v>
      </c>
      <c r="H40" s="23">
        <v>335.7</v>
      </c>
      <c r="I40" s="23">
        <v>3474</v>
      </c>
      <c r="J40" s="33">
        <f t="shared" ref="J40" si="117">IF(E40="","",IF(E40="Buy",(I40-G40),(G40-I40)))</f>
        <v>-29</v>
      </c>
      <c r="K40" s="34">
        <f t="shared" ref="K40" si="118">IF(E40="","",J40*F40)</f>
        <v>-11600</v>
      </c>
      <c r="L40" s="23">
        <v>400</v>
      </c>
      <c r="M40" s="48">
        <f t="shared" ref="M40" si="119">G40*F40*0.03%</f>
        <v>420.35999999999996</v>
      </c>
      <c r="N40" s="34">
        <f t="shared" ref="N40" si="120">K40-M40</f>
        <v>-12020.36</v>
      </c>
      <c r="O40" s="55"/>
      <c r="P40" s="70"/>
      <c r="Q40" s="70"/>
    </row>
    <row r="41" spans="1:17" s="1" customFormat="1" ht="29.25" customHeight="1">
      <c r="A41" s="19">
        <v>33</v>
      </c>
      <c r="B41" s="21">
        <v>44154</v>
      </c>
      <c r="C41" s="22" t="s">
        <v>479</v>
      </c>
      <c r="D41" s="20" t="s">
        <v>478</v>
      </c>
      <c r="E41" s="23" t="s">
        <v>12</v>
      </c>
      <c r="F41" s="23">
        <v>12000</v>
      </c>
      <c r="G41" s="23">
        <v>171</v>
      </c>
      <c r="H41" s="23">
        <v>169.5</v>
      </c>
      <c r="I41" s="23">
        <v>171.05</v>
      </c>
      <c r="J41" s="33">
        <f t="shared" ref="J41" si="121">IF(E41="","",IF(E41="Buy",(I41-G41),(G41-I41)))</f>
        <v>5.0000000000011369E-2</v>
      </c>
      <c r="K41" s="34">
        <f t="shared" ref="K41" si="122">IF(E41="","",J41*F41)</f>
        <v>600.00000000013642</v>
      </c>
      <c r="L41" s="23">
        <v>400</v>
      </c>
      <c r="M41" s="48">
        <f t="shared" ref="M41" si="123">G41*F41*0.03%</f>
        <v>615.59999999999991</v>
      </c>
      <c r="N41" s="34">
        <f t="shared" ref="N41" si="124">K41-M41</f>
        <v>-15.599999999863485</v>
      </c>
      <c r="O41" s="55"/>
      <c r="P41" s="70"/>
      <c r="Q41" s="70"/>
    </row>
    <row r="42" spans="1:17" s="1" customFormat="1" ht="29.25" customHeight="1">
      <c r="A42" s="19">
        <v>34</v>
      </c>
      <c r="B42" s="21">
        <v>44154</v>
      </c>
      <c r="C42" s="22" t="s">
        <v>474</v>
      </c>
      <c r="D42" s="20" t="s">
        <v>65</v>
      </c>
      <c r="E42" s="23" t="s">
        <v>12</v>
      </c>
      <c r="F42" s="23">
        <v>1500</v>
      </c>
      <c r="G42" s="23">
        <v>1340.5</v>
      </c>
      <c r="H42" s="23">
        <v>1325.5</v>
      </c>
      <c r="I42" s="23">
        <v>1329.5</v>
      </c>
      <c r="J42" s="33">
        <f t="shared" ref="J42" si="125">IF(E42="","",IF(E42="Buy",(I42-G42),(G42-I42)))</f>
        <v>-11</v>
      </c>
      <c r="K42" s="34">
        <f t="shared" ref="K42" si="126">IF(E42="","",J42*F42)</f>
        <v>-16500</v>
      </c>
      <c r="L42" s="23">
        <v>400</v>
      </c>
      <c r="M42" s="48">
        <f t="shared" ref="M42" si="127">G42*F42*0.03%</f>
        <v>603.22499999999991</v>
      </c>
      <c r="N42" s="34">
        <f t="shared" ref="N42" si="128">K42-M42</f>
        <v>-17103.224999999999</v>
      </c>
      <c r="O42" s="55">
        <f>SUM(N39:N42)</f>
        <v>-32943.664999999884</v>
      </c>
      <c r="P42" s="70"/>
      <c r="Q42" s="70"/>
    </row>
    <row r="43" spans="1:17" s="1" customFormat="1" ht="29.25" customHeight="1">
      <c r="A43" s="19">
        <v>35</v>
      </c>
      <c r="B43" s="21">
        <v>44155</v>
      </c>
      <c r="C43" s="22" t="s">
        <v>58</v>
      </c>
      <c r="D43" s="20" t="s">
        <v>289</v>
      </c>
      <c r="E43" s="23" t="s">
        <v>13</v>
      </c>
      <c r="F43" s="23">
        <v>1010</v>
      </c>
      <c r="G43" s="23">
        <v>1949</v>
      </c>
      <c r="H43" s="23">
        <v>1962.5</v>
      </c>
      <c r="I43" s="23">
        <v>1937.25</v>
      </c>
      <c r="J43" s="33">
        <f t="shared" ref="J43" si="129">IF(E43="","",IF(E43="Buy",(I43-G43),(G43-I43)))</f>
        <v>11.75</v>
      </c>
      <c r="K43" s="34">
        <f t="shared" ref="K43" si="130">IF(E43="","",J43*F43)</f>
        <v>11867.5</v>
      </c>
      <c r="L43" s="23">
        <v>400</v>
      </c>
      <c r="M43" s="48">
        <f t="shared" ref="M43" si="131">G43*F43*0.03%</f>
        <v>590.54699999999991</v>
      </c>
      <c r="N43" s="34">
        <f t="shared" ref="N43" si="132">K43-M43</f>
        <v>11276.953</v>
      </c>
      <c r="O43" s="55">
        <f>SUM(N43)</f>
        <v>11276.953</v>
      </c>
      <c r="P43" s="70"/>
      <c r="Q43" s="70"/>
    </row>
    <row r="44" spans="1:17" s="1" customFormat="1" ht="29.25" customHeight="1">
      <c r="A44" s="19">
        <v>36</v>
      </c>
      <c r="B44" s="21">
        <v>44158</v>
      </c>
      <c r="C44" s="22" t="s">
        <v>221</v>
      </c>
      <c r="D44" s="20" t="s">
        <v>159</v>
      </c>
      <c r="E44" s="23" t="s">
        <v>12</v>
      </c>
      <c r="F44" s="23">
        <v>400</v>
      </c>
      <c r="G44" s="23">
        <v>3549.5</v>
      </c>
      <c r="H44" s="23">
        <v>3508.9</v>
      </c>
      <c r="I44" s="23">
        <v>3593.75</v>
      </c>
      <c r="J44" s="33">
        <f t="shared" ref="J44" si="133">IF(E44="","",IF(E44="Buy",(I44-G44),(G44-I44)))</f>
        <v>44.25</v>
      </c>
      <c r="K44" s="34">
        <f t="shared" ref="K44" si="134">IF(E44="","",J44*F44)</f>
        <v>17700</v>
      </c>
      <c r="L44" s="23">
        <v>400</v>
      </c>
      <c r="M44" s="48">
        <f t="shared" ref="M44" si="135">G44*F44*0.03%</f>
        <v>425.93999999999994</v>
      </c>
      <c r="N44" s="34">
        <f t="shared" ref="N44" si="136">K44-M44</f>
        <v>17274.060000000001</v>
      </c>
      <c r="O44" s="55"/>
      <c r="P44" s="70"/>
      <c r="Q44" s="70"/>
    </row>
    <row r="45" spans="1:17" s="1" customFormat="1" ht="29.25" customHeight="1">
      <c r="A45" s="19">
        <v>37</v>
      </c>
      <c r="B45" s="21">
        <v>44158</v>
      </c>
      <c r="C45" s="22" t="s">
        <v>115</v>
      </c>
      <c r="D45" s="20" t="s">
        <v>201</v>
      </c>
      <c r="E45" s="23" t="s">
        <v>12</v>
      </c>
      <c r="F45" s="23">
        <v>1400</v>
      </c>
      <c r="G45" s="23">
        <v>1567.25</v>
      </c>
      <c r="H45" s="23">
        <v>1557.8</v>
      </c>
      <c r="I45" s="23">
        <v>1557.8</v>
      </c>
      <c r="J45" s="33">
        <f t="shared" ref="J45" si="137">IF(E45="","",IF(E45="Buy",(I45-G45),(G45-I45)))</f>
        <v>-9.4500000000000455</v>
      </c>
      <c r="K45" s="34">
        <f t="shared" ref="K45" si="138">IF(E45="","",J45*F45)</f>
        <v>-13230.000000000064</v>
      </c>
      <c r="L45" s="23">
        <v>400</v>
      </c>
      <c r="M45" s="48">
        <f t="shared" ref="M45" si="139">G45*F45*0.03%</f>
        <v>658.24499999999989</v>
      </c>
      <c r="N45" s="34">
        <f t="shared" ref="N45" si="140">K45-M45</f>
        <v>-13888.245000000064</v>
      </c>
      <c r="O45" s="55"/>
      <c r="P45" s="70"/>
      <c r="Q45" s="70"/>
    </row>
    <row r="46" spans="1:17" s="1" customFormat="1" ht="29.25" customHeight="1">
      <c r="A46" s="19">
        <v>38</v>
      </c>
      <c r="B46" s="21">
        <v>44158</v>
      </c>
      <c r="C46" s="22" t="s">
        <v>309</v>
      </c>
      <c r="D46" s="20" t="s">
        <v>55</v>
      </c>
      <c r="E46" s="23" t="s">
        <v>12</v>
      </c>
      <c r="F46" s="23">
        <v>1300</v>
      </c>
      <c r="G46" s="23">
        <v>637.5</v>
      </c>
      <c r="H46" s="23">
        <v>631.5</v>
      </c>
      <c r="I46" s="23">
        <v>648.5</v>
      </c>
      <c r="J46" s="33">
        <f t="shared" ref="J46" si="141">IF(E46="","",IF(E46="Buy",(I46-G46),(G46-I46)))</f>
        <v>11</v>
      </c>
      <c r="K46" s="34">
        <f t="shared" ref="K46" si="142">IF(E46="","",J46*F46)</f>
        <v>14300</v>
      </c>
      <c r="L46" s="23">
        <v>400</v>
      </c>
      <c r="M46" s="48">
        <f t="shared" ref="M46" si="143">G46*F46*0.03%</f>
        <v>248.62499999999997</v>
      </c>
      <c r="N46" s="34">
        <f t="shared" ref="N46" si="144">K46-M46</f>
        <v>14051.375</v>
      </c>
      <c r="O46" s="55"/>
      <c r="P46" s="70"/>
      <c r="Q46" s="70"/>
    </row>
    <row r="47" spans="1:17" s="1" customFormat="1" ht="29.25" customHeight="1">
      <c r="A47" s="19">
        <v>39</v>
      </c>
      <c r="B47" s="21">
        <v>44158</v>
      </c>
      <c r="C47" s="22" t="s">
        <v>122</v>
      </c>
      <c r="D47" s="20" t="s">
        <v>375</v>
      </c>
      <c r="E47" s="23" t="s">
        <v>12</v>
      </c>
      <c r="F47" s="23">
        <v>1600</v>
      </c>
      <c r="G47" s="23">
        <v>862</v>
      </c>
      <c r="H47" s="23">
        <v>856.5</v>
      </c>
      <c r="I47" s="23">
        <v>865.95</v>
      </c>
      <c r="J47" s="33">
        <f t="shared" ref="J47" si="145">IF(E47="","",IF(E47="Buy",(I47-G47),(G47-I47)))</f>
        <v>3.9500000000000455</v>
      </c>
      <c r="K47" s="34">
        <f t="shared" ref="K47" si="146">IF(E47="","",J47*F47)</f>
        <v>6320.0000000000728</v>
      </c>
      <c r="L47" s="23">
        <v>400</v>
      </c>
      <c r="M47" s="48">
        <f t="shared" ref="M47" si="147">G47*F47*0.03%</f>
        <v>413.76</v>
      </c>
      <c r="N47" s="34">
        <f t="shared" ref="N47" si="148">K47-M47</f>
        <v>5906.2400000000725</v>
      </c>
      <c r="O47" s="55">
        <f>SUM(N44:N47)</f>
        <v>23343.430000000008</v>
      </c>
      <c r="P47" s="70"/>
      <c r="Q47" s="70"/>
    </row>
    <row r="48" spans="1:17" s="1" customFormat="1" ht="29.25" customHeight="1">
      <c r="A48" s="19">
        <v>40</v>
      </c>
      <c r="B48" s="21">
        <v>44159</v>
      </c>
      <c r="C48" s="22" t="s">
        <v>142</v>
      </c>
      <c r="D48" s="20" t="s">
        <v>119</v>
      </c>
      <c r="E48" s="23" t="s">
        <v>12</v>
      </c>
      <c r="F48" s="23">
        <v>200</v>
      </c>
      <c r="G48" s="23">
        <v>7201.5</v>
      </c>
      <c r="H48" s="23">
        <v>7149.9</v>
      </c>
      <c r="I48" s="23">
        <v>7180</v>
      </c>
      <c r="J48" s="33">
        <f t="shared" ref="J48" si="149">IF(E48="","",IF(E48="Buy",(I48-G48),(G48-I48)))</f>
        <v>-21.5</v>
      </c>
      <c r="K48" s="34">
        <f t="shared" ref="K48" si="150">IF(E48="","",J48*F48)</f>
        <v>-4300</v>
      </c>
      <c r="L48" s="23">
        <v>400</v>
      </c>
      <c r="M48" s="48">
        <f t="shared" ref="M48" si="151">G48*F48*0.03%</f>
        <v>432.09</v>
      </c>
      <c r="N48" s="34">
        <f t="shared" ref="N48" si="152">K48-M48</f>
        <v>-4732.09</v>
      </c>
      <c r="O48" s="55"/>
      <c r="P48" s="70"/>
      <c r="Q48" s="70"/>
    </row>
    <row r="49" spans="1:17" s="1" customFormat="1" ht="29.25" customHeight="1">
      <c r="A49" s="19">
        <v>41</v>
      </c>
      <c r="B49" s="21">
        <v>44159</v>
      </c>
      <c r="C49" s="22" t="s">
        <v>480</v>
      </c>
      <c r="D49" s="20" t="s">
        <v>368</v>
      </c>
      <c r="E49" s="23" t="s">
        <v>12</v>
      </c>
      <c r="F49" s="23">
        <v>1300</v>
      </c>
      <c r="G49" s="23">
        <v>1130.5</v>
      </c>
      <c r="H49" s="23">
        <v>1113.9000000000001</v>
      </c>
      <c r="I49" s="23">
        <v>1119.8499999999999</v>
      </c>
      <c r="J49" s="33">
        <f t="shared" ref="J49" si="153">IF(E49="","",IF(E49="Buy",(I49-G49),(G49-I49)))</f>
        <v>-10.650000000000091</v>
      </c>
      <c r="K49" s="34">
        <f t="shared" ref="K49" si="154">IF(E49="","",J49*F49)</f>
        <v>-13845.000000000118</v>
      </c>
      <c r="L49" s="23">
        <v>400</v>
      </c>
      <c r="M49" s="48">
        <f t="shared" ref="M49" si="155">G49*F49*0.03%</f>
        <v>440.89499999999998</v>
      </c>
      <c r="N49" s="34">
        <f t="shared" ref="N49" si="156">K49-M49</f>
        <v>-14285.895000000119</v>
      </c>
      <c r="O49" s="55">
        <f>SUM(N48:N49)</f>
        <v>-19017.985000000117</v>
      </c>
      <c r="P49" s="70"/>
      <c r="Q49" s="70"/>
    </row>
    <row r="50" spans="1:17" s="1" customFormat="1" ht="29.25" customHeight="1">
      <c r="A50" s="19">
        <v>42</v>
      </c>
      <c r="B50" s="21">
        <v>44160</v>
      </c>
      <c r="C50" s="22" t="s">
        <v>87</v>
      </c>
      <c r="D50" s="20" t="s">
        <v>376</v>
      </c>
      <c r="E50" s="23" t="s">
        <v>12</v>
      </c>
      <c r="F50" s="23">
        <v>2200</v>
      </c>
      <c r="G50" s="23">
        <v>684.5</v>
      </c>
      <c r="H50" s="23">
        <v>1113.9000000000001</v>
      </c>
      <c r="I50" s="23">
        <v>681.2</v>
      </c>
      <c r="J50" s="33">
        <f t="shared" ref="J50" si="157">IF(E50="","",IF(E50="Buy",(I50-G50),(G50-I50)))</f>
        <v>-3.2999999999999545</v>
      </c>
      <c r="K50" s="34">
        <f t="shared" ref="K50" si="158">IF(E50="","",J50*F50)</f>
        <v>-7259.9999999999</v>
      </c>
      <c r="L50" s="23">
        <v>400</v>
      </c>
      <c r="M50" s="48">
        <f t="shared" ref="M50" si="159">G50*F50*0.03%</f>
        <v>451.77</v>
      </c>
      <c r="N50" s="34">
        <f t="shared" ref="N50" si="160">K50-M50</f>
        <v>-7711.7699999999004</v>
      </c>
      <c r="O50" s="55"/>
      <c r="P50" s="70"/>
      <c r="Q50" s="70"/>
    </row>
    <row r="51" spans="1:17" s="1" customFormat="1" ht="29.25" customHeight="1">
      <c r="A51" s="19">
        <v>43</v>
      </c>
      <c r="B51" s="21">
        <v>0</v>
      </c>
      <c r="C51" s="22" t="s">
        <v>428</v>
      </c>
      <c r="D51" s="20" t="s">
        <v>478</v>
      </c>
      <c r="E51" s="23" t="s">
        <v>12</v>
      </c>
      <c r="F51" s="23">
        <v>6000</v>
      </c>
      <c r="G51" s="23">
        <v>172.25</v>
      </c>
      <c r="H51" s="23">
        <v>169.7</v>
      </c>
      <c r="I51" s="23">
        <v>169.7</v>
      </c>
      <c r="J51" s="33">
        <f t="shared" ref="J51" si="161">IF(E51="","",IF(E51="Buy",(I51-G51),(G51-I51)))</f>
        <v>-2.5500000000000114</v>
      </c>
      <c r="K51" s="34">
        <f t="shared" ref="K51" si="162">IF(E51="","",J51*F51)</f>
        <v>-15300.000000000069</v>
      </c>
      <c r="L51" s="23">
        <v>400</v>
      </c>
      <c r="M51" s="48">
        <f t="shared" ref="M51" si="163">G51*F51*0.03%</f>
        <v>310.04999999999995</v>
      </c>
      <c r="N51" s="34">
        <f t="shared" ref="N51" si="164">K51-M51</f>
        <v>-15610.050000000068</v>
      </c>
      <c r="O51" s="55">
        <f>SUM(N50:N51)</f>
        <v>-23321.819999999971</v>
      </c>
      <c r="P51" s="70"/>
      <c r="Q51" s="70"/>
    </row>
    <row r="52" spans="1:17" s="1" customFormat="1" ht="29.25" customHeight="1">
      <c r="A52" s="19">
        <v>44</v>
      </c>
      <c r="B52" s="21">
        <v>44162</v>
      </c>
      <c r="C52" s="22" t="s">
        <v>265</v>
      </c>
      <c r="D52" s="20" t="s">
        <v>179</v>
      </c>
      <c r="E52" s="23" t="s">
        <v>12</v>
      </c>
      <c r="F52" s="23">
        <v>1700</v>
      </c>
      <c r="G52" s="23">
        <v>918</v>
      </c>
      <c r="H52" s="23">
        <v>909.9</v>
      </c>
      <c r="I52" s="23">
        <v>909.9</v>
      </c>
      <c r="J52" s="33">
        <f t="shared" ref="J52" si="165">IF(E52="","",IF(E52="Buy",(I52-G52),(G52-I52)))</f>
        <v>-8.1000000000000227</v>
      </c>
      <c r="K52" s="34">
        <f t="shared" ref="K52" si="166">IF(E52="","",J52*F52)</f>
        <v>-13770.000000000038</v>
      </c>
      <c r="L52" s="23">
        <v>400</v>
      </c>
      <c r="M52" s="48">
        <f t="shared" ref="M52" si="167">G52*F52*0.03%</f>
        <v>468.17999999999995</v>
      </c>
      <c r="N52" s="34">
        <f t="shared" ref="N52" si="168">K52-M52</f>
        <v>-14238.180000000038</v>
      </c>
      <c r="O52" s="55"/>
      <c r="P52" s="70"/>
      <c r="Q52" s="70"/>
    </row>
    <row r="53" spans="1:17" s="1" customFormat="1" ht="29.25" customHeight="1">
      <c r="A53" s="19">
        <v>45</v>
      </c>
      <c r="B53" s="21">
        <v>44162</v>
      </c>
      <c r="C53" s="22" t="s">
        <v>143</v>
      </c>
      <c r="D53" s="20" t="s">
        <v>204</v>
      </c>
      <c r="E53" s="23" t="s">
        <v>12</v>
      </c>
      <c r="F53" s="23">
        <v>2800</v>
      </c>
      <c r="G53" s="23">
        <v>489.25</v>
      </c>
      <c r="H53" s="23">
        <v>482.4</v>
      </c>
      <c r="I53" s="23">
        <v>497.25</v>
      </c>
      <c r="J53" s="33">
        <f t="shared" ref="J53" si="169">IF(E53="","",IF(E53="Buy",(I53-G53),(G53-I53)))</f>
        <v>8</v>
      </c>
      <c r="K53" s="34">
        <f t="shared" ref="K53" si="170">IF(E53="","",J53*F53)</f>
        <v>22400</v>
      </c>
      <c r="L53" s="23">
        <v>400</v>
      </c>
      <c r="M53" s="48">
        <f t="shared" ref="M53" si="171">G53*F53*0.03%</f>
        <v>410.96999999999997</v>
      </c>
      <c r="N53" s="34">
        <f t="shared" ref="N53" si="172">K53-M53</f>
        <v>21989.03</v>
      </c>
      <c r="O53" s="55"/>
      <c r="P53" s="70"/>
      <c r="Q53" s="70"/>
    </row>
    <row r="54" spans="1:17" s="1" customFormat="1" ht="29.25" customHeight="1">
      <c r="A54" s="19">
        <v>46</v>
      </c>
      <c r="B54" s="21">
        <v>44162</v>
      </c>
      <c r="C54" s="22" t="s">
        <v>480</v>
      </c>
      <c r="D54" s="20" t="s">
        <v>152</v>
      </c>
      <c r="E54" s="23" t="s">
        <v>12</v>
      </c>
      <c r="F54" s="23">
        <v>2000</v>
      </c>
      <c r="G54" s="23">
        <v>805.25</v>
      </c>
      <c r="H54" s="23">
        <v>796.5</v>
      </c>
      <c r="I54" s="23">
        <v>815.5</v>
      </c>
      <c r="J54" s="33">
        <f t="shared" ref="J54" si="173">IF(E54="","",IF(E54="Buy",(I54-G54),(G54-I54)))</f>
        <v>10.25</v>
      </c>
      <c r="K54" s="34">
        <f t="shared" ref="K54" si="174">IF(E54="","",J54*F54)</f>
        <v>20500</v>
      </c>
      <c r="L54" s="23">
        <v>400</v>
      </c>
      <c r="M54" s="48">
        <f t="shared" ref="M54" si="175">G54*F54*0.03%</f>
        <v>483.15</v>
      </c>
      <c r="N54" s="34">
        <f t="shared" ref="N54" si="176">K54-M54</f>
        <v>20016.849999999999</v>
      </c>
      <c r="O54" s="55"/>
      <c r="P54" s="70"/>
      <c r="Q54" s="70"/>
    </row>
    <row r="55" spans="1:17" s="1" customFormat="1" ht="29.25" customHeight="1" thickBot="1">
      <c r="A55" s="19">
        <v>47</v>
      </c>
      <c r="B55" s="21">
        <v>44162</v>
      </c>
      <c r="C55" s="22" t="s">
        <v>90</v>
      </c>
      <c r="D55" s="20" t="s">
        <v>182</v>
      </c>
      <c r="E55" s="23" t="s">
        <v>12</v>
      </c>
      <c r="F55" s="23">
        <v>4000</v>
      </c>
      <c r="G55" s="23">
        <v>339.9</v>
      </c>
      <c r="H55" s="23">
        <v>336.15</v>
      </c>
      <c r="I55" s="23">
        <v>339</v>
      </c>
      <c r="J55" s="33">
        <f t="shared" ref="J55" si="177">IF(E55="","",IF(E55="Buy",(I55-G55),(G55-I55)))</f>
        <v>-0.89999999999997726</v>
      </c>
      <c r="K55" s="34">
        <f t="shared" ref="K55" si="178">IF(E55="","",J55*F55)</f>
        <v>-3599.9999999999091</v>
      </c>
      <c r="L55" s="23">
        <v>400</v>
      </c>
      <c r="M55" s="48">
        <f t="shared" ref="M55" si="179">G55*F55*0.03%</f>
        <v>407.87999999999994</v>
      </c>
      <c r="N55" s="34">
        <f t="shared" ref="N55" si="180">K55-M55</f>
        <v>-4007.8799999999092</v>
      </c>
      <c r="O55" s="55">
        <f>SUM(N52:N55)</f>
        <v>23759.820000000051</v>
      </c>
      <c r="P55" s="70"/>
      <c r="Q55" s="70"/>
    </row>
    <row r="56" spans="1:17" s="5" customFormat="1" ht="27" customHeight="1" thickBot="1">
      <c r="A56" s="56"/>
      <c r="B56" s="57"/>
      <c r="C56" s="57"/>
      <c r="D56" s="57"/>
      <c r="E56" s="57"/>
      <c r="F56" s="57"/>
      <c r="G56" s="57"/>
      <c r="H56" s="57"/>
      <c r="I56" s="57"/>
      <c r="J56" s="58"/>
      <c r="K56" s="59">
        <f>SUM(K9:K9)</f>
        <v>-8662.5000000001364</v>
      </c>
      <c r="L56" s="57"/>
      <c r="M56" s="60">
        <f>SUM(M9:M55)</f>
        <v>17794.342530000002</v>
      </c>
      <c r="N56" s="59">
        <f>SUM(N9:N55)</f>
        <v>-7961.942529999832</v>
      </c>
      <c r="O56" s="69"/>
      <c r="P56" s="72"/>
      <c r="Q56" s="72"/>
    </row>
    <row r="57" spans="1:17" ht="15" customHeight="1">
      <c r="A57" s="10"/>
      <c r="B57" s="10"/>
      <c r="C57" s="10"/>
      <c r="D57" s="10"/>
      <c r="E57" s="10"/>
      <c r="F57" s="10"/>
      <c r="G57" s="10"/>
      <c r="H57" s="10"/>
      <c r="I57" s="10"/>
      <c r="J57" s="26"/>
      <c r="K57" s="27"/>
      <c r="L57" s="10"/>
      <c r="M57" s="10"/>
      <c r="N57" s="27"/>
      <c r="O57" s="27"/>
    </row>
    <row r="58" spans="1:17" s="49" customFormat="1" ht="15" customHeight="1">
      <c r="A58" s="126" t="s">
        <v>299</v>
      </c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73"/>
      <c r="Q58" s="73"/>
    </row>
    <row r="59" spans="1:17" s="49" customFormat="1" ht="15" customHeight="1">
      <c r="A59" s="66" t="s">
        <v>300</v>
      </c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8"/>
      <c r="N59" s="65"/>
      <c r="O59" s="65"/>
      <c r="P59" s="73"/>
      <c r="Q59" s="73"/>
    </row>
    <row r="60" spans="1:17" ht="15" customHeight="1">
      <c r="A60" s="66" t="s">
        <v>301</v>
      </c>
      <c r="B60" s="66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66"/>
      <c r="O60" s="65"/>
    </row>
    <row r="61" spans="1:17" ht="15" customHeight="1">
      <c r="A61" s="10"/>
      <c r="B61" s="10"/>
      <c r="C61" s="10"/>
      <c r="D61" s="10"/>
      <c r="E61" s="10"/>
      <c r="F61" s="10"/>
      <c r="G61" s="10"/>
      <c r="H61" s="10"/>
      <c r="I61" s="10"/>
      <c r="J61" s="26"/>
      <c r="K61" s="27"/>
      <c r="L61" s="10"/>
      <c r="M61" s="10"/>
      <c r="N61" s="27"/>
      <c r="O61" s="27"/>
    </row>
    <row r="62" spans="1:17" ht="15" customHeight="1">
      <c r="A62" s="10"/>
      <c r="B62" s="10"/>
      <c r="C62" s="10"/>
      <c r="D62" s="10"/>
      <c r="E62" s="10"/>
      <c r="F62" s="10"/>
      <c r="G62" s="10"/>
      <c r="H62" s="10"/>
      <c r="I62" s="10"/>
      <c r="J62" s="26"/>
      <c r="K62" s="27"/>
      <c r="L62" s="10"/>
      <c r="M62" s="10"/>
      <c r="N62" s="27"/>
      <c r="O62" s="27"/>
    </row>
    <row r="63" spans="1:17" ht="15" customHeight="1">
      <c r="A63" s="10"/>
      <c r="B63" s="10"/>
      <c r="C63" s="10"/>
      <c r="D63" s="10"/>
      <c r="E63" s="10"/>
      <c r="F63" s="10"/>
      <c r="G63" s="10"/>
      <c r="H63" s="10"/>
      <c r="I63" s="10"/>
      <c r="J63" s="26"/>
      <c r="K63" s="27"/>
      <c r="L63" s="10"/>
      <c r="M63" s="10"/>
      <c r="N63" s="27"/>
      <c r="O63" s="27"/>
    </row>
    <row r="64" spans="1:17" ht="15" customHeight="1">
      <c r="A64" s="10"/>
      <c r="B64" s="10"/>
      <c r="C64" s="10"/>
      <c r="D64" s="10"/>
      <c r="E64" s="10"/>
      <c r="F64" s="10"/>
      <c r="G64" s="10"/>
      <c r="H64" s="10"/>
      <c r="I64" s="10"/>
      <c r="J64" s="26"/>
      <c r="K64" s="27"/>
      <c r="L64" s="10"/>
      <c r="M64" s="10"/>
      <c r="N64" s="27"/>
      <c r="O64" s="27"/>
    </row>
    <row r="65" spans="1:15" ht="15" customHeight="1">
      <c r="A65" s="10"/>
      <c r="B65" s="10"/>
      <c r="C65" s="10"/>
      <c r="D65" s="10"/>
      <c r="E65" s="10"/>
      <c r="F65" s="10"/>
      <c r="G65" s="10"/>
      <c r="H65" s="10"/>
      <c r="I65" s="10"/>
      <c r="J65" s="26"/>
      <c r="K65" s="27"/>
      <c r="L65" s="10"/>
      <c r="M65" s="10"/>
      <c r="N65" s="27"/>
      <c r="O65" s="27"/>
    </row>
    <row r="66" spans="1:15" ht="15" customHeight="1">
      <c r="A66" s="10"/>
      <c r="B66" s="10"/>
      <c r="C66" s="10"/>
      <c r="D66" s="10"/>
      <c r="E66" s="10"/>
      <c r="F66" s="10"/>
      <c r="G66" s="10"/>
      <c r="H66" s="10"/>
      <c r="I66" s="10"/>
      <c r="J66" s="26"/>
      <c r="K66" s="27"/>
      <c r="L66" s="10"/>
      <c r="M66" s="10"/>
      <c r="N66" s="27"/>
      <c r="O66" s="27"/>
    </row>
    <row r="67" spans="1:15" ht="15" customHeight="1">
      <c r="A67" s="10"/>
      <c r="B67" s="10"/>
      <c r="C67" s="10"/>
      <c r="D67" s="10"/>
      <c r="E67" s="10"/>
      <c r="F67" s="10"/>
      <c r="G67" s="10"/>
      <c r="H67" s="10"/>
      <c r="I67" s="10"/>
      <c r="J67" s="26"/>
      <c r="K67" s="27"/>
      <c r="L67" s="10"/>
      <c r="M67" s="10"/>
      <c r="N67" s="27"/>
      <c r="O67" s="27"/>
    </row>
    <row r="68" spans="1:15" ht="15" customHeight="1">
      <c r="A68" s="10"/>
      <c r="B68" s="10"/>
      <c r="C68" s="10"/>
      <c r="D68" s="10"/>
      <c r="E68" s="10"/>
      <c r="F68" s="10"/>
      <c r="G68" s="10"/>
      <c r="H68" s="10"/>
      <c r="I68" s="10"/>
      <c r="J68" s="26"/>
      <c r="K68" s="27"/>
      <c r="L68" s="10"/>
      <c r="M68" s="10"/>
      <c r="N68" s="27"/>
      <c r="O68" s="27"/>
    </row>
    <row r="69" spans="1:15" ht="15" customHeight="1">
      <c r="A69" s="10"/>
      <c r="B69" s="10"/>
      <c r="C69" s="10"/>
      <c r="D69" s="10"/>
      <c r="E69" s="10"/>
      <c r="F69" s="10"/>
      <c r="G69" s="10"/>
      <c r="H69" s="10"/>
      <c r="I69" s="10"/>
      <c r="J69" s="26"/>
      <c r="K69" s="27"/>
      <c r="L69" s="10"/>
      <c r="M69" s="10"/>
      <c r="N69" s="27"/>
      <c r="O69" s="27"/>
    </row>
    <row r="70" spans="1:15" ht="15" customHeight="1">
      <c r="A70" s="10"/>
      <c r="B70" s="10"/>
      <c r="C70" s="10"/>
      <c r="D70" s="10"/>
      <c r="E70" s="10"/>
      <c r="F70" s="10"/>
      <c r="G70" s="10"/>
      <c r="H70" s="10"/>
      <c r="I70" s="10"/>
      <c r="J70" s="26"/>
      <c r="K70" s="27"/>
      <c r="L70" s="10"/>
      <c r="M70" s="10"/>
      <c r="N70" s="27"/>
      <c r="O70" s="27"/>
    </row>
    <row r="71" spans="1:15" ht="15" customHeight="1">
      <c r="A71" s="10"/>
      <c r="B71" s="10"/>
      <c r="C71" s="10"/>
      <c r="D71" s="10"/>
      <c r="E71" s="10"/>
      <c r="F71" s="10"/>
      <c r="G71" s="10"/>
      <c r="H71" s="10"/>
      <c r="I71" s="10"/>
      <c r="J71" s="26"/>
      <c r="K71" s="27"/>
      <c r="L71" s="10"/>
      <c r="M71" s="10"/>
      <c r="N71" s="27"/>
      <c r="O71" s="27"/>
    </row>
    <row r="72" spans="1:15" s="70" customFormat="1" ht="15" customHeight="1">
      <c r="A72" s="10"/>
      <c r="B72" s="10"/>
      <c r="C72" s="10"/>
      <c r="D72" s="10"/>
      <c r="E72" s="10"/>
      <c r="F72" s="10"/>
      <c r="G72" s="10"/>
      <c r="H72" s="10"/>
      <c r="I72" s="10"/>
      <c r="J72" s="26"/>
      <c r="K72" s="27"/>
      <c r="L72" s="10"/>
      <c r="M72" s="10"/>
      <c r="N72" s="27"/>
      <c r="O72" s="27"/>
    </row>
    <row r="73" spans="1:15" s="70" customFormat="1" ht="15" customHeight="1">
      <c r="A73" s="35"/>
      <c r="B73" s="35"/>
      <c r="C73" s="35"/>
      <c r="D73" s="35"/>
      <c r="E73" s="35"/>
      <c r="F73" s="35"/>
      <c r="G73" s="35"/>
      <c r="H73" s="35"/>
      <c r="I73" s="35"/>
      <c r="J73" s="37"/>
      <c r="K73" s="35"/>
      <c r="L73" s="35"/>
      <c r="M73" s="35"/>
      <c r="N73" s="35"/>
      <c r="O73" s="35"/>
    </row>
    <row r="74" spans="1:15" s="70" customFormat="1" ht="15" customHeight="1">
      <c r="A74" s="35"/>
      <c r="B74" s="35"/>
      <c r="C74" s="35"/>
      <c r="D74" s="35"/>
      <c r="E74" s="35"/>
      <c r="F74" s="35"/>
      <c r="G74" s="35"/>
      <c r="H74" s="35"/>
      <c r="I74" s="35"/>
      <c r="J74" s="37"/>
      <c r="K74" s="35"/>
      <c r="L74" s="35"/>
      <c r="M74" s="35"/>
      <c r="N74" s="35"/>
      <c r="O74" s="35"/>
    </row>
    <row r="75" spans="1:15" s="70" customFormat="1" ht="15" customHeight="1">
      <c r="A75" s="35"/>
      <c r="B75" s="35"/>
      <c r="C75" s="35"/>
      <c r="D75" s="35"/>
      <c r="E75" s="35"/>
      <c r="F75" s="35"/>
      <c r="G75" s="35"/>
      <c r="H75" s="35"/>
      <c r="I75" s="35"/>
      <c r="J75" s="37"/>
      <c r="K75" s="35"/>
      <c r="L75" s="35"/>
      <c r="M75" s="35"/>
      <c r="N75" s="35"/>
      <c r="O75" s="35"/>
    </row>
    <row r="76" spans="1:15" s="70" customFormat="1" ht="15" customHeight="1">
      <c r="A76" s="35"/>
      <c r="B76" s="35"/>
      <c r="C76" s="35"/>
      <c r="D76" s="35"/>
      <c r="E76" s="35"/>
      <c r="F76" s="35"/>
      <c r="G76" s="35"/>
      <c r="H76" s="35"/>
      <c r="I76" s="35"/>
      <c r="J76" s="37"/>
      <c r="K76" s="35"/>
      <c r="L76" s="35"/>
      <c r="M76" s="35"/>
      <c r="N76" s="35"/>
      <c r="O76" s="35"/>
    </row>
    <row r="77" spans="1:15" s="70" customFormat="1" ht="15" customHeight="1">
      <c r="A77" s="35"/>
      <c r="B77" s="35"/>
      <c r="C77" s="35"/>
      <c r="D77" s="35"/>
      <c r="E77" s="35"/>
      <c r="F77" s="35"/>
      <c r="G77" s="35"/>
      <c r="H77" s="35"/>
      <c r="I77" s="35"/>
      <c r="J77" s="37"/>
      <c r="K77" s="35"/>
      <c r="L77" s="35"/>
      <c r="M77" s="35"/>
      <c r="N77" s="35"/>
      <c r="O77" s="35"/>
    </row>
    <row r="78" spans="1:15" s="70" customFormat="1" ht="15" customHeight="1">
      <c r="A78" s="35"/>
      <c r="B78" s="35"/>
      <c r="C78" s="35"/>
      <c r="D78" s="35"/>
      <c r="E78" s="35"/>
      <c r="F78" s="35"/>
      <c r="G78" s="35"/>
      <c r="H78" s="35"/>
      <c r="I78" s="35"/>
      <c r="J78" s="37"/>
      <c r="K78" s="35"/>
      <c r="L78" s="35"/>
      <c r="M78" s="35"/>
      <c r="N78" s="35"/>
      <c r="O78" s="35"/>
    </row>
    <row r="79" spans="1:15" s="70" customFormat="1" ht="15" customHeight="1">
      <c r="A79" s="35"/>
      <c r="B79" s="35"/>
      <c r="C79" s="35"/>
      <c r="D79" s="35"/>
      <c r="E79" s="35"/>
      <c r="F79" s="35"/>
      <c r="G79" s="35"/>
      <c r="H79" s="35"/>
      <c r="I79" s="35"/>
      <c r="J79" s="37"/>
      <c r="K79" s="35"/>
      <c r="L79" s="35"/>
      <c r="M79" s="35"/>
      <c r="N79" s="35"/>
      <c r="O79" s="35"/>
    </row>
    <row r="80" spans="1:15" s="70" customFormat="1" ht="15" customHeight="1">
      <c r="A80" s="35"/>
      <c r="B80" s="35"/>
      <c r="C80" s="35"/>
      <c r="D80" s="35"/>
      <c r="E80" s="35"/>
      <c r="F80" s="35"/>
      <c r="G80" s="35"/>
      <c r="H80" s="35"/>
      <c r="I80" s="35"/>
      <c r="J80" s="37"/>
      <c r="K80" s="35"/>
      <c r="L80" s="35"/>
      <c r="M80" s="35"/>
      <c r="N80" s="35"/>
      <c r="O80" s="35"/>
    </row>
    <row r="81" spans="1:15" s="70" customFormat="1" ht="15" customHeight="1">
      <c r="A81" s="35"/>
      <c r="B81" s="35"/>
      <c r="C81" s="35"/>
      <c r="D81" s="35"/>
      <c r="E81" s="35"/>
      <c r="F81" s="35"/>
      <c r="G81" s="35"/>
      <c r="H81" s="35"/>
      <c r="I81" s="35"/>
      <c r="J81" s="37"/>
      <c r="K81" s="35"/>
      <c r="L81" s="35"/>
      <c r="M81" s="35"/>
      <c r="N81" s="35"/>
      <c r="O81" s="35"/>
    </row>
    <row r="82" spans="1:15" s="70" customFormat="1" ht="15" customHeight="1">
      <c r="A82" s="35"/>
      <c r="B82" s="35"/>
      <c r="C82" s="35"/>
      <c r="D82" s="35"/>
      <c r="E82" s="35"/>
      <c r="F82" s="35"/>
      <c r="G82" s="35"/>
      <c r="H82" s="35"/>
      <c r="I82" s="35"/>
      <c r="J82" s="37"/>
      <c r="K82" s="35"/>
      <c r="L82" s="35"/>
      <c r="M82" s="35"/>
      <c r="N82" s="35"/>
      <c r="O82" s="35"/>
    </row>
    <row r="83" spans="1:15" s="70" customFormat="1" ht="15" customHeight="1">
      <c r="A83" s="35"/>
      <c r="B83" s="35"/>
      <c r="C83" s="35"/>
      <c r="D83" s="35"/>
      <c r="E83" s="35"/>
      <c r="F83" s="35"/>
      <c r="G83" s="35"/>
      <c r="H83" s="35"/>
      <c r="I83" s="35"/>
      <c r="J83" s="37"/>
      <c r="K83" s="35"/>
      <c r="L83" s="35"/>
      <c r="M83" s="35"/>
      <c r="N83" s="35"/>
      <c r="O83" s="35"/>
    </row>
    <row r="84" spans="1:15" s="70" customFormat="1" ht="15" customHeight="1">
      <c r="A84" s="35"/>
      <c r="B84" s="35"/>
      <c r="C84" s="35"/>
      <c r="D84" s="35"/>
      <c r="E84" s="35"/>
      <c r="F84" s="35"/>
      <c r="G84" s="35"/>
      <c r="H84" s="35"/>
      <c r="I84" s="35"/>
      <c r="J84" s="37"/>
      <c r="K84" s="35"/>
      <c r="L84" s="35"/>
      <c r="M84" s="35"/>
      <c r="N84" s="35"/>
      <c r="O84" s="35"/>
    </row>
    <row r="85" spans="1:15" s="70" customFormat="1" ht="15" customHeight="1">
      <c r="A85" s="35"/>
      <c r="B85" s="35"/>
      <c r="C85" s="35"/>
      <c r="D85" s="35"/>
      <c r="E85" s="35"/>
      <c r="F85" s="35"/>
      <c r="G85" s="35"/>
      <c r="H85" s="35"/>
      <c r="I85" s="35"/>
      <c r="J85" s="37"/>
      <c r="K85" s="35"/>
      <c r="L85" s="35"/>
      <c r="M85" s="35"/>
      <c r="N85" s="35"/>
      <c r="O85" s="35"/>
    </row>
    <row r="86" spans="1:15" s="70" customFormat="1" ht="15" customHeight="1">
      <c r="A86" s="35"/>
      <c r="B86" s="35"/>
      <c r="C86" s="35"/>
      <c r="D86" s="35"/>
      <c r="E86" s="35"/>
      <c r="F86" s="35"/>
      <c r="G86" s="35"/>
      <c r="H86" s="35"/>
      <c r="I86" s="35"/>
      <c r="J86" s="37"/>
      <c r="K86" s="35"/>
      <c r="L86" s="35"/>
      <c r="M86" s="35"/>
      <c r="N86" s="35"/>
      <c r="O86" s="35"/>
    </row>
    <row r="87" spans="1:15" s="70" customFormat="1" ht="15" customHeight="1">
      <c r="A87" s="36"/>
      <c r="B87" s="36"/>
      <c r="C87" s="36"/>
      <c r="D87" s="36"/>
      <c r="E87" s="36"/>
      <c r="F87" s="36"/>
      <c r="G87" s="36"/>
      <c r="H87" s="36"/>
      <c r="I87" s="36"/>
      <c r="J87" s="38"/>
      <c r="K87" s="36"/>
      <c r="L87" s="36"/>
      <c r="M87" s="36"/>
      <c r="N87" s="36"/>
      <c r="O87" s="36"/>
    </row>
    <row r="88" spans="1:15" s="70" customFormat="1" ht="15" customHeight="1">
      <c r="A88" s="36"/>
      <c r="B88" s="36"/>
      <c r="C88" s="36"/>
      <c r="D88" s="36"/>
      <c r="E88" s="36"/>
      <c r="F88" s="36"/>
      <c r="G88" s="36"/>
      <c r="H88" s="36"/>
      <c r="I88" s="36"/>
      <c r="J88" s="38"/>
      <c r="K88" s="36"/>
      <c r="L88" s="36"/>
      <c r="M88" s="36"/>
      <c r="N88" s="36"/>
      <c r="O88" s="36"/>
    </row>
    <row r="89" spans="1:15" s="70" customFormat="1" ht="15" customHeight="1">
      <c r="A89" s="36"/>
      <c r="B89" s="36"/>
      <c r="C89" s="36"/>
      <c r="D89" s="36"/>
      <c r="E89" s="36"/>
      <c r="F89" s="36"/>
      <c r="G89" s="36"/>
      <c r="H89" s="36"/>
      <c r="I89" s="36"/>
      <c r="J89" s="38"/>
      <c r="K89" s="36"/>
      <c r="L89" s="36"/>
      <c r="M89" s="36"/>
      <c r="N89" s="36"/>
      <c r="O89" s="36"/>
    </row>
    <row r="90" spans="1:15" s="70" customFormat="1" ht="15" customHeight="1">
      <c r="A90" s="36"/>
      <c r="B90" s="36"/>
      <c r="C90" s="36"/>
      <c r="D90" s="36"/>
      <c r="E90" s="36"/>
      <c r="F90" s="36"/>
      <c r="G90" s="36"/>
      <c r="H90" s="36"/>
      <c r="I90" s="36"/>
      <c r="J90" s="38"/>
      <c r="K90" s="36"/>
      <c r="L90" s="36"/>
      <c r="M90" s="36"/>
      <c r="N90" s="36"/>
      <c r="O90" s="36"/>
    </row>
    <row r="91" spans="1:15" s="70" customFormat="1" ht="15" customHeight="1">
      <c r="A91" s="36"/>
      <c r="B91" s="36"/>
      <c r="C91" s="36"/>
      <c r="D91" s="36"/>
      <c r="E91" s="36"/>
      <c r="F91" s="36"/>
      <c r="G91" s="36"/>
      <c r="H91" s="36"/>
      <c r="I91" s="36"/>
      <c r="J91" s="38"/>
      <c r="K91" s="36"/>
      <c r="L91" s="36"/>
      <c r="M91" s="36"/>
      <c r="N91" s="36"/>
      <c r="O91" s="36"/>
    </row>
    <row r="92" spans="1:15" s="70" customFormat="1" ht="15" customHeight="1">
      <c r="A92" s="36"/>
      <c r="B92" s="36"/>
      <c r="C92" s="36"/>
      <c r="D92" s="36"/>
      <c r="E92" s="36"/>
      <c r="F92" s="36"/>
      <c r="G92" s="36"/>
      <c r="H92" s="36"/>
      <c r="I92" s="36"/>
      <c r="J92" s="38"/>
      <c r="K92" s="36"/>
      <c r="L92" s="36"/>
      <c r="M92" s="36"/>
      <c r="N92" s="36"/>
      <c r="O92" s="36"/>
    </row>
    <row r="93" spans="1:15" s="70" customFormat="1" ht="15" customHeight="1">
      <c r="A93" s="36"/>
      <c r="B93" s="36"/>
      <c r="C93" s="36"/>
      <c r="D93" s="36"/>
      <c r="E93" s="36"/>
      <c r="F93" s="36"/>
      <c r="G93" s="36"/>
      <c r="H93" s="36"/>
      <c r="I93" s="36"/>
      <c r="J93" s="38"/>
      <c r="K93" s="36"/>
      <c r="L93" s="36"/>
      <c r="M93" s="36"/>
      <c r="N93" s="36"/>
      <c r="O93" s="36"/>
    </row>
  </sheetData>
  <mergeCells count="2">
    <mergeCell ref="A6:O6"/>
    <mergeCell ref="A58:O58"/>
  </mergeCells>
  <pageMargins left="0.7" right="0.7" top="0.75" bottom="0.75" header="0.51180555555555496" footer="0.51180555555555496"/>
  <pageSetup firstPageNumber="0" orientation="portrait" useFirstPageNumber="1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Q115"/>
  <sheetViews>
    <sheetView topLeftCell="A12" workbookViewId="0">
      <selection activeCell="I75" sqref="I75"/>
    </sheetView>
  </sheetViews>
  <sheetFormatPr defaultColWidth="9" defaultRowHeight="14.35"/>
  <cols>
    <col min="1" max="1" width="8.87890625" customWidth="1"/>
    <col min="2" max="2" width="16.3515625" customWidth="1"/>
    <col min="3" max="3" width="15" customWidth="1"/>
    <col min="4" max="4" width="23.3515625" customWidth="1"/>
    <col min="5" max="5" width="11.52734375" customWidth="1"/>
    <col min="6" max="6" width="12" customWidth="1"/>
    <col min="7" max="7" width="15.64453125" customWidth="1"/>
    <col min="8" max="8" width="13.64453125" customWidth="1"/>
    <col min="9" max="9" width="19" customWidth="1"/>
    <col min="10" max="10" width="8.52734375" style="6" hidden="1" customWidth="1"/>
    <col min="11" max="11" width="16.87890625" hidden="1" customWidth="1"/>
    <col min="12" max="12" width="7" hidden="1" customWidth="1"/>
    <col min="13" max="13" width="14.52734375" customWidth="1"/>
    <col min="14" max="14" width="18.64453125" customWidth="1"/>
    <col min="15" max="15" width="15.87890625" customWidth="1"/>
    <col min="16" max="17" width="9" style="70"/>
  </cols>
  <sheetData>
    <row r="1" spans="1:17" ht="15" customHeight="1">
      <c r="A1" s="7"/>
      <c r="B1" s="8"/>
      <c r="C1" s="8"/>
      <c r="D1" s="8"/>
      <c r="E1" s="8"/>
      <c r="F1" s="8"/>
      <c r="G1" s="8"/>
      <c r="H1" s="8"/>
      <c r="I1" s="8"/>
      <c r="J1" s="24"/>
      <c r="K1" s="25"/>
      <c r="L1" s="8"/>
      <c r="M1" s="8"/>
      <c r="N1" s="25"/>
      <c r="O1" s="50"/>
    </row>
    <row r="2" spans="1:17" ht="15" customHeight="1">
      <c r="A2" s="9"/>
      <c r="B2" s="10"/>
      <c r="C2" s="10"/>
      <c r="D2" s="10"/>
      <c r="E2" s="10"/>
      <c r="F2" s="10"/>
      <c r="G2" s="10"/>
      <c r="H2" s="10"/>
      <c r="I2" s="10"/>
      <c r="J2" s="26"/>
      <c r="K2" s="27"/>
      <c r="L2" s="10"/>
      <c r="M2" s="10"/>
      <c r="N2" s="27"/>
      <c r="O2" s="51"/>
    </row>
    <row r="3" spans="1:17" ht="15" customHeight="1">
      <c r="A3" s="9"/>
      <c r="B3" s="10"/>
      <c r="C3" s="10"/>
      <c r="D3" s="10"/>
      <c r="E3" s="10"/>
      <c r="F3" s="10"/>
      <c r="G3" s="10"/>
      <c r="H3" s="10"/>
      <c r="I3" s="10"/>
      <c r="J3" s="26"/>
      <c r="K3" s="27"/>
      <c r="L3" s="10"/>
      <c r="M3" s="10"/>
      <c r="N3" s="27"/>
      <c r="O3" s="51"/>
    </row>
    <row r="4" spans="1:17" ht="15" customHeight="1">
      <c r="A4" s="9"/>
      <c r="B4" s="10"/>
      <c r="C4" s="10"/>
      <c r="D4" s="10"/>
      <c r="E4" s="10"/>
      <c r="F4" s="10"/>
      <c r="G4" s="10"/>
      <c r="H4" s="10"/>
      <c r="I4" s="10"/>
      <c r="J4" s="26"/>
      <c r="K4" s="27"/>
      <c r="L4" s="10"/>
      <c r="M4" s="10"/>
      <c r="N4" s="27"/>
      <c r="O4" s="51"/>
    </row>
    <row r="5" spans="1:17" ht="18.7">
      <c r="A5" s="11"/>
      <c r="B5" s="12"/>
      <c r="C5" s="12"/>
      <c r="D5" s="12"/>
      <c r="E5" s="12"/>
      <c r="F5" s="12"/>
      <c r="G5" s="12"/>
      <c r="H5" s="12"/>
      <c r="I5" s="12"/>
      <c r="J5" s="28"/>
      <c r="K5" s="12"/>
      <c r="L5" s="12"/>
      <c r="M5" s="12"/>
      <c r="N5" s="12"/>
      <c r="O5" s="52"/>
    </row>
    <row r="6" spans="1:17" ht="23.35">
      <c r="A6" s="123" t="s">
        <v>481</v>
      </c>
      <c r="B6" s="124"/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5"/>
    </row>
    <row r="7" spans="1:17" s="4" customFormat="1" ht="54.75" customHeight="1">
      <c r="A7" s="13" t="s">
        <v>0</v>
      </c>
      <c r="B7" s="14" t="s">
        <v>2</v>
      </c>
      <c r="C7" s="14" t="s">
        <v>3</v>
      </c>
      <c r="D7" s="14" t="s">
        <v>1</v>
      </c>
      <c r="E7" s="14" t="s">
        <v>4</v>
      </c>
      <c r="F7" s="14" t="s">
        <v>67</v>
      </c>
      <c r="G7" s="15" t="s">
        <v>5</v>
      </c>
      <c r="H7" s="14" t="s">
        <v>6</v>
      </c>
      <c r="I7" s="14" t="s">
        <v>7</v>
      </c>
      <c r="J7" s="29" t="s">
        <v>8</v>
      </c>
      <c r="K7" s="30" t="s">
        <v>9</v>
      </c>
      <c r="L7" s="14" t="s">
        <v>10</v>
      </c>
      <c r="M7" s="14" t="s">
        <v>101</v>
      </c>
      <c r="N7" s="30" t="s">
        <v>100</v>
      </c>
      <c r="O7" s="53" t="s">
        <v>128</v>
      </c>
      <c r="P7" s="71"/>
      <c r="Q7" s="71"/>
    </row>
    <row r="8" spans="1:17" ht="6.75" customHeight="1">
      <c r="A8" s="16"/>
      <c r="B8" s="17"/>
      <c r="C8" s="17"/>
      <c r="D8" s="17"/>
      <c r="E8" s="17"/>
      <c r="F8" s="17"/>
      <c r="G8" s="18"/>
      <c r="H8" s="17"/>
      <c r="I8" s="17"/>
      <c r="J8" s="31"/>
      <c r="K8" s="32"/>
      <c r="L8" s="17"/>
      <c r="M8" s="17"/>
      <c r="N8" s="32"/>
      <c r="O8" s="54"/>
    </row>
    <row r="9" spans="1:17" s="1" customFormat="1" ht="29.25" customHeight="1">
      <c r="A9" s="19">
        <v>1</v>
      </c>
      <c r="B9" s="21">
        <v>44166</v>
      </c>
      <c r="C9" s="22" t="s">
        <v>142</v>
      </c>
      <c r="D9" s="20" t="s">
        <v>482</v>
      </c>
      <c r="E9" s="23" t="s">
        <v>12</v>
      </c>
      <c r="F9" s="23">
        <v>3600</v>
      </c>
      <c r="G9" s="23">
        <v>378.25</v>
      </c>
      <c r="H9" s="23">
        <v>373.5</v>
      </c>
      <c r="I9" s="23">
        <v>378</v>
      </c>
      <c r="J9" s="33">
        <f t="shared" ref="J9:J16" si="0">IF(E9="","",IF(E9="Buy",(I9-G9),(G9-I9)))</f>
        <v>-0.25</v>
      </c>
      <c r="K9" s="34">
        <f t="shared" ref="K9:K16" si="1">IF(E9="","",J9*F9)</f>
        <v>-900</v>
      </c>
      <c r="L9" s="23">
        <v>400</v>
      </c>
      <c r="M9" s="48">
        <f t="shared" ref="M9:M16" si="2">G9*F9*0.03%</f>
        <v>408.51</v>
      </c>
      <c r="N9" s="34">
        <f t="shared" ref="N9:N16" si="3">K9-M9</f>
        <v>-1308.51</v>
      </c>
      <c r="O9" s="55"/>
      <c r="P9" s="70"/>
      <c r="Q9" s="70"/>
    </row>
    <row r="10" spans="1:17" s="1" customFormat="1" ht="29.25" customHeight="1">
      <c r="A10" s="19">
        <v>2</v>
      </c>
      <c r="B10" s="21">
        <v>44166</v>
      </c>
      <c r="C10" s="22" t="s">
        <v>88</v>
      </c>
      <c r="D10" s="20" t="s">
        <v>239</v>
      </c>
      <c r="E10" s="23" t="s">
        <v>12</v>
      </c>
      <c r="F10" s="23">
        <v>2800</v>
      </c>
      <c r="G10" s="23">
        <v>540.25</v>
      </c>
      <c r="H10" s="23">
        <v>535.5</v>
      </c>
      <c r="I10" s="23">
        <v>541.29999999999995</v>
      </c>
      <c r="J10" s="33">
        <f t="shared" ref="J10" si="4">IF(E10="","",IF(E10="Buy",(I10-G10),(G10-I10)))</f>
        <v>1.0499999999999545</v>
      </c>
      <c r="K10" s="34">
        <f t="shared" ref="K10" si="5">IF(E10="","",J10*F10)</f>
        <v>2939.9999999998727</v>
      </c>
      <c r="L10" s="23">
        <v>400</v>
      </c>
      <c r="M10" s="48">
        <f t="shared" ref="M10" si="6">G10*F10*0.03%</f>
        <v>453.80999999999995</v>
      </c>
      <c r="N10" s="34">
        <f t="shared" ref="N10" si="7">K10-M10</f>
        <v>2486.1899999998727</v>
      </c>
      <c r="O10" s="55"/>
      <c r="P10" s="70"/>
      <c r="Q10" s="70"/>
    </row>
    <row r="11" spans="1:17" s="1" customFormat="1" ht="29.25" customHeight="1">
      <c r="A11" s="19">
        <v>3</v>
      </c>
      <c r="B11" s="21">
        <v>44166</v>
      </c>
      <c r="C11" s="22" t="s">
        <v>483</v>
      </c>
      <c r="D11" s="20" t="s">
        <v>99</v>
      </c>
      <c r="E11" s="23" t="s">
        <v>12</v>
      </c>
      <c r="F11" s="23">
        <v>4000</v>
      </c>
      <c r="G11" s="23">
        <v>421.15</v>
      </c>
      <c r="H11" s="23">
        <v>417.15</v>
      </c>
      <c r="I11" s="23">
        <v>423.5</v>
      </c>
      <c r="J11" s="33">
        <f t="shared" ref="J11" si="8">IF(E11="","",IF(E11="Buy",(I11-G11),(G11-I11)))</f>
        <v>2.3500000000000227</v>
      </c>
      <c r="K11" s="34">
        <f t="shared" ref="K11" si="9">IF(E11="","",J11*F11)</f>
        <v>9400.0000000000909</v>
      </c>
      <c r="L11" s="23">
        <v>400</v>
      </c>
      <c r="M11" s="48">
        <f t="shared" ref="M11" si="10">G11*F11*0.03%</f>
        <v>505.37999999999994</v>
      </c>
      <c r="N11" s="34">
        <f t="shared" ref="N11" si="11">K11-M11</f>
        <v>8894.6200000000917</v>
      </c>
      <c r="O11" s="55">
        <f>SUM(N9:N11)</f>
        <v>10072.299999999965</v>
      </c>
      <c r="P11" s="70"/>
      <c r="Q11" s="70"/>
    </row>
    <row r="12" spans="1:17" s="1" customFormat="1" ht="29.25" customHeight="1">
      <c r="A12" s="19">
        <v>4</v>
      </c>
      <c r="B12" s="21">
        <v>44167</v>
      </c>
      <c r="C12" s="22" t="s">
        <v>81</v>
      </c>
      <c r="D12" s="20" t="s">
        <v>119</v>
      </c>
      <c r="E12" s="23" t="s">
        <v>12</v>
      </c>
      <c r="F12" s="23">
        <v>200</v>
      </c>
      <c r="G12" s="23">
        <v>7253</v>
      </c>
      <c r="H12" s="23">
        <v>7209.9</v>
      </c>
      <c r="I12" s="23">
        <v>7209.9</v>
      </c>
      <c r="J12" s="33">
        <f t="shared" si="0"/>
        <v>-43.100000000000364</v>
      </c>
      <c r="K12" s="34">
        <f t="shared" si="1"/>
        <v>-8620.0000000000728</v>
      </c>
      <c r="L12" s="23">
        <v>400</v>
      </c>
      <c r="M12" s="48">
        <f t="shared" si="2"/>
        <v>435.17999999999995</v>
      </c>
      <c r="N12" s="34">
        <f t="shared" si="3"/>
        <v>-9055.1800000000731</v>
      </c>
      <c r="O12" s="55"/>
      <c r="P12" s="70"/>
      <c r="Q12" s="70"/>
    </row>
    <row r="13" spans="1:17" s="1" customFormat="1" ht="29.25" customHeight="1">
      <c r="A13" s="19">
        <v>5</v>
      </c>
      <c r="B13" s="21">
        <v>44167</v>
      </c>
      <c r="C13" s="22" t="s">
        <v>229</v>
      </c>
      <c r="D13" s="20" t="s">
        <v>484</v>
      </c>
      <c r="E13" s="23" t="s">
        <v>12</v>
      </c>
      <c r="F13" s="23">
        <v>300</v>
      </c>
      <c r="G13" s="23">
        <v>3148</v>
      </c>
      <c r="H13" s="23">
        <v>3115.8</v>
      </c>
      <c r="I13" s="23">
        <v>3115.8</v>
      </c>
      <c r="J13" s="33">
        <f t="shared" si="0"/>
        <v>-32.199999999999818</v>
      </c>
      <c r="K13" s="34">
        <f t="shared" si="1"/>
        <v>-9659.9999999999454</v>
      </c>
      <c r="L13" s="23">
        <v>400</v>
      </c>
      <c r="M13" s="48">
        <f t="shared" si="2"/>
        <v>283.32</v>
      </c>
      <c r="N13" s="34">
        <f t="shared" si="3"/>
        <v>-9943.3199999999451</v>
      </c>
      <c r="O13" s="55"/>
      <c r="P13" s="70"/>
      <c r="Q13" s="70"/>
    </row>
    <row r="14" spans="1:17" s="1" customFormat="1" ht="29.25" customHeight="1">
      <c r="A14" s="19">
        <v>6</v>
      </c>
      <c r="B14" s="21">
        <v>44167</v>
      </c>
      <c r="C14" s="22" t="s">
        <v>460</v>
      </c>
      <c r="D14" s="20" t="s">
        <v>121</v>
      </c>
      <c r="E14" s="23" t="s">
        <v>12</v>
      </c>
      <c r="F14" s="23">
        <v>3000</v>
      </c>
      <c r="G14" s="23">
        <v>473.75</v>
      </c>
      <c r="H14" s="23">
        <v>469.35</v>
      </c>
      <c r="I14" s="23">
        <v>469.35</v>
      </c>
      <c r="J14" s="33">
        <f t="shared" si="0"/>
        <v>-4.3999999999999773</v>
      </c>
      <c r="K14" s="34">
        <f t="shared" si="1"/>
        <v>-13199.999999999931</v>
      </c>
      <c r="L14" s="23">
        <v>400</v>
      </c>
      <c r="M14" s="48">
        <f t="shared" si="2"/>
        <v>426.37499999999994</v>
      </c>
      <c r="N14" s="34">
        <f t="shared" si="3"/>
        <v>-13626.374999999931</v>
      </c>
      <c r="O14" s="55">
        <f>SUM(N12:N14)</f>
        <v>-32624.874999999949</v>
      </c>
      <c r="P14" s="70"/>
      <c r="Q14" s="70"/>
    </row>
    <row r="15" spans="1:17" s="1" customFormat="1" ht="29.25" customHeight="1">
      <c r="A15" s="19">
        <v>7</v>
      </c>
      <c r="B15" s="21">
        <v>44168</v>
      </c>
      <c r="C15" s="22" t="s">
        <v>58</v>
      </c>
      <c r="D15" s="20" t="s">
        <v>119</v>
      </c>
      <c r="E15" s="23" t="s">
        <v>12</v>
      </c>
      <c r="F15" s="23">
        <v>200</v>
      </c>
      <c r="G15" s="23">
        <v>7402.5</v>
      </c>
      <c r="H15" s="23">
        <v>7350</v>
      </c>
      <c r="I15" s="23">
        <v>7516.5</v>
      </c>
      <c r="J15" s="33">
        <f t="shared" si="0"/>
        <v>114</v>
      </c>
      <c r="K15" s="34">
        <f t="shared" si="1"/>
        <v>22800</v>
      </c>
      <c r="L15" s="23">
        <v>400</v>
      </c>
      <c r="M15" s="48">
        <f t="shared" si="2"/>
        <v>444.15</v>
      </c>
      <c r="N15" s="34">
        <f t="shared" si="3"/>
        <v>22355.85</v>
      </c>
      <c r="O15" s="55"/>
      <c r="P15" s="70"/>
      <c r="Q15" s="70"/>
    </row>
    <row r="16" spans="1:17" s="1" customFormat="1" ht="29.25" customHeight="1">
      <c r="A16" s="19">
        <v>8</v>
      </c>
      <c r="B16" s="21">
        <v>44168</v>
      </c>
      <c r="C16" s="22" t="s">
        <v>227</v>
      </c>
      <c r="D16" s="20" t="s">
        <v>266</v>
      </c>
      <c r="E16" s="23" t="s">
        <v>12</v>
      </c>
      <c r="F16" s="23">
        <v>250</v>
      </c>
      <c r="G16" s="23">
        <v>9005</v>
      </c>
      <c r="H16" s="23">
        <v>8930</v>
      </c>
      <c r="I16" s="23">
        <v>9096.25</v>
      </c>
      <c r="J16" s="33">
        <f t="shared" si="0"/>
        <v>91.25</v>
      </c>
      <c r="K16" s="34">
        <f t="shared" si="1"/>
        <v>22812.5</v>
      </c>
      <c r="L16" s="23">
        <v>400</v>
      </c>
      <c r="M16" s="48">
        <f t="shared" si="2"/>
        <v>675.37499999999989</v>
      </c>
      <c r="N16" s="34">
        <f t="shared" si="3"/>
        <v>22137.125</v>
      </c>
      <c r="O16" s="55">
        <f>SUM(N15:N16)</f>
        <v>44492.974999999999</v>
      </c>
      <c r="P16" s="70"/>
      <c r="Q16" s="70"/>
    </row>
    <row r="17" spans="1:17" s="1" customFormat="1" ht="29.25" customHeight="1">
      <c r="A17" s="19">
        <v>9</v>
      </c>
      <c r="B17" s="21">
        <v>44169</v>
      </c>
      <c r="C17" s="22" t="s">
        <v>50</v>
      </c>
      <c r="D17" s="20" t="s">
        <v>317</v>
      </c>
      <c r="E17" s="23" t="s">
        <v>12</v>
      </c>
      <c r="F17" s="23">
        <v>1100</v>
      </c>
      <c r="G17" s="23">
        <v>1452.5</v>
      </c>
      <c r="H17" s="23">
        <v>1438.2</v>
      </c>
      <c r="I17" s="23">
        <v>1442</v>
      </c>
      <c r="J17" s="33">
        <f t="shared" ref="J17:J18" si="12">IF(E17="","",IF(E17="Buy",(I17-G17),(G17-I17)))</f>
        <v>-10.5</v>
      </c>
      <c r="K17" s="34">
        <f t="shared" ref="K17:K18" si="13">IF(E17="","",J17*F17)</f>
        <v>-11550</v>
      </c>
      <c r="L17" s="23">
        <v>400</v>
      </c>
      <c r="M17" s="48">
        <f t="shared" ref="M17:M18" si="14">G17*F17*0.03%</f>
        <v>479.32499999999993</v>
      </c>
      <c r="N17" s="34">
        <f t="shared" ref="N17:N18" si="15">K17-M17</f>
        <v>-12029.325000000001</v>
      </c>
      <c r="O17" s="55"/>
      <c r="P17" s="70"/>
      <c r="Q17" s="70"/>
    </row>
    <row r="18" spans="1:17" s="1" customFormat="1" ht="29.25" customHeight="1">
      <c r="A18" s="19">
        <v>10</v>
      </c>
      <c r="B18" s="21">
        <v>44169</v>
      </c>
      <c r="C18" s="22" t="s">
        <v>457</v>
      </c>
      <c r="D18" s="20" t="s">
        <v>368</v>
      </c>
      <c r="E18" s="23" t="s">
        <v>12</v>
      </c>
      <c r="F18" s="23">
        <v>650</v>
      </c>
      <c r="G18" s="23">
        <v>1215</v>
      </c>
      <c r="H18" s="23">
        <v>1204.2</v>
      </c>
      <c r="I18" s="23">
        <v>1204.2</v>
      </c>
      <c r="J18" s="33">
        <f t="shared" si="12"/>
        <v>-10.799999999999955</v>
      </c>
      <c r="K18" s="34">
        <f t="shared" si="13"/>
        <v>-7019.9999999999709</v>
      </c>
      <c r="L18" s="23">
        <v>400</v>
      </c>
      <c r="M18" s="48">
        <f t="shared" si="14"/>
        <v>236.92499999999998</v>
      </c>
      <c r="N18" s="34">
        <f t="shared" si="15"/>
        <v>-7256.9249999999711</v>
      </c>
      <c r="O18" s="55">
        <f>SUM(N17:N18)</f>
        <v>-19286.249999999971</v>
      </c>
      <c r="P18" s="70"/>
      <c r="Q18" s="70"/>
    </row>
    <row r="19" spans="1:17" s="1" customFormat="1" ht="29.25" customHeight="1">
      <c r="A19" s="19">
        <v>11</v>
      </c>
      <c r="B19" s="21">
        <v>44172</v>
      </c>
      <c r="C19" s="22" t="s">
        <v>388</v>
      </c>
      <c r="D19" s="20" t="s">
        <v>482</v>
      </c>
      <c r="E19" s="23" t="s">
        <v>12</v>
      </c>
      <c r="F19" s="23">
        <v>3600</v>
      </c>
      <c r="G19" s="23">
        <v>407.1</v>
      </c>
      <c r="H19" s="23">
        <v>402.1</v>
      </c>
      <c r="I19" s="23">
        <v>412.85</v>
      </c>
      <c r="J19" s="33">
        <f t="shared" ref="J19" si="16">IF(E19="","",IF(E19="Buy",(I19-G19),(G19-I19)))</f>
        <v>5.75</v>
      </c>
      <c r="K19" s="34">
        <f t="shared" ref="K19" si="17">IF(E19="","",J19*F19)</f>
        <v>20700</v>
      </c>
      <c r="L19" s="23">
        <v>400</v>
      </c>
      <c r="M19" s="48">
        <f t="shared" ref="M19" si="18">G19*F19*0.03%</f>
        <v>439.66799999999995</v>
      </c>
      <c r="N19" s="34">
        <f t="shared" ref="N19" si="19">K19-M19</f>
        <v>20260.331999999999</v>
      </c>
      <c r="O19" s="55"/>
      <c r="P19" s="70"/>
      <c r="Q19" s="70"/>
    </row>
    <row r="20" spans="1:17" s="1" customFormat="1" ht="29.25" customHeight="1">
      <c r="A20" s="19">
        <v>12</v>
      </c>
      <c r="B20" s="21">
        <v>44172</v>
      </c>
      <c r="C20" s="22" t="s">
        <v>322</v>
      </c>
      <c r="D20" s="20" t="s">
        <v>216</v>
      </c>
      <c r="E20" s="23" t="s">
        <v>12</v>
      </c>
      <c r="F20" s="23">
        <v>3100</v>
      </c>
      <c r="G20" s="23">
        <v>203.8</v>
      </c>
      <c r="H20" s="23">
        <v>199.85</v>
      </c>
      <c r="I20" s="23">
        <v>203.1</v>
      </c>
      <c r="J20" s="33">
        <f t="shared" ref="J20" si="20">IF(E20="","",IF(E20="Buy",(I20-G20),(G20-I20)))</f>
        <v>-0.70000000000001705</v>
      </c>
      <c r="K20" s="34">
        <f t="shared" ref="K20" si="21">IF(E20="","",J20*F20)</f>
        <v>-2170.0000000000528</v>
      </c>
      <c r="L20" s="23">
        <v>400</v>
      </c>
      <c r="M20" s="48">
        <f t="shared" ref="M20" si="22">G20*F20*0.03%</f>
        <v>189.53399999999999</v>
      </c>
      <c r="N20" s="34">
        <f t="shared" ref="N20" si="23">K20-M20</f>
        <v>-2359.5340000000529</v>
      </c>
      <c r="O20" s="55"/>
      <c r="P20" s="70"/>
      <c r="Q20" s="70"/>
    </row>
    <row r="21" spans="1:17" s="1" customFormat="1" ht="29.25" customHeight="1">
      <c r="A21" s="19">
        <v>13</v>
      </c>
      <c r="B21" s="21">
        <v>44172</v>
      </c>
      <c r="C21" s="22" t="s">
        <v>349</v>
      </c>
      <c r="D21" s="20" t="s">
        <v>281</v>
      </c>
      <c r="E21" s="23" t="s">
        <v>12</v>
      </c>
      <c r="F21" s="23">
        <v>250</v>
      </c>
      <c r="G21" s="23">
        <v>5020</v>
      </c>
      <c r="H21" s="23">
        <v>4975.5</v>
      </c>
      <c r="I21" s="23">
        <v>5047</v>
      </c>
      <c r="J21" s="33">
        <f t="shared" ref="J21" si="24">IF(E21="","",IF(E21="Buy",(I21-G21),(G21-I21)))</f>
        <v>27</v>
      </c>
      <c r="K21" s="34">
        <f t="shared" ref="K21" si="25">IF(E21="","",J21*F21)</f>
        <v>6750</v>
      </c>
      <c r="L21" s="23">
        <v>400</v>
      </c>
      <c r="M21" s="48">
        <f t="shared" ref="M21" si="26">G21*F21*0.03%</f>
        <v>376.49999999999994</v>
      </c>
      <c r="N21" s="34">
        <f t="shared" ref="N21" si="27">K21-M21</f>
        <v>6373.5</v>
      </c>
      <c r="O21" s="55"/>
      <c r="P21" s="70"/>
      <c r="Q21" s="70"/>
    </row>
    <row r="22" spans="1:17" s="1" customFormat="1" ht="29.25" customHeight="1">
      <c r="A22" s="19">
        <v>14</v>
      </c>
      <c r="B22" s="21">
        <v>44172</v>
      </c>
      <c r="C22" s="22" t="s">
        <v>485</v>
      </c>
      <c r="D22" s="20" t="s">
        <v>204</v>
      </c>
      <c r="E22" s="23" t="s">
        <v>12</v>
      </c>
      <c r="F22" s="23">
        <v>2800</v>
      </c>
      <c r="G22" s="23">
        <v>511.5</v>
      </c>
      <c r="H22" s="23">
        <v>4975.5</v>
      </c>
      <c r="I22" s="23">
        <v>509</v>
      </c>
      <c r="J22" s="33">
        <f t="shared" ref="J22" si="28">IF(E22="","",IF(E22="Buy",(I22-G22),(G22-I22)))</f>
        <v>-2.5</v>
      </c>
      <c r="K22" s="34">
        <f t="shared" ref="K22" si="29">IF(E22="","",J22*F22)</f>
        <v>-7000</v>
      </c>
      <c r="L22" s="23">
        <v>400</v>
      </c>
      <c r="M22" s="48">
        <f t="shared" ref="M22" si="30">G22*F22*0.03%</f>
        <v>429.65999999999997</v>
      </c>
      <c r="N22" s="34">
        <f t="shared" ref="N22" si="31">K22-M22</f>
        <v>-7429.66</v>
      </c>
      <c r="O22" s="55">
        <f>SUM(N19:N22)</f>
        <v>16844.637999999944</v>
      </c>
      <c r="P22" s="70"/>
      <c r="Q22" s="70"/>
    </row>
    <row r="23" spans="1:17" s="1" customFormat="1" ht="29.25" customHeight="1">
      <c r="A23" s="19">
        <v>15</v>
      </c>
      <c r="B23" s="21">
        <v>44173</v>
      </c>
      <c r="C23" s="22" t="s">
        <v>70</v>
      </c>
      <c r="D23" s="20" t="s">
        <v>368</v>
      </c>
      <c r="E23" s="23" t="s">
        <v>12</v>
      </c>
      <c r="F23" s="23">
        <v>650</v>
      </c>
      <c r="G23" s="23">
        <v>1234</v>
      </c>
      <c r="H23" s="23">
        <v>1224</v>
      </c>
      <c r="I23" s="23">
        <v>1227.5</v>
      </c>
      <c r="J23" s="33">
        <f t="shared" ref="J23" si="32">IF(E23="","",IF(E23="Buy",(I23-G23),(G23-I23)))</f>
        <v>-6.5</v>
      </c>
      <c r="K23" s="34">
        <f t="shared" ref="K23" si="33">IF(E23="","",J23*F23)</f>
        <v>-4225</v>
      </c>
      <c r="L23" s="23">
        <v>400</v>
      </c>
      <c r="M23" s="48">
        <f t="shared" ref="M23" si="34">G23*F23*0.03%</f>
        <v>240.62999999999997</v>
      </c>
      <c r="N23" s="34">
        <f t="shared" ref="N23" si="35">K23-M23</f>
        <v>-4465.63</v>
      </c>
      <c r="O23" s="55"/>
      <c r="P23" s="70"/>
      <c r="Q23" s="70"/>
    </row>
    <row r="24" spans="1:17" s="1" customFormat="1" ht="29.25" customHeight="1">
      <c r="A24" s="19">
        <v>16</v>
      </c>
      <c r="B24" s="21">
        <v>44173</v>
      </c>
      <c r="C24" s="22" t="s">
        <v>142</v>
      </c>
      <c r="D24" s="20" t="s">
        <v>141</v>
      </c>
      <c r="E24" s="23" t="s">
        <v>12</v>
      </c>
      <c r="F24" s="23">
        <v>1250</v>
      </c>
      <c r="G24" s="23">
        <v>604</v>
      </c>
      <c r="H24" s="23">
        <v>597.5</v>
      </c>
      <c r="I24" s="23">
        <v>599.20000000000005</v>
      </c>
      <c r="J24" s="33">
        <f t="shared" ref="J24" si="36">IF(E24="","",IF(E24="Buy",(I24-G24),(G24-I24)))</f>
        <v>-4.7999999999999545</v>
      </c>
      <c r="K24" s="34">
        <f t="shared" ref="K24" si="37">IF(E24="","",J24*F24)</f>
        <v>-5999.9999999999436</v>
      </c>
      <c r="L24" s="23">
        <v>400</v>
      </c>
      <c r="M24" s="48">
        <f t="shared" ref="M24" si="38">G24*F24*0.03%</f>
        <v>226.49999999999997</v>
      </c>
      <c r="N24" s="34">
        <f t="shared" ref="N24" si="39">K24-M24</f>
        <v>-6226.4999999999436</v>
      </c>
      <c r="O24" s="55"/>
      <c r="P24" s="70"/>
      <c r="Q24" s="70"/>
    </row>
    <row r="25" spans="1:17" s="1" customFormat="1" ht="29.25" customHeight="1">
      <c r="A25" s="19">
        <v>17</v>
      </c>
      <c r="B25" s="21">
        <v>44173</v>
      </c>
      <c r="C25" s="22" t="s">
        <v>87</v>
      </c>
      <c r="D25" s="20" t="s">
        <v>289</v>
      </c>
      <c r="E25" s="23" t="s">
        <v>12</v>
      </c>
      <c r="F25" s="23">
        <v>1010</v>
      </c>
      <c r="G25" s="23">
        <v>2014</v>
      </c>
      <c r="H25" s="23">
        <v>1998.8</v>
      </c>
      <c r="I25" s="23">
        <v>1998.8</v>
      </c>
      <c r="J25" s="33">
        <f t="shared" ref="J25" si="40">IF(E25="","",IF(E25="Buy",(I25-G25),(G25-I25)))</f>
        <v>-15.200000000000045</v>
      </c>
      <c r="K25" s="34">
        <f t="shared" ref="K25" si="41">IF(E25="","",J25*F25)</f>
        <v>-15352.000000000045</v>
      </c>
      <c r="L25" s="23">
        <v>400</v>
      </c>
      <c r="M25" s="48">
        <f t="shared" ref="M25" si="42">G25*F25*0.03%</f>
        <v>610.24199999999996</v>
      </c>
      <c r="N25" s="34">
        <f t="shared" ref="N25" si="43">K25-M25</f>
        <v>-15962.242000000046</v>
      </c>
      <c r="O25" s="55"/>
      <c r="P25" s="70"/>
      <c r="Q25" s="70"/>
    </row>
    <row r="26" spans="1:17" s="1" customFormat="1" ht="29.25" customHeight="1">
      <c r="A26" s="19">
        <v>18</v>
      </c>
      <c r="B26" s="21">
        <v>44173</v>
      </c>
      <c r="C26" s="22" t="s">
        <v>486</v>
      </c>
      <c r="D26" s="20" t="s">
        <v>404</v>
      </c>
      <c r="E26" s="23" t="s">
        <v>12</v>
      </c>
      <c r="F26" s="23">
        <v>600</v>
      </c>
      <c r="G26" s="23">
        <v>2797</v>
      </c>
      <c r="H26" s="23">
        <v>2779.8</v>
      </c>
      <c r="I26" s="23">
        <v>2804.7</v>
      </c>
      <c r="J26" s="33">
        <f t="shared" ref="J26" si="44">IF(E26="","",IF(E26="Buy",(I26-G26),(G26-I26)))</f>
        <v>7.6999999999998181</v>
      </c>
      <c r="K26" s="34">
        <f t="shared" ref="K26" si="45">IF(E26="","",J26*F26)</f>
        <v>4619.9999999998909</v>
      </c>
      <c r="L26" s="23">
        <v>400</v>
      </c>
      <c r="M26" s="48">
        <f t="shared" ref="M26" si="46">G26*F26*0.03%</f>
        <v>503.46</v>
      </c>
      <c r="N26" s="34">
        <f t="shared" ref="N26" si="47">K26-M26</f>
        <v>4116.5399999998908</v>
      </c>
      <c r="O26" s="55">
        <f>SUM(N23:N26)</f>
        <v>-22537.832000000097</v>
      </c>
      <c r="P26" s="70"/>
      <c r="Q26" s="70"/>
    </row>
    <row r="27" spans="1:17" s="1" customFormat="1" ht="29.25" customHeight="1">
      <c r="A27" s="19">
        <v>19</v>
      </c>
      <c r="B27" s="21">
        <v>44174</v>
      </c>
      <c r="C27" s="22" t="s">
        <v>192</v>
      </c>
      <c r="D27" s="20" t="s">
        <v>174</v>
      </c>
      <c r="E27" s="23" t="s">
        <v>12</v>
      </c>
      <c r="F27" s="23">
        <v>1100</v>
      </c>
      <c r="G27" s="23">
        <v>1580</v>
      </c>
      <c r="H27" s="23">
        <v>1566.8</v>
      </c>
      <c r="I27" s="23">
        <v>1586.9</v>
      </c>
      <c r="J27" s="33">
        <f t="shared" ref="J27" si="48">IF(E27="","",IF(E27="Buy",(I27-G27),(G27-I27)))</f>
        <v>6.9000000000000909</v>
      </c>
      <c r="K27" s="34">
        <f t="shared" ref="K27" si="49">IF(E27="","",J27*F27)</f>
        <v>7590.0000000001</v>
      </c>
      <c r="L27" s="23">
        <v>400</v>
      </c>
      <c r="M27" s="48">
        <f t="shared" ref="M27" si="50">G27*F27*0.03%</f>
        <v>521.4</v>
      </c>
      <c r="N27" s="34">
        <f t="shared" ref="N27" si="51">K27-M27</f>
        <v>7068.6000000001004</v>
      </c>
      <c r="O27" s="55"/>
      <c r="P27" s="70"/>
      <c r="Q27" s="70"/>
    </row>
    <row r="28" spans="1:17" s="1" customFormat="1" ht="29.25" customHeight="1">
      <c r="A28" s="19">
        <v>20</v>
      </c>
      <c r="B28" s="21">
        <v>44174</v>
      </c>
      <c r="C28" s="22" t="s">
        <v>487</v>
      </c>
      <c r="D28" s="20" t="s">
        <v>362</v>
      </c>
      <c r="E28" s="23" t="s">
        <v>12</v>
      </c>
      <c r="F28" s="23">
        <v>250</v>
      </c>
      <c r="G28" s="23">
        <v>4429</v>
      </c>
      <c r="H28" s="23">
        <v>4396.8999999999996</v>
      </c>
      <c r="I28" s="23">
        <v>4396.8999999999996</v>
      </c>
      <c r="J28" s="33">
        <f t="shared" ref="J28" si="52">IF(E28="","",IF(E28="Buy",(I28-G28),(G28-I28)))</f>
        <v>-32.100000000000364</v>
      </c>
      <c r="K28" s="34">
        <f t="shared" ref="K28" si="53">IF(E28="","",J28*F28)</f>
        <v>-8025.0000000000909</v>
      </c>
      <c r="L28" s="23">
        <v>400</v>
      </c>
      <c r="M28" s="48">
        <f t="shared" ref="M28" si="54">G28*F28*0.03%</f>
        <v>332.17499999999995</v>
      </c>
      <c r="N28" s="34">
        <f t="shared" ref="N28" si="55">K28-M28</f>
        <v>-8357.1750000000902</v>
      </c>
      <c r="O28" s="55"/>
      <c r="P28" s="70"/>
      <c r="Q28" s="70"/>
    </row>
    <row r="29" spans="1:17" s="1" customFormat="1" ht="29.25" customHeight="1">
      <c r="A29" s="19">
        <v>21</v>
      </c>
      <c r="B29" s="21">
        <v>44174</v>
      </c>
      <c r="C29" s="22" t="s">
        <v>488</v>
      </c>
      <c r="D29" s="20" t="s">
        <v>321</v>
      </c>
      <c r="E29" s="23" t="s">
        <v>12</v>
      </c>
      <c r="F29" s="23">
        <v>6000</v>
      </c>
      <c r="G29" s="23">
        <v>333.3</v>
      </c>
      <c r="H29" s="23">
        <v>331.2</v>
      </c>
      <c r="I29" s="23">
        <v>331.2</v>
      </c>
      <c r="J29" s="33">
        <f t="shared" ref="J29" si="56">IF(E29="","",IF(E29="Buy",(I29-G29),(G29-I29)))</f>
        <v>-2.1000000000000227</v>
      </c>
      <c r="K29" s="34">
        <f t="shared" ref="K29" si="57">IF(E29="","",J29*F29)</f>
        <v>-12600.000000000136</v>
      </c>
      <c r="L29" s="23">
        <v>400</v>
      </c>
      <c r="M29" s="48">
        <f t="shared" ref="M29" si="58">G29*F29*0.03%</f>
        <v>599.93999999999994</v>
      </c>
      <c r="N29" s="34">
        <f t="shared" ref="N29" si="59">K29-M29</f>
        <v>-13199.940000000137</v>
      </c>
      <c r="O29" s="55"/>
      <c r="P29" s="70"/>
      <c r="Q29" s="70"/>
    </row>
    <row r="30" spans="1:17" s="1" customFormat="1" ht="29.25" customHeight="1">
      <c r="A30" s="19">
        <v>22</v>
      </c>
      <c r="B30" s="21">
        <v>44174</v>
      </c>
      <c r="C30" s="22" t="s">
        <v>352</v>
      </c>
      <c r="D30" s="20" t="s">
        <v>289</v>
      </c>
      <c r="E30" s="23" t="s">
        <v>12</v>
      </c>
      <c r="F30" s="23">
        <v>1010</v>
      </c>
      <c r="G30" s="23">
        <v>2037</v>
      </c>
      <c r="H30" s="23">
        <v>2024.1</v>
      </c>
      <c r="I30" s="23">
        <v>2031.5</v>
      </c>
      <c r="J30" s="33">
        <f t="shared" ref="J30" si="60">IF(E30="","",IF(E30="Buy",(I30-G30),(G30-I30)))</f>
        <v>-5.5</v>
      </c>
      <c r="K30" s="34">
        <f t="shared" ref="K30" si="61">IF(E30="","",J30*F30)</f>
        <v>-5555</v>
      </c>
      <c r="L30" s="23">
        <v>400</v>
      </c>
      <c r="M30" s="48">
        <f t="shared" ref="M30" si="62">G30*F30*0.03%</f>
        <v>617.2109999999999</v>
      </c>
      <c r="N30" s="34">
        <f t="shared" ref="N30" si="63">K30-M30</f>
        <v>-6172.2110000000002</v>
      </c>
      <c r="O30" s="55">
        <f>SUM(N27:N30)</f>
        <v>-20660.726000000126</v>
      </c>
      <c r="P30" s="70"/>
      <c r="Q30" s="70"/>
    </row>
    <row r="31" spans="1:17" s="1" customFormat="1" ht="29.25" customHeight="1">
      <c r="A31" s="19">
        <v>23</v>
      </c>
      <c r="B31" s="21">
        <v>44175</v>
      </c>
      <c r="C31" s="22" t="s">
        <v>276</v>
      </c>
      <c r="D31" s="20" t="s">
        <v>159</v>
      </c>
      <c r="E31" s="23" t="s">
        <v>12</v>
      </c>
      <c r="F31" s="23">
        <v>200</v>
      </c>
      <c r="G31" s="23">
        <v>3777</v>
      </c>
      <c r="H31" s="23">
        <v>3751.2</v>
      </c>
      <c r="I31" s="23">
        <v>3751.2</v>
      </c>
      <c r="J31" s="33">
        <f t="shared" ref="J31" si="64">IF(E31="","",IF(E31="Buy",(I31-G31),(G31-I31)))</f>
        <v>-25.800000000000182</v>
      </c>
      <c r="K31" s="34">
        <f t="shared" ref="K31" si="65">IF(E31="","",J31*F31)</f>
        <v>-5160.0000000000364</v>
      </c>
      <c r="L31" s="23">
        <v>400</v>
      </c>
      <c r="M31" s="48">
        <f t="shared" ref="M31" si="66">G31*F31*0.03%</f>
        <v>226.61999999999998</v>
      </c>
      <c r="N31" s="34">
        <f t="shared" ref="N31" si="67">K31-M31</f>
        <v>-5386.6200000000363</v>
      </c>
      <c r="O31" s="55"/>
      <c r="P31" s="70"/>
      <c r="Q31" s="70"/>
    </row>
    <row r="32" spans="1:17" s="1" customFormat="1" ht="29.25" customHeight="1">
      <c r="A32" s="19">
        <v>24</v>
      </c>
      <c r="B32" s="21">
        <v>44175</v>
      </c>
      <c r="C32" s="22" t="s">
        <v>142</v>
      </c>
      <c r="D32" s="20" t="s">
        <v>489</v>
      </c>
      <c r="E32" s="23" t="s">
        <v>12</v>
      </c>
      <c r="F32" s="23">
        <v>800</v>
      </c>
      <c r="G32" s="23">
        <v>1701</v>
      </c>
      <c r="H32" s="23">
        <v>1686.3</v>
      </c>
      <c r="I32" s="23">
        <v>1686.3</v>
      </c>
      <c r="J32" s="33">
        <f t="shared" ref="J32" si="68">IF(E32="","",IF(E32="Buy",(I32-G32),(G32-I32)))</f>
        <v>-14.700000000000045</v>
      </c>
      <c r="K32" s="34">
        <f t="shared" ref="K32" si="69">IF(E32="","",J32*F32)</f>
        <v>-11760.000000000036</v>
      </c>
      <c r="L32" s="23">
        <v>400</v>
      </c>
      <c r="M32" s="48">
        <f t="shared" ref="M32" si="70">G32*F32*0.03%</f>
        <v>408.23999999999995</v>
      </c>
      <c r="N32" s="34">
        <f t="shared" ref="N32" si="71">K32-M32</f>
        <v>-12168.240000000036</v>
      </c>
      <c r="O32" s="55"/>
      <c r="P32" s="70"/>
      <c r="Q32" s="70"/>
    </row>
    <row r="33" spans="1:17" s="1" customFormat="1" ht="29.25" customHeight="1">
      <c r="A33" s="19">
        <v>25</v>
      </c>
      <c r="B33" s="21">
        <v>44175</v>
      </c>
      <c r="C33" s="22" t="s">
        <v>490</v>
      </c>
      <c r="D33" s="20" t="s">
        <v>220</v>
      </c>
      <c r="E33" s="23" t="s">
        <v>12</v>
      </c>
      <c r="F33" s="23">
        <v>400</v>
      </c>
      <c r="G33" s="23">
        <v>3698.5</v>
      </c>
      <c r="H33" s="23">
        <v>3664.8</v>
      </c>
      <c r="I33" s="23">
        <v>3738</v>
      </c>
      <c r="J33" s="33">
        <f t="shared" ref="J33" si="72">IF(E33="","",IF(E33="Buy",(I33-G33),(G33-I33)))</f>
        <v>39.5</v>
      </c>
      <c r="K33" s="34">
        <f t="shared" ref="K33" si="73">IF(E33="","",J33*F33)</f>
        <v>15800</v>
      </c>
      <c r="L33" s="23">
        <v>400</v>
      </c>
      <c r="M33" s="48">
        <f t="shared" ref="M33" si="74">G33*F33*0.03%</f>
        <v>443.81999999999994</v>
      </c>
      <c r="N33" s="34">
        <f t="shared" ref="N33" si="75">K33-M33</f>
        <v>15356.18</v>
      </c>
      <c r="O33" s="55"/>
      <c r="P33" s="70"/>
      <c r="Q33" s="70"/>
    </row>
    <row r="34" spans="1:17" s="1" customFormat="1" ht="29.25" customHeight="1">
      <c r="A34" s="19">
        <v>26</v>
      </c>
      <c r="B34" s="21">
        <v>44175</v>
      </c>
      <c r="C34" s="22" t="s">
        <v>320</v>
      </c>
      <c r="D34" s="20" t="s">
        <v>491</v>
      </c>
      <c r="E34" s="23" t="s">
        <v>12</v>
      </c>
      <c r="F34" s="23">
        <v>1000</v>
      </c>
      <c r="G34" s="23">
        <v>1647.5</v>
      </c>
      <c r="H34" s="23">
        <v>1637.9</v>
      </c>
      <c r="I34" s="23">
        <v>1661</v>
      </c>
      <c r="J34" s="33">
        <f t="shared" ref="J34" si="76">IF(E34="","",IF(E34="Buy",(I34-G34),(G34-I34)))</f>
        <v>13.5</v>
      </c>
      <c r="K34" s="34">
        <f t="shared" ref="K34" si="77">IF(E34="","",J34*F34)</f>
        <v>13500</v>
      </c>
      <c r="L34" s="23">
        <v>400</v>
      </c>
      <c r="M34" s="48">
        <f t="shared" ref="M34" si="78">G34*F34*0.03%</f>
        <v>494.24999999999994</v>
      </c>
      <c r="N34" s="34">
        <f t="shared" ref="N34" si="79">K34-M34</f>
        <v>13005.75</v>
      </c>
      <c r="O34" s="55"/>
      <c r="P34" s="70"/>
      <c r="Q34" s="70"/>
    </row>
    <row r="35" spans="1:17" s="1" customFormat="1" ht="29.25" customHeight="1">
      <c r="A35" s="19">
        <v>27</v>
      </c>
      <c r="B35" s="21">
        <v>44175</v>
      </c>
      <c r="C35" s="22" t="s">
        <v>381</v>
      </c>
      <c r="D35" s="20" t="s">
        <v>362</v>
      </c>
      <c r="E35" s="23" t="s">
        <v>12</v>
      </c>
      <c r="F35" s="23">
        <v>250</v>
      </c>
      <c r="G35" s="23">
        <v>4569</v>
      </c>
      <c r="H35" s="23">
        <v>4536.8999999999996</v>
      </c>
      <c r="I35" s="23">
        <v>4605</v>
      </c>
      <c r="J35" s="33">
        <f t="shared" ref="J35" si="80">IF(E35="","",IF(E35="Buy",(I35-G35),(G35-I35)))</f>
        <v>36</v>
      </c>
      <c r="K35" s="34">
        <f t="shared" ref="K35" si="81">IF(E35="","",J35*F35)</f>
        <v>9000</v>
      </c>
      <c r="L35" s="23">
        <v>400</v>
      </c>
      <c r="M35" s="48">
        <f t="shared" ref="M35" si="82">G35*F35*0.03%</f>
        <v>342.67499999999995</v>
      </c>
      <c r="N35" s="34">
        <f t="shared" ref="N35" si="83">K35-M35</f>
        <v>8657.3250000000007</v>
      </c>
      <c r="O35" s="55">
        <f>SUM(N31:N35)</f>
        <v>19464.394999999928</v>
      </c>
      <c r="P35" s="70"/>
      <c r="Q35" s="70"/>
    </row>
    <row r="36" spans="1:17" s="1" customFormat="1" ht="29.25" customHeight="1">
      <c r="A36" s="19">
        <v>28</v>
      </c>
      <c r="B36" s="21">
        <v>44176</v>
      </c>
      <c r="C36" s="22" t="s">
        <v>229</v>
      </c>
      <c r="D36" s="20" t="s">
        <v>484</v>
      </c>
      <c r="E36" s="23" t="s">
        <v>12</v>
      </c>
      <c r="F36" s="23">
        <v>600</v>
      </c>
      <c r="G36" s="23">
        <v>3217.5</v>
      </c>
      <c r="H36" s="23">
        <v>3188.9</v>
      </c>
      <c r="I36" s="23">
        <v>3196.2</v>
      </c>
      <c r="J36" s="33">
        <f t="shared" ref="J36" si="84">IF(E36="","",IF(E36="Buy",(I36-G36),(G36-I36)))</f>
        <v>-21.300000000000182</v>
      </c>
      <c r="K36" s="34">
        <f t="shared" ref="K36" si="85">IF(E36="","",J36*F36)</f>
        <v>-12780.000000000109</v>
      </c>
      <c r="L36" s="23">
        <v>400</v>
      </c>
      <c r="M36" s="48">
        <f t="shared" ref="M36" si="86">G36*F36*0.03%</f>
        <v>579.15</v>
      </c>
      <c r="N36" s="34">
        <f t="shared" ref="N36" si="87">K36-M36</f>
        <v>-13359.150000000109</v>
      </c>
      <c r="O36" s="55"/>
      <c r="P36" s="70"/>
      <c r="Q36" s="70"/>
    </row>
    <row r="37" spans="1:17" s="1" customFormat="1" ht="29.25" customHeight="1">
      <c r="A37" s="19">
        <v>29</v>
      </c>
      <c r="B37" s="21">
        <v>44176</v>
      </c>
      <c r="C37" s="22" t="s">
        <v>427</v>
      </c>
      <c r="D37" s="20" t="s">
        <v>234</v>
      </c>
      <c r="E37" s="23" t="s">
        <v>12</v>
      </c>
      <c r="F37" s="23">
        <v>1400</v>
      </c>
      <c r="G37" s="23">
        <v>884.5</v>
      </c>
      <c r="H37" s="23">
        <v>876.9</v>
      </c>
      <c r="I37" s="23">
        <v>876.9</v>
      </c>
      <c r="J37" s="33">
        <f t="shared" ref="J37" si="88">IF(E37="","",IF(E37="Buy",(I37-G37),(G37-I37)))</f>
        <v>-7.6000000000000227</v>
      </c>
      <c r="K37" s="34">
        <f t="shared" ref="K37" si="89">IF(E37="","",J37*F37)</f>
        <v>-10640.000000000033</v>
      </c>
      <c r="L37" s="23">
        <v>400</v>
      </c>
      <c r="M37" s="48">
        <f t="shared" ref="M37" si="90">G37*F37*0.03%</f>
        <v>371.48999999999995</v>
      </c>
      <c r="N37" s="34">
        <f t="shared" ref="N37" si="91">K37-M37</f>
        <v>-11011.490000000033</v>
      </c>
      <c r="O37" s="55"/>
      <c r="P37" s="70"/>
      <c r="Q37" s="70"/>
    </row>
    <row r="38" spans="1:17" s="1" customFormat="1" ht="29.25" customHeight="1">
      <c r="A38" s="19">
        <v>30</v>
      </c>
      <c r="B38" s="21">
        <v>44176</v>
      </c>
      <c r="C38" s="22" t="s">
        <v>428</v>
      </c>
      <c r="D38" s="20" t="s">
        <v>78</v>
      </c>
      <c r="E38" s="23" t="s">
        <v>12</v>
      </c>
      <c r="F38" s="23">
        <v>250</v>
      </c>
      <c r="G38" s="23">
        <v>4900</v>
      </c>
      <c r="H38" s="23">
        <v>4878.8</v>
      </c>
      <c r="I38" s="23">
        <v>4878.8</v>
      </c>
      <c r="J38" s="33">
        <f t="shared" ref="J38" si="92">IF(E38="","",IF(E38="Buy",(I38-G38),(G38-I38)))</f>
        <v>-21.199999999999818</v>
      </c>
      <c r="K38" s="34">
        <f t="shared" ref="K38" si="93">IF(E38="","",J38*F38)</f>
        <v>-5299.9999999999545</v>
      </c>
      <c r="L38" s="23">
        <v>400</v>
      </c>
      <c r="M38" s="48">
        <f t="shared" ref="M38" si="94">G38*F38*0.03%</f>
        <v>367.49999999999994</v>
      </c>
      <c r="N38" s="34">
        <f t="shared" ref="N38" si="95">K38-M38</f>
        <v>-5667.4999999999545</v>
      </c>
      <c r="O38" s="55">
        <f>SUM(N36:N38)</f>
        <v>-30038.140000000094</v>
      </c>
      <c r="P38" s="70"/>
      <c r="Q38" s="70"/>
    </row>
    <row r="39" spans="1:17" s="1" customFormat="1" ht="29.25" customHeight="1">
      <c r="A39" s="19">
        <v>31</v>
      </c>
      <c r="B39" s="21">
        <v>44179</v>
      </c>
      <c r="C39" s="22" t="s">
        <v>246</v>
      </c>
      <c r="D39" s="20" t="s">
        <v>175</v>
      </c>
      <c r="E39" s="23" t="s">
        <v>12</v>
      </c>
      <c r="F39" s="23">
        <v>1200</v>
      </c>
      <c r="G39" s="23">
        <v>1083.6500000000001</v>
      </c>
      <c r="H39" s="23">
        <v>1063.3499999999999</v>
      </c>
      <c r="I39" s="23">
        <v>1079.75</v>
      </c>
      <c r="J39" s="33">
        <f t="shared" ref="J39:J40" si="96">IF(E39="","",IF(E39="Buy",(I39-G39),(G39-I39)))</f>
        <v>-3.9000000000000909</v>
      </c>
      <c r="K39" s="34">
        <f t="shared" ref="K39:K40" si="97">IF(E39="","",J39*F39)</f>
        <v>-4680.0000000001091</v>
      </c>
      <c r="L39" s="23">
        <v>400</v>
      </c>
      <c r="M39" s="48">
        <f t="shared" ref="M39:M40" si="98">G39*F39*0.03%</f>
        <v>390.11399999999998</v>
      </c>
      <c r="N39" s="34">
        <f t="shared" ref="N39:N40" si="99">K39-M39</f>
        <v>-5070.1140000001087</v>
      </c>
      <c r="O39" s="55"/>
      <c r="P39" s="70"/>
      <c r="Q39" s="70"/>
    </row>
    <row r="40" spans="1:17" s="1" customFormat="1" ht="29.25" customHeight="1">
      <c r="A40" s="19">
        <v>32</v>
      </c>
      <c r="B40" s="21">
        <v>44179</v>
      </c>
      <c r="C40" s="22" t="s">
        <v>265</v>
      </c>
      <c r="D40" s="20" t="s">
        <v>182</v>
      </c>
      <c r="E40" s="23" t="s">
        <v>12</v>
      </c>
      <c r="F40" s="23">
        <v>4000</v>
      </c>
      <c r="G40" s="23">
        <v>364.35</v>
      </c>
      <c r="H40" s="23">
        <v>359.6</v>
      </c>
      <c r="I40" s="23">
        <v>362.6</v>
      </c>
      <c r="J40" s="33">
        <f t="shared" si="96"/>
        <v>-1.75</v>
      </c>
      <c r="K40" s="34">
        <f t="shared" si="97"/>
        <v>-7000</v>
      </c>
      <c r="L40" s="23">
        <v>400</v>
      </c>
      <c r="M40" s="48">
        <f t="shared" si="98"/>
        <v>437.21999999999997</v>
      </c>
      <c r="N40" s="34">
        <f t="shared" si="99"/>
        <v>-7437.22</v>
      </c>
      <c r="O40" s="55"/>
      <c r="P40" s="70"/>
      <c r="Q40" s="70"/>
    </row>
    <row r="41" spans="1:17" s="1" customFormat="1" ht="29.25" customHeight="1">
      <c r="A41" s="19">
        <v>33</v>
      </c>
      <c r="B41" s="21">
        <v>44179</v>
      </c>
      <c r="C41" s="22" t="s">
        <v>492</v>
      </c>
      <c r="D41" s="20" t="s">
        <v>181</v>
      </c>
      <c r="E41" s="23" t="s">
        <v>12</v>
      </c>
      <c r="F41" s="23">
        <v>550</v>
      </c>
      <c r="G41" s="23">
        <v>1616</v>
      </c>
      <c r="H41" s="23">
        <v>1602.8</v>
      </c>
      <c r="I41" s="23">
        <v>1634</v>
      </c>
      <c r="J41" s="33">
        <f t="shared" ref="J41" si="100">IF(E41="","",IF(E41="Buy",(I41-G41),(G41-I41)))</f>
        <v>18</v>
      </c>
      <c r="K41" s="34">
        <f t="shared" ref="K41" si="101">IF(E41="","",J41*F41)</f>
        <v>9900</v>
      </c>
      <c r="L41" s="23">
        <v>400</v>
      </c>
      <c r="M41" s="48">
        <f t="shared" ref="M41" si="102">G41*F41*0.03%</f>
        <v>266.64</v>
      </c>
      <c r="N41" s="34">
        <f t="shared" ref="N41" si="103">K41-M41</f>
        <v>9633.36</v>
      </c>
      <c r="O41" s="55">
        <f>SUM(N39:N41)</f>
        <v>-2873.9740000001075</v>
      </c>
      <c r="P41" s="70"/>
      <c r="Q41" s="70"/>
    </row>
    <row r="42" spans="1:17" s="1" customFormat="1" ht="29.25" customHeight="1">
      <c r="A42" s="19">
        <v>34</v>
      </c>
      <c r="B42" s="21">
        <v>44180</v>
      </c>
      <c r="C42" s="22" t="s">
        <v>82</v>
      </c>
      <c r="D42" s="20" t="s">
        <v>469</v>
      </c>
      <c r="E42" s="23" t="s">
        <v>12</v>
      </c>
      <c r="F42" s="23">
        <v>500</v>
      </c>
      <c r="G42" s="23">
        <v>2751</v>
      </c>
      <c r="H42" s="23">
        <v>2727.5</v>
      </c>
      <c r="I42" s="23">
        <v>2737.8</v>
      </c>
      <c r="J42" s="33">
        <f t="shared" ref="J42" si="104">IF(E42="","",IF(E42="Buy",(I42-G42),(G42-I42)))</f>
        <v>-13.199999999999818</v>
      </c>
      <c r="K42" s="34">
        <f t="shared" ref="K42" si="105">IF(E42="","",J42*F42)</f>
        <v>-6599.9999999999091</v>
      </c>
      <c r="L42" s="23">
        <v>400</v>
      </c>
      <c r="M42" s="48">
        <f t="shared" ref="M42" si="106">G42*F42*0.03%</f>
        <v>412.65</v>
      </c>
      <c r="N42" s="34">
        <f t="shared" ref="N42" si="107">K42-M42</f>
        <v>-7012.6499999999087</v>
      </c>
      <c r="O42" s="55"/>
      <c r="P42" s="70"/>
      <c r="Q42" s="70"/>
    </row>
    <row r="43" spans="1:17" s="1" customFormat="1" ht="29.25" customHeight="1">
      <c r="A43" s="19">
        <v>35</v>
      </c>
      <c r="B43" s="21">
        <v>44180</v>
      </c>
      <c r="C43" s="22" t="s">
        <v>124</v>
      </c>
      <c r="D43" s="20" t="s">
        <v>216</v>
      </c>
      <c r="E43" s="23" t="s">
        <v>13</v>
      </c>
      <c r="F43" s="23">
        <v>3100</v>
      </c>
      <c r="G43" s="23">
        <v>188</v>
      </c>
      <c r="H43" s="23">
        <v>191.5</v>
      </c>
      <c r="I43" s="23">
        <v>189.8</v>
      </c>
      <c r="J43" s="33">
        <f t="shared" ref="J43" si="108">IF(E43="","",IF(E43="Buy",(I43-G43),(G43-I43)))</f>
        <v>-1.8000000000000114</v>
      </c>
      <c r="K43" s="34">
        <f t="shared" ref="K43" si="109">IF(E43="","",J43*F43)</f>
        <v>-5580.0000000000355</v>
      </c>
      <c r="L43" s="23">
        <v>400</v>
      </c>
      <c r="M43" s="48">
        <f t="shared" ref="M43" si="110">G43*F43*0.03%</f>
        <v>174.83999999999997</v>
      </c>
      <c r="N43" s="34">
        <f t="shared" ref="N43" si="111">K43-M43</f>
        <v>-5754.8400000000356</v>
      </c>
      <c r="O43" s="55"/>
      <c r="P43" s="70"/>
      <c r="Q43" s="70"/>
    </row>
    <row r="44" spans="1:17" s="1" customFormat="1" ht="29.25" customHeight="1">
      <c r="A44" s="19">
        <v>36</v>
      </c>
      <c r="B44" s="21">
        <v>44180</v>
      </c>
      <c r="C44" s="22" t="s">
        <v>366</v>
      </c>
      <c r="D44" s="20" t="s">
        <v>152</v>
      </c>
      <c r="E44" s="23" t="s">
        <v>12</v>
      </c>
      <c r="F44" s="23">
        <v>1000</v>
      </c>
      <c r="G44" s="23">
        <v>825</v>
      </c>
      <c r="H44" s="23">
        <v>819.3</v>
      </c>
      <c r="I44" s="23">
        <v>825</v>
      </c>
      <c r="J44" s="33">
        <f t="shared" ref="J44" si="112">IF(E44="","",IF(E44="Buy",(I44-G44),(G44-I44)))</f>
        <v>0</v>
      </c>
      <c r="K44" s="34">
        <f t="shared" ref="K44" si="113">IF(E44="","",J44*F44)</f>
        <v>0</v>
      </c>
      <c r="L44" s="23">
        <v>400</v>
      </c>
      <c r="M44" s="48">
        <f t="shared" ref="M44" si="114">G44*F44*0.03%</f>
        <v>247.49999999999997</v>
      </c>
      <c r="N44" s="34">
        <f t="shared" ref="N44" si="115">K44-M44</f>
        <v>-247.49999999999997</v>
      </c>
      <c r="O44" s="55"/>
      <c r="P44" s="70"/>
      <c r="Q44" s="70"/>
    </row>
    <row r="45" spans="1:17" s="1" customFormat="1" ht="29.25" customHeight="1">
      <c r="A45" s="19">
        <v>37</v>
      </c>
      <c r="B45" s="21">
        <v>44180</v>
      </c>
      <c r="C45" s="22" t="s">
        <v>456</v>
      </c>
      <c r="D45" s="20" t="s">
        <v>78</v>
      </c>
      <c r="E45" s="23" t="s">
        <v>12</v>
      </c>
      <c r="F45" s="23">
        <v>500</v>
      </c>
      <c r="G45" s="23">
        <v>5015</v>
      </c>
      <c r="H45" s="23">
        <v>4979.8</v>
      </c>
      <c r="I45" s="23">
        <v>5087.5</v>
      </c>
      <c r="J45" s="33">
        <f t="shared" ref="J45" si="116">IF(E45="","",IF(E45="Buy",(I45-G45),(G45-I45)))</f>
        <v>72.5</v>
      </c>
      <c r="K45" s="34">
        <f t="shared" ref="K45" si="117">IF(E45="","",J45*F45)</f>
        <v>36250</v>
      </c>
      <c r="L45" s="23">
        <v>400</v>
      </c>
      <c r="M45" s="48">
        <f t="shared" ref="M45" si="118">G45*F45*0.03%</f>
        <v>752.24999999999989</v>
      </c>
      <c r="N45" s="34">
        <f t="shared" ref="N45" si="119">K45-M45</f>
        <v>35497.75</v>
      </c>
      <c r="O45" s="55"/>
      <c r="P45" s="70"/>
      <c r="Q45" s="70"/>
    </row>
    <row r="46" spans="1:17" s="1" customFormat="1" ht="29.25" customHeight="1">
      <c r="A46" s="19">
        <v>38</v>
      </c>
      <c r="B46" s="21">
        <v>44180</v>
      </c>
      <c r="C46" s="22" t="s">
        <v>381</v>
      </c>
      <c r="D46" s="20" t="s">
        <v>125</v>
      </c>
      <c r="E46" s="23" t="s">
        <v>12</v>
      </c>
      <c r="F46" s="23">
        <v>1334</v>
      </c>
      <c r="G46" s="23">
        <v>1097.5</v>
      </c>
      <c r="H46" s="23">
        <v>1083.5</v>
      </c>
      <c r="I46" s="23">
        <v>1096</v>
      </c>
      <c r="J46" s="33">
        <f t="shared" ref="J46" si="120">IF(E46="","",IF(E46="Buy",(I46-G46),(G46-I46)))</f>
        <v>-1.5</v>
      </c>
      <c r="K46" s="34">
        <f t="shared" ref="K46" si="121">IF(E46="","",J46*F46)</f>
        <v>-2001</v>
      </c>
      <c r="L46" s="23">
        <v>400</v>
      </c>
      <c r="M46" s="48">
        <f t="shared" ref="M46" si="122">G46*F46*0.03%</f>
        <v>439.21949999999998</v>
      </c>
      <c r="N46" s="34">
        <f t="shared" ref="N46" si="123">K46-M46</f>
        <v>-2440.2195000000002</v>
      </c>
      <c r="O46" s="55">
        <f>SUM(N42:N46)</f>
        <v>20042.540500000057</v>
      </c>
      <c r="P46" s="70"/>
      <c r="Q46" s="70"/>
    </row>
    <row r="47" spans="1:17" s="1" customFormat="1" ht="29.25" customHeight="1">
      <c r="A47" s="19">
        <v>39</v>
      </c>
      <c r="B47" s="21">
        <v>44181</v>
      </c>
      <c r="C47" s="22" t="s">
        <v>199</v>
      </c>
      <c r="D47" s="20" t="s">
        <v>160</v>
      </c>
      <c r="E47" s="23" t="s">
        <v>12</v>
      </c>
      <c r="F47" s="23">
        <v>1000</v>
      </c>
      <c r="G47" s="23">
        <v>954</v>
      </c>
      <c r="H47" s="23">
        <v>946.1</v>
      </c>
      <c r="I47" s="23">
        <v>946.1</v>
      </c>
      <c r="J47" s="33">
        <f t="shared" ref="J47" si="124">IF(E47="","",IF(E47="Buy",(I47-G47),(G47-I47)))</f>
        <v>-7.8999999999999773</v>
      </c>
      <c r="K47" s="34">
        <f t="shared" ref="K47" si="125">IF(E47="","",J47*F47)</f>
        <v>-7899.9999999999773</v>
      </c>
      <c r="L47" s="23">
        <v>400</v>
      </c>
      <c r="M47" s="48">
        <f t="shared" ref="M47" si="126">G47*F47*0.03%</f>
        <v>286.2</v>
      </c>
      <c r="N47" s="34">
        <f t="shared" ref="N47" si="127">K47-M47</f>
        <v>-8186.1999999999771</v>
      </c>
      <c r="O47" s="55"/>
      <c r="P47" s="70"/>
      <c r="Q47" s="70"/>
    </row>
    <row r="48" spans="1:17" s="1" customFormat="1" ht="29.25" customHeight="1">
      <c r="A48" s="19">
        <v>40</v>
      </c>
      <c r="B48" s="21">
        <v>44181</v>
      </c>
      <c r="C48" s="22" t="s">
        <v>252</v>
      </c>
      <c r="D48" s="20" t="s">
        <v>253</v>
      </c>
      <c r="E48" s="23" t="s">
        <v>12</v>
      </c>
      <c r="F48" s="23">
        <v>9000</v>
      </c>
      <c r="G48" s="23">
        <v>98.6</v>
      </c>
      <c r="H48" s="23">
        <v>97.35</v>
      </c>
      <c r="I48" s="23">
        <v>100.4</v>
      </c>
      <c r="J48" s="33">
        <f t="shared" ref="J48" si="128">IF(E48="","",IF(E48="Buy",(I48-G48),(G48-I48)))</f>
        <v>1.8000000000000114</v>
      </c>
      <c r="K48" s="34">
        <f t="shared" ref="K48" si="129">IF(E48="","",J48*F48)</f>
        <v>16200.000000000102</v>
      </c>
      <c r="L48" s="23">
        <v>400</v>
      </c>
      <c r="M48" s="48">
        <f t="shared" ref="M48" si="130">G48*F48*0.03%</f>
        <v>266.21999999999997</v>
      </c>
      <c r="N48" s="34">
        <f t="shared" ref="N48" si="131">K48-M48</f>
        <v>15933.780000000103</v>
      </c>
      <c r="O48" s="55"/>
      <c r="P48" s="70"/>
      <c r="Q48" s="70"/>
    </row>
    <row r="49" spans="1:17" s="1" customFormat="1" ht="29.25" customHeight="1">
      <c r="A49" s="19">
        <v>41</v>
      </c>
      <c r="B49" s="21">
        <v>44181</v>
      </c>
      <c r="C49" s="22" t="s">
        <v>493</v>
      </c>
      <c r="D49" s="20" t="s">
        <v>166</v>
      </c>
      <c r="E49" s="23" t="s">
        <v>12</v>
      </c>
      <c r="F49" s="23">
        <v>5000</v>
      </c>
      <c r="G49" s="23">
        <v>281.2</v>
      </c>
      <c r="H49" s="23">
        <v>279.85000000000002</v>
      </c>
      <c r="I49" s="23">
        <v>286.7</v>
      </c>
      <c r="J49" s="33">
        <f t="shared" ref="J49" si="132">IF(E49="","",IF(E49="Buy",(I49-G49),(G49-I49)))</f>
        <v>5.5</v>
      </c>
      <c r="K49" s="34">
        <f t="shared" ref="K49" si="133">IF(E49="","",J49*F49)</f>
        <v>27500</v>
      </c>
      <c r="L49" s="23">
        <v>400</v>
      </c>
      <c r="M49" s="48">
        <f t="shared" ref="M49" si="134">G49*F49*0.03%</f>
        <v>421.79999999999995</v>
      </c>
      <c r="N49" s="34">
        <f t="shared" ref="N49" si="135">K49-M49</f>
        <v>27078.2</v>
      </c>
      <c r="O49" s="55">
        <f>SUM(N47:N49)</f>
        <v>34825.78000000013</v>
      </c>
      <c r="P49" s="70"/>
      <c r="Q49" s="70"/>
    </row>
    <row r="50" spans="1:17" s="1" customFormat="1" ht="29.25" customHeight="1">
      <c r="A50" s="19">
        <v>42</v>
      </c>
      <c r="B50" s="21">
        <v>44182</v>
      </c>
      <c r="C50" s="22" t="s">
        <v>71</v>
      </c>
      <c r="D50" s="20" t="s">
        <v>239</v>
      </c>
      <c r="E50" s="23" t="s">
        <v>12</v>
      </c>
      <c r="F50" s="23">
        <v>1400</v>
      </c>
      <c r="G50" s="23">
        <v>586.5</v>
      </c>
      <c r="H50" s="23">
        <v>580.9</v>
      </c>
      <c r="I50" s="23">
        <v>585.1</v>
      </c>
      <c r="J50" s="33">
        <f t="shared" ref="J50" si="136">IF(E50="","",IF(E50="Buy",(I50-G50),(G50-I50)))</f>
        <v>-1.3999999999999773</v>
      </c>
      <c r="K50" s="34">
        <f t="shared" ref="K50" si="137">IF(E50="","",J50*F50)</f>
        <v>-1959.9999999999682</v>
      </c>
      <c r="L50" s="23">
        <v>400</v>
      </c>
      <c r="M50" s="48">
        <f t="shared" ref="M50" si="138">G50*F50*0.03%</f>
        <v>246.32999999999998</v>
      </c>
      <c r="N50" s="34">
        <f t="shared" ref="N50" si="139">K50-M50</f>
        <v>-2206.3299999999681</v>
      </c>
      <c r="O50" s="55"/>
      <c r="P50" s="70"/>
      <c r="Q50" s="70"/>
    </row>
    <row r="51" spans="1:17" s="1" customFormat="1" ht="29.25" customHeight="1">
      <c r="A51" s="19">
        <v>43</v>
      </c>
      <c r="B51" s="21">
        <v>44182</v>
      </c>
      <c r="C51" s="22" t="s">
        <v>248</v>
      </c>
      <c r="D51" s="20" t="s">
        <v>241</v>
      </c>
      <c r="E51" s="23" t="s">
        <v>12</v>
      </c>
      <c r="F51" s="23">
        <v>250</v>
      </c>
      <c r="G51" s="23">
        <v>5480</v>
      </c>
      <c r="H51" s="23">
        <v>5395.8</v>
      </c>
      <c r="I51" s="23">
        <v>5542</v>
      </c>
      <c r="J51" s="33">
        <f t="shared" ref="J51" si="140">IF(E51="","",IF(E51="Buy",(I51-G51),(G51-I51)))</f>
        <v>62</v>
      </c>
      <c r="K51" s="34">
        <f t="shared" ref="K51" si="141">IF(E51="","",J51*F51)</f>
        <v>15500</v>
      </c>
      <c r="L51" s="23">
        <v>400</v>
      </c>
      <c r="M51" s="48">
        <f t="shared" ref="M51" si="142">G51*F51*0.03%</f>
        <v>410.99999999999994</v>
      </c>
      <c r="N51" s="34">
        <f t="shared" ref="N51" si="143">K51-M51</f>
        <v>15089</v>
      </c>
      <c r="O51" s="55"/>
      <c r="P51" s="70"/>
      <c r="Q51" s="70"/>
    </row>
    <row r="52" spans="1:17" s="1" customFormat="1" ht="29.25" customHeight="1">
      <c r="A52" s="19">
        <v>44</v>
      </c>
      <c r="B52" s="21">
        <v>44182</v>
      </c>
      <c r="C52" s="22" t="s">
        <v>432</v>
      </c>
      <c r="D52" s="20" t="s">
        <v>98</v>
      </c>
      <c r="E52" s="23" t="s">
        <v>12</v>
      </c>
      <c r="F52" s="23">
        <v>7000</v>
      </c>
      <c r="G52" s="23">
        <v>162.30000000000001</v>
      </c>
      <c r="H52" s="23">
        <v>160.94999999999999</v>
      </c>
      <c r="I52" s="23">
        <v>160.94999999999999</v>
      </c>
      <c r="J52" s="33">
        <f t="shared" ref="J52" si="144">IF(E52="","",IF(E52="Buy",(I52-G52),(G52-I52)))</f>
        <v>-1.3500000000000227</v>
      </c>
      <c r="K52" s="34">
        <f t="shared" ref="K52" si="145">IF(E52="","",J52*F52)</f>
        <v>-9450.0000000001601</v>
      </c>
      <c r="L52" s="23">
        <v>400</v>
      </c>
      <c r="M52" s="48">
        <f t="shared" ref="M52" si="146">G52*F52*0.03%</f>
        <v>340.83</v>
      </c>
      <c r="N52" s="34">
        <f t="shared" ref="N52" si="147">K52-M52</f>
        <v>-9790.83000000016</v>
      </c>
      <c r="O52" s="55">
        <f>SUM(N50:N52)</f>
        <v>3091.839999999871</v>
      </c>
      <c r="P52" s="70"/>
      <c r="Q52" s="70"/>
    </row>
    <row r="53" spans="1:17" s="1" customFormat="1" ht="29.25" customHeight="1">
      <c r="A53" s="19">
        <v>45</v>
      </c>
      <c r="B53" s="21">
        <v>44183</v>
      </c>
      <c r="C53" s="22" t="s">
        <v>71</v>
      </c>
      <c r="D53" s="20" t="s">
        <v>377</v>
      </c>
      <c r="E53" s="23" t="s">
        <v>13</v>
      </c>
      <c r="F53" s="23">
        <v>1200</v>
      </c>
      <c r="G53" s="23">
        <v>599.45000000000005</v>
      </c>
      <c r="H53" s="23">
        <v>605.1</v>
      </c>
      <c r="I53" s="23">
        <v>601.6</v>
      </c>
      <c r="J53" s="33">
        <f t="shared" ref="J53" si="148">IF(E53="","",IF(E53="Buy",(I53-G53),(G53-I53)))</f>
        <v>-2.1499999999999773</v>
      </c>
      <c r="K53" s="34">
        <f t="shared" ref="K53" si="149">IF(E53="","",J53*F53)</f>
        <v>-2579.9999999999727</v>
      </c>
      <c r="L53" s="23">
        <v>400</v>
      </c>
      <c r="M53" s="48">
        <f t="shared" ref="M53" si="150">G53*F53*0.03%</f>
        <v>215.80199999999999</v>
      </c>
      <c r="N53" s="34">
        <f t="shared" ref="N53:N59" si="151">K53-M53</f>
        <v>-2795.8019999999728</v>
      </c>
      <c r="O53" s="55"/>
      <c r="P53" s="70"/>
      <c r="Q53" s="70"/>
    </row>
    <row r="54" spans="1:17" s="1" customFormat="1" ht="29.25" customHeight="1">
      <c r="A54" s="19">
        <v>46</v>
      </c>
      <c r="B54" s="21">
        <v>44183</v>
      </c>
      <c r="C54" s="22" t="s">
        <v>312</v>
      </c>
      <c r="D54" s="20" t="s">
        <v>281</v>
      </c>
      <c r="E54" s="23" t="s">
        <v>12</v>
      </c>
      <c r="F54" s="23">
        <v>250</v>
      </c>
      <c r="G54" s="23">
        <v>5162.75</v>
      </c>
      <c r="H54" s="23">
        <v>5134.8</v>
      </c>
      <c r="I54" s="23">
        <v>5175.8999999999996</v>
      </c>
      <c r="J54" s="33">
        <f t="shared" ref="J54" si="152">IF(E54="","",IF(E54="Buy",(I54-G54),(G54-I54)))</f>
        <v>13.149999999999636</v>
      </c>
      <c r="K54" s="34">
        <f t="shared" ref="K54" si="153">IF(E54="","",J54*F54)</f>
        <v>3287.4999999999091</v>
      </c>
      <c r="L54" s="23">
        <v>400</v>
      </c>
      <c r="M54" s="48">
        <f t="shared" ref="M54" si="154">G54*F54*0.03%</f>
        <v>387.20624999999995</v>
      </c>
      <c r="N54" s="34">
        <f t="shared" si="151"/>
        <v>2900.2937499999089</v>
      </c>
      <c r="O54" s="55"/>
      <c r="P54" s="70"/>
      <c r="Q54" s="70"/>
    </row>
    <row r="55" spans="1:17" s="1" customFormat="1" ht="29.25" customHeight="1">
      <c r="A55" s="19">
        <v>47</v>
      </c>
      <c r="B55" s="21">
        <v>44183</v>
      </c>
      <c r="C55" s="22" t="s">
        <v>494</v>
      </c>
      <c r="D55" s="20" t="s">
        <v>235</v>
      </c>
      <c r="E55" s="23" t="s">
        <v>12</v>
      </c>
      <c r="F55" s="23">
        <v>600</v>
      </c>
      <c r="G55" s="23">
        <v>2617.5</v>
      </c>
      <c r="H55" s="23">
        <v>2599.6999999999998</v>
      </c>
      <c r="I55" s="23">
        <v>2609.1</v>
      </c>
      <c r="J55" s="33">
        <f t="shared" ref="J55" si="155">IF(E55="","",IF(E55="Buy",(I55-G55),(G55-I55)))</f>
        <v>-8.4000000000000909</v>
      </c>
      <c r="K55" s="34">
        <f t="shared" ref="K55" si="156">IF(E55="","",J55*F55)</f>
        <v>-5040.0000000000546</v>
      </c>
      <c r="L55" s="23">
        <v>400</v>
      </c>
      <c r="M55" s="48">
        <f t="shared" ref="M55" si="157">G55*F55*0.03%</f>
        <v>471.15</v>
      </c>
      <c r="N55" s="34">
        <f t="shared" si="151"/>
        <v>-5511.1500000000542</v>
      </c>
      <c r="O55" s="55">
        <f>SUM(N53:N55)</f>
        <v>-5406.6582500001186</v>
      </c>
      <c r="P55" s="70"/>
      <c r="Q55" s="70"/>
    </row>
    <row r="56" spans="1:17" s="1" customFormat="1" ht="29.25" customHeight="1">
      <c r="A56" s="19">
        <v>48</v>
      </c>
      <c r="B56" s="21">
        <v>44186</v>
      </c>
      <c r="C56" s="22" t="s">
        <v>66</v>
      </c>
      <c r="D56" s="20" t="s">
        <v>183</v>
      </c>
      <c r="E56" s="23" t="s">
        <v>12</v>
      </c>
      <c r="F56" s="23">
        <v>2200</v>
      </c>
      <c r="G56" s="23">
        <v>483.5</v>
      </c>
      <c r="H56" s="23">
        <v>478.5</v>
      </c>
      <c r="I56" s="23">
        <v>479.7</v>
      </c>
      <c r="J56" s="33">
        <f t="shared" ref="J56" si="158">IF(E56="","",IF(E56="Buy",(I56-G56),(G56-I56)))</f>
        <v>-3.8000000000000114</v>
      </c>
      <c r="K56" s="34">
        <f t="shared" ref="K56" si="159">IF(E56="","",J56*F56)</f>
        <v>-8360.0000000000255</v>
      </c>
      <c r="L56" s="23">
        <v>400</v>
      </c>
      <c r="M56" s="48">
        <f t="shared" ref="M56" si="160">G56*F56*0.03%</f>
        <v>319.10999999999996</v>
      </c>
      <c r="N56" s="34">
        <f t="shared" si="151"/>
        <v>-8679.110000000026</v>
      </c>
      <c r="O56" s="55"/>
      <c r="P56" s="70"/>
      <c r="Q56" s="70"/>
    </row>
    <row r="57" spans="1:17" s="1" customFormat="1" ht="29.25" customHeight="1">
      <c r="A57" s="19">
        <v>49</v>
      </c>
      <c r="B57" s="21">
        <v>44186</v>
      </c>
      <c r="C57" s="22" t="s">
        <v>270</v>
      </c>
      <c r="D57" s="20" t="s">
        <v>59</v>
      </c>
      <c r="E57" s="23" t="s">
        <v>12</v>
      </c>
      <c r="F57" s="23">
        <v>2000</v>
      </c>
      <c r="G57" s="23">
        <v>739.55</v>
      </c>
      <c r="H57" s="23">
        <v>729.9</v>
      </c>
      <c r="I57" s="23">
        <v>738.45</v>
      </c>
      <c r="J57" s="33">
        <f t="shared" ref="J57" si="161">IF(E57="","",IF(E57="Buy",(I57-G57),(G57-I57)))</f>
        <v>-1.0999999999999091</v>
      </c>
      <c r="K57" s="34">
        <f t="shared" ref="K57" si="162">IF(E57="","",J57*F57)</f>
        <v>-2199.9999999998181</v>
      </c>
      <c r="L57" s="23">
        <v>400</v>
      </c>
      <c r="M57" s="48">
        <f t="shared" ref="M57" si="163">G57*F57*0.03%</f>
        <v>443.72999999999996</v>
      </c>
      <c r="N57" s="34">
        <f t="shared" si="151"/>
        <v>-2643.7299999998181</v>
      </c>
      <c r="O57" s="55"/>
      <c r="P57" s="70"/>
      <c r="Q57" s="70"/>
    </row>
    <row r="58" spans="1:17" s="1" customFormat="1" ht="29.25" customHeight="1">
      <c r="A58" s="19">
        <v>50</v>
      </c>
      <c r="B58" s="21">
        <v>44186</v>
      </c>
      <c r="C58" s="22" t="s">
        <v>495</v>
      </c>
      <c r="D58" s="20" t="s">
        <v>55</v>
      </c>
      <c r="E58" s="23" t="s">
        <v>12</v>
      </c>
      <c r="F58" s="23">
        <v>1300</v>
      </c>
      <c r="G58" s="23">
        <v>684.4</v>
      </c>
      <c r="H58" s="23">
        <v>678.5</v>
      </c>
      <c r="I58" s="23">
        <v>678.5</v>
      </c>
      <c r="J58" s="33">
        <f t="shared" ref="J58" si="164">IF(E58="","",IF(E58="Buy",(I58-G58),(G58-I58)))</f>
        <v>-5.8999999999999773</v>
      </c>
      <c r="K58" s="34">
        <f t="shared" ref="K58" si="165">IF(E58="","",J58*F58)</f>
        <v>-7669.9999999999709</v>
      </c>
      <c r="L58" s="23">
        <v>400</v>
      </c>
      <c r="M58" s="48">
        <f t="shared" ref="M58" si="166">G58*F58*0.03%</f>
        <v>266.916</v>
      </c>
      <c r="N58" s="34">
        <f t="shared" si="151"/>
        <v>-7936.9159999999711</v>
      </c>
      <c r="O58" s="55"/>
      <c r="P58" s="70"/>
      <c r="Q58" s="70"/>
    </row>
    <row r="59" spans="1:17" s="1" customFormat="1" ht="29.25" customHeight="1">
      <c r="A59" s="19">
        <v>51</v>
      </c>
      <c r="B59" s="21">
        <v>44186</v>
      </c>
      <c r="C59" s="22" t="s">
        <v>496</v>
      </c>
      <c r="D59" s="20" t="s">
        <v>83</v>
      </c>
      <c r="E59" s="23" t="s">
        <v>12</v>
      </c>
      <c r="F59" s="23">
        <v>1300</v>
      </c>
      <c r="G59" s="23">
        <v>815</v>
      </c>
      <c r="H59" s="23">
        <v>808.2</v>
      </c>
      <c r="I59" s="23">
        <v>808.2</v>
      </c>
      <c r="J59" s="33">
        <f t="shared" ref="J59" si="167">IF(E59="","",IF(E59="Buy",(I59-G59),(G59-I59)))</f>
        <v>-6.7999999999999545</v>
      </c>
      <c r="K59" s="34">
        <f t="shared" ref="K59" si="168">IF(E59="","",J59*F59)</f>
        <v>-8839.9999999999418</v>
      </c>
      <c r="L59" s="23">
        <v>400</v>
      </c>
      <c r="M59" s="48">
        <f t="shared" ref="M59" si="169">G59*F59*0.03%</f>
        <v>317.84999999999997</v>
      </c>
      <c r="N59" s="34">
        <f t="shared" si="151"/>
        <v>-9157.8499999999422</v>
      </c>
      <c r="O59" s="55">
        <f>SUM(N56:N59)</f>
        <v>-28417.60599999976</v>
      </c>
      <c r="P59" s="70"/>
      <c r="Q59" s="70"/>
    </row>
    <row r="60" spans="1:17" s="1" customFormat="1" ht="29.25" customHeight="1">
      <c r="A60" s="19">
        <v>52</v>
      </c>
      <c r="B60" s="21">
        <v>44187</v>
      </c>
      <c r="C60" s="22" t="s">
        <v>388</v>
      </c>
      <c r="D60" s="20" t="s">
        <v>177</v>
      </c>
      <c r="E60" s="23" t="s">
        <v>13</v>
      </c>
      <c r="F60" s="23">
        <v>7600</v>
      </c>
      <c r="G60" s="23">
        <v>108.35</v>
      </c>
      <c r="H60" s="23">
        <v>110.15</v>
      </c>
      <c r="I60" s="23">
        <v>108.35</v>
      </c>
      <c r="J60" s="33">
        <f t="shared" ref="J60" si="170">IF(E60="","",IF(E60="Buy",(I60-G60),(G60-I60)))</f>
        <v>0</v>
      </c>
      <c r="K60" s="34">
        <f t="shared" ref="K60" si="171">IF(E60="","",J60*F60)</f>
        <v>0</v>
      </c>
      <c r="L60" s="23">
        <v>400</v>
      </c>
      <c r="M60" s="48">
        <f t="shared" ref="M60" si="172">G60*F60*0.03%</f>
        <v>247.03799999999998</v>
      </c>
      <c r="N60" s="34">
        <f t="shared" ref="N60" si="173">K60-M60</f>
        <v>-247.03799999999998</v>
      </c>
      <c r="O60" s="55"/>
      <c r="P60" s="70"/>
      <c r="Q60" s="70"/>
    </row>
    <row r="61" spans="1:17" s="1" customFormat="1" ht="29.25" customHeight="1">
      <c r="A61" s="19">
        <v>53</v>
      </c>
      <c r="B61" s="21">
        <v>44187</v>
      </c>
      <c r="C61" s="22" t="s">
        <v>366</v>
      </c>
      <c r="D61" s="20" t="s">
        <v>125</v>
      </c>
      <c r="E61" s="23" t="s">
        <v>13</v>
      </c>
      <c r="F61" s="23">
        <v>1334</v>
      </c>
      <c r="G61" s="23">
        <v>941.5</v>
      </c>
      <c r="H61" s="23">
        <v>951.45</v>
      </c>
      <c r="I61" s="23">
        <v>941.5</v>
      </c>
      <c r="J61" s="33">
        <f t="shared" ref="J61" si="174">IF(E61="","",IF(E61="Buy",(I61-G61),(G61-I61)))</f>
        <v>0</v>
      </c>
      <c r="K61" s="34">
        <f t="shared" ref="K61" si="175">IF(E61="","",J61*F61)</f>
        <v>0</v>
      </c>
      <c r="L61" s="23">
        <v>400</v>
      </c>
      <c r="M61" s="48">
        <f t="shared" ref="M61" si="176">G61*F61*0.03%</f>
        <v>376.78829999999999</v>
      </c>
      <c r="N61" s="34">
        <f t="shared" ref="N61" si="177">K61-M61</f>
        <v>-376.78829999999999</v>
      </c>
      <c r="O61" s="55">
        <f>SUM(N60:N61)</f>
        <v>-623.82629999999995</v>
      </c>
      <c r="P61" s="70"/>
      <c r="Q61" s="70"/>
    </row>
    <row r="62" spans="1:17" s="1" customFormat="1" ht="29.25" customHeight="1">
      <c r="A62" s="19">
        <v>54</v>
      </c>
      <c r="B62" s="21">
        <v>44188</v>
      </c>
      <c r="C62" s="22" t="s">
        <v>265</v>
      </c>
      <c r="D62" s="20" t="s">
        <v>491</v>
      </c>
      <c r="E62" s="23" t="s">
        <v>12</v>
      </c>
      <c r="F62" s="23">
        <v>500</v>
      </c>
      <c r="G62" s="23">
        <v>1775</v>
      </c>
      <c r="H62" s="23">
        <v>1755.1</v>
      </c>
      <c r="I62" s="23">
        <v>1755.1</v>
      </c>
      <c r="J62" s="33">
        <f t="shared" ref="J62:J63" si="178">IF(E62="","",IF(E62="Buy",(I62-G62),(G62-I62)))</f>
        <v>-19.900000000000091</v>
      </c>
      <c r="K62" s="34">
        <f t="shared" ref="K62:K63" si="179">IF(E62="","",J62*F62)</f>
        <v>-9950.0000000000455</v>
      </c>
      <c r="L62" s="23">
        <v>400</v>
      </c>
      <c r="M62" s="48">
        <f t="shared" ref="M62:M63" si="180">G62*F62*0.03%</f>
        <v>266.25</v>
      </c>
      <c r="N62" s="34">
        <f t="shared" ref="N62:N63" si="181">K62-M62</f>
        <v>-10216.250000000045</v>
      </c>
      <c r="O62" s="55"/>
      <c r="P62" s="70"/>
      <c r="Q62" s="70"/>
    </row>
    <row r="63" spans="1:17" s="1" customFormat="1" ht="29.25" customHeight="1">
      <c r="A63" s="19">
        <v>55</v>
      </c>
      <c r="B63" s="21">
        <v>44188</v>
      </c>
      <c r="C63" s="22" t="s">
        <v>305</v>
      </c>
      <c r="D63" s="20" t="s">
        <v>317</v>
      </c>
      <c r="E63" s="23" t="s">
        <v>12</v>
      </c>
      <c r="F63" s="23">
        <v>1100</v>
      </c>
      <c r="G63" s="23">
        <v>1278.25</v>
      </c>
      <c r="H63" s="23">
        <v>1264.8</v>
      </c>
      <c r="I63" s="23">
        <v>1264.8</v>
      </c>
      <c r="J63" s="33">
        <f t="shared" si="178"/>
        <v>-13.450000000000045</v>
      </c>
      <c r="K63" s="34">
        <f t="shared" si="179"/>
        <v>-14795.000000000051</v>
      </c>
      <c r="L63" s="23">
        <v>400</v>
      </c>
      <c r="M63" s="48">
        <f t="shared" si="180"/>
        <v>421.82249999999999</v>
      </c>
      <c r="N63" s="34">
        <f t="shared" si="181"/>
        <v>-15216.822500000051</v>
      </c>
      <c r="O63" s="55"/>
      <c r="P63" s="70"/>
      <c r="Q63" s="70"/>
    </row>
    <row r="64" spans="1:17" s="1" customFormat="1" ht="29.25" customHeight="1">
      <c r="A64" s="19">
        <v>56</v>
      </c>
      <c r="B64" s="21">
        <v>44188</v>
      </c>
      <c r="C64" s="22" t="s">
        <v>498</v>
      </c>
      <c r="D64" s="20" t="s">
        <v>448</v>
      </c>
      <c r="E64" s="23" t="s">
        <v>12</v>
      </c>
      <c r="F64" s="23">
        <v>3200</v>
      </c>
      <c r="G64" s="23">
        <v>382</v>
      </c>
      <c r="H64" s="23">
        <v>379.75</v>
      </c>
      <c r="I64" s="23">
        <v>383.3</v>
      </c>
      <c r="J64" s="33">
        <f t="shared" ref="J64" si="182">IF(E64="","",IF(E64="Buy",(I64-G64),(G64-I64)))</f>
        <v>1.3000000000000114</v>
      </c>
      <c r="K64" s="34">
        <f t="shared" ref="K64" si="183">IF(E64="","",J64*F64)</f>
        <v>4160.0000000000364</v>
      </c>
      <c r="L64" s="23">
        <v>400</v>
      </c>
      <c r="M64" s="48">
        <f t="shared" ref="M64" si="184">G64*F64*0.03%</f>
        <v>366.71999999999997</v>
      </c>
      <c r="N64" s="34">
        <f t="shared" ref="N64" si="185">K64-M64</f>
        <v>3793.2800000000366</v>
      </c>
      <c r="O64" s="55"/>
      <c r="P64" s="70"/>
      <c r="Q64" s="70"/>
    </row>
    <row r="65" spans="1:17" s="1" customFormat="1" ht="29.25" customHeight="1">
      <c r="A65" s="19">
        <v>57</v>
      </c>
      <c r="B65" s="21">
        <v>44188</v>
      </c>
      <c r="C65" s="22" t="s">
        <v>499</v>
      </c>
      <c r="D65" s="20" t="s">
        <v>422</v>
      </c>
      <c r="E65" s="23" t="s">
        <v>12</v>
      </c>
      <c r="F65" s="23">
        <v>1350</v>
      </c>
      <c r="G65" s="23">
        <v>600</v>
      </c>
      <c r="H65" s="23">
        <v>593.9</v>
      </c>
      <c r="I65" s="23">
        <v>607.25</v>
      </c>
      <c r="J65" s="33">
        <f t="shared" ref="J65" si="186">IF(E65="","",IF(E65="Buy",(I65-G65),(G65-I65)))</f>
        <v>7.25</v>
      </c>
      <c r="K65" s="34">
        <f t="shared" ref="K65" si="187">IF(E65="","",J65*F65)</f>
        <v>9787.5</v>
      </c>
      <c r="L65" s="23">
        <v>400</v>
      </c>
      <c r="M65" s="48">
        <f t="shared" ref="M65" si="188">G65*F65*0.03%</f>
        <v>242.99999999999997</v>
      </c>
      <c r="N65" s="34">
        <f t="shared" ref="N65" si="189">K65-M65</f>
        <v>9544.5</v>
      </c>
      <c r="O65" s="55">
        <f>SUM(N62:N65)</f>
        <v>-12095.292500000061</v>
      </c>
      <c r="P65" s="70"/>
      <c r="Q65" s="70"/>
    </row>
    <row r="66" spans="1:17" s="1" customFormat="1" ht="29.25" customHeight="1">
      <c r="A66" s="19">
        <v>58</v>
      </c>
      <c r="B66" s="21">
        <v>44189</v>
      </c>
      <c r="C66" s="22" t="s">
        <v>66</v>
      </c>
      <c r="D66" s="20" t="s">
        <v>121</v>
      </c>
      <c r="E66" s="23" t="s">
        <v>12</v>
      </c>
      <c r="F66" s="23">
        <v>1500</v>
      </c>
      <c r="G66" s="23">
        <v>502.5</v>
      </c>
      <c r="H66" s="23">
        <v>498.85</v>
      </c>
      <c r="I66" s="23">
        <v>498.85</v>
      </c>
      <c r="J66" s="33">
        <f t="shared" ref="J66" si="190">IF(E66="","",IF(E66="Buy",(I66-G66),(G66-I66)))</f>
        <v>-3.6499999999999773</v>
      </c>
      <c r="K66" s="34">
        <f t="shared" ref="K66" si="191">IF(E66="","",J66*F66)</f>
        <v>-5474.9999999999654</v>
      </c>
      <c r="L66" s="23">
        <v>400</v>
      </c>
      <c r="M66" s="48">
        <f t="shared" ref="M66" si="192">G66*F66*0.03%</f>
        <v>226.12499999999997</v>
      </c>
      <c r="N66" s="34">
        <f t="shared" ref="N66" si="193">K66-M66</f>
        <v>-5701.1249999999654</v>
      </c>
      <c r="O66" s="55"/>
      <c r="P66" s="70"/>
      <c r="Q66" s="70"/>
    </row>
    <row r="67" spans="1:17" s="1" customFormat="1" ht="29.25" customHeight="1">
      <c r="A67" s="19">
        <v>59</v>
      </c>
      <c r="B67" s="21">
        <v>44189</v>
      </c>
      <c r="C67" s="22" t="s">
        <v>408</v>
      </c>
      <c r="D67" s="20" t="s">
        <v>273</v>
      </c>
      <c r="E67" s="23" t="s">
        <v>12</v>
      </c>
      <c r="F67" s="23">
        <v>250</v>
      </c>
      <c r="G67" s="23">
        <v>3420</v>
      </c>
      <c r="H67" s="23">
        <v>3389.8</v>
      </c>
      <c r="I67" s="23">
        <v>3389.8</v>
      </c>
      <c r="J67" s="33">
        <f t="shared" ref="J67" si="194">IF(E67="","",IF(E67="Buy",(I67-G67),(G67-I67)))</f>
        <v>-30.199999999999818</v>
      </c>
      <c r="K67" s="34">
        <f t="shared" ref="K67" si="195">IF(E67="","",J67*F67)</f>
        <v>-7549.9999999999545</v>
      </c>
      <c r="L67" s="23">
        <v>400</v>
      </c>
      <c r="M67" s="48">
        <f t="shared" ref="M67" si="196">G67*F67*0.03%</f>
        <v>256.5</v>
      </c>
      <c r="N67" s="34">
        <f t="shared" ref="N67" si="197">K67-M67</f>
        <v>-7806.4999999999545</v>
      </c>
      <c r="O67" s="55"/>
      <c r="P67" s="70"/>
      <c r="Q67" s="70"/>
    </row>
    <row r="68" spans="1:17" s="1" customFormat="1" ht="29.25" customHeight="1">
      <c r="A68" s="19">
        <v>60</v>
      </c>
      <c r="B68" s="21">
        <v>44189</v>
      </c>
      <c r="C68" s="22" t="s">
        <v>421</v>
      </c>
      <c r="D68" s="20" t="s">
        <v>133</v>
      </c>
      <c r="E68" s="23" t="s">
        <v>12</v>
      </c>
      <c r="F68" s="23">
        <v>2500</v>
      </c>
      <c r="G68" s="23">
        <v>482.4</v>
      </c>
      <c r="H68" s="23">
        <v>479.5</v>
      </c>
      <c r="I68" s="23">
        <v>479.5</v>
      </c>
      <c r="J68" s="33">
        <f t="shared" ref="J68" si="198">IF(E68="","",IF(E68="Buy",(I68-G68),(G68-I68)))</f>
        <v>-2.8999999999999773</v>
      </c>
      <c r="K68" s="34">
        <f t="shared" ref="K68" si="199">IF(E68="","",J68*F68)</f>
        <v>-7249.9999999999436</v>
      </c>
      <c r="L68" s="23">
        <v>400</v>
      </c>
      <c r="M68" s="48">
        <f t="shared" ref="M68" si="200">G68*F68*0.03%</f>
        <v>361.79999999999995</v>
      </c>
      <c r="N68" s="34">
        <f t="shared" ref="N68" si="201">K68-M68</f>
        <v>-7611.7999999999438</v>
      </c>
      <c r="O68" s="55">
        <f>SUM(N66:N68)</f>
        <v>-21119.424999999865</v>
      </c>
      <c r="P68" s="70"/>
      <c r="Q68" s="70"/>
    </row>
    <row r="69" spans="1:17" s="1" customFormat="1" ht="29.25" customHeight="1">
      <c r="A69" s="19">
        <v>61</v>
      </c>
      <c r="B69" s="21">
        <v>44193</v>
      </c>
      <c r="C69" s="22" t="s">
        <v>81</v>
      </c>
      <c r="D69" s="20" t="s">
        <v>105</v>
      </c>
      <c r="E69" s="23" t="s">
        <v>12</v>
      </c>
      <c r="F69" s="23">
        <v>500</v>
      </c>
      <c r="G69" s="23">
        <v>1706</v>
      </c>
      <c r="H69" s="23">
        <v>1685.9</v>
      </c>
      <c r="I69" s="23">
        <v>1697</v>
      </c>
      <c r="J69" s="33">
        <f t="shared" ref="J69:J70" si="202">IF(E69="","",IF(E69="Buy",(I69-G69),(G69-I69)))</f>
        <v>-9</v>
      </c>
      <c r="K69" s="34">
        <f t="shared" ref="K69:K70" si="203">IF(E69="","",J69*F69)</f>
        <v>-4500</v>
      </c>
      <c r="L69" s="23">
        <v>400</v>
      </c>
      <c r="M69" s="48">
        <f t="shared" ref="M69:M70" si="204">G69*F69*0.03%</f>
        <v>255.89999999999998</v>
      </c>
      <c r="N69" s="34">
        <f t="shared" ref="N69:N70" si="205">K69-M69</f>
        <v>-4755.8999999999996</v>
      </c>
      <c r="O69" s="55"/>
      <c r="P69" s="70"/>
      <c r="Q69" s="70"/>
    </row>
    <row r="70" spans="1:17" s="1" customFormat="1" ht="29.25" customHeight="1">
      <c r="A70" s="19">
        <v>62</v>
      </c>
      <c r="B70" s="21">
        <v>44193</v>
      </c>
      <c r="C70" s="22" t="s">
        <v>501</v>
      </c>
      <c r="D70" s="20" t="s">
        <v>376</v>
      </c>
      <c r="E70" s="23" t="s">
        <v>12</v>
      </c>
      <c r="F70" s="23">
        <v>2200</v>
      </c>
      <c r="G70" s="23">
        <v>672.5</v>
      </c>
      <c r="H70" s="23">
        <v>666.05</v>
      </c>
      <c r="I70" s="23">
        <v>679</v>
      </c>
      <c r="J70" s="33">
        <f t="shared" si="202"/>
        <v>6.5</v>
      </c>
      <c r="K70" s="34">
        <f t="shared" si="203"/>
        <v>14300</v>
      </c>
      <c r="L70" s="23">
        <v>400</v>
      </c>
      <c r="M70" s="48">
        <f t="shared" si="204"/>
        <v>443.84999999999997</v>
      </c>
      <c r="N70" s="34">
        <f t="shared" si="205"/>
        <v>13856.15</v>
      </c>
      <c r="O70" s="55"/>
      <c r="P70" s="70"/>
      <c r="Q70" s="70"/>
    </row>
    <row r="71" spans="1:17" s="1" customFormat="1" ht="29.25" customHeight="1">
      <c r="A71" s="19">
        <v>63</v>
      </c>
      <c r="B71" s="21">
        <v>44193</v>
      </c>
      <c r="C71" s="22" t="s">
        <v>502</v>
      </c>
      <c r="D71" s="20" t="s">
        <v>202</v>
      </c>
      <c r="E71" s="23" t="s">
        <v>12</v>
      </c>
      <c r="F71" s="23">
        <v>5400</v>
      </c>
      <c r="G71" s="23">
        <v>382.8</v>
      </c>
      <c r="H71" s="23">
        <v>378.05</v>
      </c>
      <c r="I71" s="23">
        <v>386.25</v>
      </c>
      <c r="J71" s="33">
        <f t="shared" ref="J71" si="206">IF(E71="","",IF(E71="Buy",(I71-G71),(G71-I71)))</f>
        <v>3.4499999999999886</v>
      </c>
      <c r="K71" s="34">
        <f t="shared" ref="K71" si="207">IF(E71="","",J71*F71)</f>
        <v>18629.999999999938</v>
      </c>
      <c r="L71" s="23">
        <v>400</v>
      </c>
      <c r="M71" s="48">
        <f t="shared" ref="M71" si="208">G71*F71*0.03%</f>
        <v>620.13599999999997</v>
      </c>
      <c r="N71" s="34">
        <f t="shared" ref="N71:N77" si="209">K71-M71</f>
        <v>18009.86399999994</v>
      </c>
      <c r="O71" s="55">
        <f>SUM(N69:N71)</f>
        <v>27110.11399999994</v>
      </c>
      <c r="P71" s="70"/>
      <c r="Q71" s="70"/>
    </row>
    <row r="72" spans="1:17" s="1" customFormat="1" ht="29.25" customHeight="1">
      <c r="A72" s="19">
        <v>64</v>
      </c>
      <c r="B72" s="21">
        <v>44194</v>
      </c>
      <c r="C72" s="22" t="s">
        <v>230</v>
      </c>
      <c r="D72" s="20" t="s">
        <v>362</v>
      </c>
      <c r="E72" s="23" t="s">
        <v>12</v>
      </c>
      <c r="F72" s="23">
        <v>500</v>
      </c>
      <c r="G72" s="23">
        <v>4728.5</v>
      </c>
      <c r="H72" s="23">
        <v>4685.8</v>
      </c>
      <c r="I72" s="23">
        <v>4697.8999999999996</v>
      </c>
      <c r="J72" s="33">
        <f t="shared" ref="J72" si="210">IF(E72="","",IF(E72="Buy",(I72-G72),(G72-I72)))</f>
        <v>-30.600000000000364</v>
      </c>
      <c r="K72" s="34">
        <f t="shared" ref="K72" si="211">IF(E72="","",J72*F72)</f>
        <v>-15300.000000000182</v>
      </c>
      <c r="L72" s="23">
        <v>400</v>
      </c>
      <c r="M72" s="48">
        <f t="shared" ref="M72" si="212">G72*F72*0.03%</f>
        <v>709.27499999999998</v>
      </c>
      <c r="N72" s="34">
        <f t="shared" si="209"/>
        <v>-16009.275000000182</v>
      </c>
      <c r="O72" s="55"/>
      <c r="P72" s="70"/>
      <c r="Q72" s="70"/>
    </row>
    <row r="73" spans="1:17" s="1" customFormat="1" ht="29.25" customHeight="1">
      <c r="A73" s="19">
        <v>65</v>
      </c>
      <c r="B73" s="21">
        <v>44194</v>
      </c>
      <c r="C73" s="22" t="s">
        <v>211</v>
      </c>
      <c r="D73" s="20" t="s">
        <v>226</v>
      </c>
      <c r="E73" s="23" t="s">
        <v>12</v>
      </c>
      <c r="F73" s="23">
        <v>1375</v>
      </c>
      <c r="G73" s="23">
        <v>503.1</v>
      </c>
      <c r="H73" s="23">
        <v>497.05</v>
      </c>
      <c r="I73" s="23">
        <v>498</v>
      </c>
      <c r="J73" s="33">
        <f t="shared" ref="J73" si="213">IF(E73="","",IF(E73="Buy",(I73-G73),(G73-I73)))</f>
        <v>-5.1000000000000227</v>
      </c>
      <c r="K73" s="34">
        <f t="shared" ref="K73" si="214">IF(E73="","",J73*F73)</f>
        <v>-7012.5000000000309</v>
      </c>
      <c r="L73" s="23">
        <v>400</v>
      </c>
      <c r="M73" s="48">
        <f t="shared" ref="M73" si="215">G73*F73*0.03%</f>
        <v>207.52874999999997</v>
      </c>
      <c r="N73" s="34">
        <f t="shared" si="209"/>
        <v>-7220.0287500000313</v>
      </c>
      <c r="O73" s="55">
        <f>SUM(N72:N73)</f>
        <v>-23229.303750000214</v>
      </c>
      <c r="P73" s="70"/>
      <c r="Q73" s="70"/>
    </row>
    <row r="74" spans="1:17" s="1" customFormat="1" ht="29.25" customHeight="1">
      <c r="A74" s="19">
        <v>66</v>
      </c>
      <c r="B74" s="21">
        <v>44195</v>
      </c>
      <c r="C74" s="22" t="s">
        <v>195</v>
      </c>
      <c r="D74" s="20" t="s">
        <v>47</v>
      </c>
      <c r="E74" s="23" t="s">
        <v>12</v>
      </c>
      <c r="F74" s="23">
        <v>2600</v>
      </c>
      <c r="G74" s="23">
        <v>471.9</v>
      </c>
      <c r="H74" s="23">
        <v>467.5</v>
      </c>
      <c r="I74" s="23">
        <v>469.35</v>
      </c>
      <c r="J74" s="33">
        <f t="shared" ref="J74" si="216">IF(E74="","",IF(E74="Buy",(I74-G74),(G74-I74)))</f>
        <v>-2.5499999999999545</v>
      </c>
      <c r="K74" s="34">
        <f t="shared" ref="K74" si="217">IF(E74="","",J74*F74)</f>
        <v>-6629.9999999998818</v>
      </c>
      <c r="L74" s="23">
        <v>400</v>
      </c>
      <c r="M74" s="48">
        <f t="shared" ref="M74" si="218">G74*F74*0.03%</f>
        <v>368.08199999999999</v>
      </c>
      <c r="N74" s="34">
        <f t="shared" si="209"/>
        <v>-6998.0819999998821</v>
      </c>
      <c r="O74" s="55"/>
      <c r="P74" s="70"/>
      <c r="Q74" s="70"/>
    </row>
    <row r="75" spans="1:17" s="1" customFormat="1" ht="29.25" customHeight="1">
      <c r="A75" s="19">
        <v>67</v>
      </c>
      <c r="B75" s="21">
        <v>44195</v>
      </c>
      <c r="C75" s="22" t="s">
        <v>87</v>
      </c>
      <c r="D75" s="20" t="s">
        <v>489</v>
      </c>
      <c r="E75" s="23" t="s">
        <v>12</v>
      </c>
      <c r="F75" s="23">
        <v>800</v>
      </c>
      <c r="G75" s="23">
        <v>1603.05</v>
      </c>
      <c r="H75" s="23">
        <v>1589.4</v>
      </c>
      <c r="I75" s="23">
        <v>1600.5</v>
      </c>
      <c r="J75" s="33">
        <f t="shared" ref="J75" si="219">IF(E75="","",IF(E75="Buy",(I75-G75),(G75-I75)))</f>
        <v>-2.5499999999999545</v>
      </c>
      <c r="K75" s="34">
        <f t="shared" ref="K75" si="220">IF(E75="","",J75*F75)</f>
        <v>-2039.9999999999636</v>
      </c>
      <c r="L75" s="23">
        <v>400</v>
      </c>
      <c r="M75" s="48">
        <f t="shared" ref="M75" si="221">G75*F75*0.03%</f>
        <v>384.73199999999997</v>
      </c>
      <c r="N75" s="34">
        <f t="shared" si="209"/>
        <v>-2424.7319999999636</v>
      </c>
      <c r="O75" s="55"/>
      <c r="P75" s="70"/>
      <c r="Q75" s="70"/>
    </row>
    <row r="76" spans="1:17" s="1" customFormat="1" ht="29.25" customHeight="1">
      <c r="A76" s="19">
        <v>68</v>
      </c>
      <c r="B76" s="21">
        <v>44195</v>
      </c>
      <c r="C76" s="22" t="s">
        <v>503</v>
      </c>
      <c r="D76" s="20" t="s">
        <v>269</v>
      </c>
      <c r="E76" s="23" t="s">
        <v>12</v>
      </c>
      <c r="F76" s="23">
        <v>2500</v>
      </c>
      <c r="G76" s="23">
        <v>535.35</v>
      </c>
      <c r="H76" s="23">
        <v>529.75</v>
      </c>
      <c r="I76" s="23">
        <v>539</v>
      </c>
      <c r="J76" s="33">
        <f t="shared" ref="J76" si="222">IF(E76="","",IF(E76="Buy",(I76-G76),(G76-I76)))</f>
        <v>3.6499999999999773</v>
      </c>
      <c r="K76" s="34">
        <f t="shared" ref="K76" si="223">IF(E76="","",J76*F76)</f>
        <v>9124.9999999999436</v>
      </c>
      <c r="L76" s="23">
        <v>400</v>
      </c>
      <c r="M76" s="48">
        <f t="shared" ref="M76" si="224">G76*F76*0.03%</f>
        <v>401.51249999999999</v>
      </c>
      <c r="N76" s="34">
        <f t="shared" si="209"/>
        <v>8723.4874999999429</v>
      </c>
      <c r="O76" s="55"/>
      <c r="P76" s="70"/>
      <c r="Q76" s="70"/>
    </row>
    <row r="77" spans="1:17" s="1" customFormat="1" ht="29.25" customHeight="1" thickBot="1">
      <c r="A77" s="19">
        <v>69</v>
      </c>
      <c r="B77" s="21">
        <v>44195</v>
      </c>
      <c r="C77" s="22" t="s">
        <v>255</v>
      </c>
      <c r="D77" s="20" t="s">
        <v>78</v>
      </c>
      <c r="E77" s="23" t="s">
        <v>12</v>
      </c>
      <c r="F77" s="23">
        <v>250</v>
      </c>
      <c r="G77" s="23">
        <v>5334.5</v>
      </c>
      <c r="H77" s="23">
        <v>5305.5</v>
      </c>
      <c r="I77" s="23">
        <v>5337.5</v>
      </c>
      <c r="J77" s="33">
        <f t="shared" ref="J77" si="225">IF(E77="","",IF(E77="Buy",(I77-G77),(G77-I77)))</f>
        <v>3</v>
      </c>
      <c r="K77" s="34">
        <f t="shared" ref="K77" si="226">IF(E77="","",J77*F77)</f>
        <v>750</v>
      </c>
      <c r="L77" s="23">
        <v>400</v>
      </c>
      <c r="M77" s="48">
        <f t="shared" ref="M77" si="227">G77*F77*0.03%</f>
        <v>400.08749999999998</v>
      </c>
      <c r="N77" s="34">
        <f t="shared" si="209"/>
        <v>349.91250000000002</v>
      </c>
      <c r="O77" s="55">
        <f>SUM(N74:N77)</f>
        <v>-349.41399999990279</v>
      </c>
      <c r="P77" s="70"/>
      <c r="Q77" s="70"/>
    </row>
    <row r="78" spans="1:17" s="5" customFormat="1" ht="27" customHeight="1" thickBot="1">
      <c r="A78" s="56"/>
      <c r="B78" s="57"/>
      <c r="C78" s="57"/>
      <c r="D78" s="57"/>
      <c r="E78" s="57"/>
      <c r="F78" s="57"/>
      <c r="G78" s="57"/>
      <c r="H78" s="57"/>
      <c r="I78" s="57"/>
      <c r="J78" s="58"/>
      <c r="K78" s="59">
        <f>SUM(K9:K9)</f>
        <v>-900</v>
      </c>
      <c r="L78" s="57"/>
      <c r="M78" s="60">
        <f>SUM(M9:M77)</f>
        <v>26740.740300000001</v>
      </c>
      <c r="N78" s="59">
        <f>SUM(N9:N77)</f>
        <v>-43318.740300000434</v>
      </c>
      <c r="O78" s="69"/>
      <c r="P78" s="72"/>
      <c r="Q78" s="72" t="s">
        <v>500</v>
      </c>
    </row>
    <row r="79" spans="1:17" ht="15" customHeight="1">
      <c r="A79" s="10"/>
      <c r="B79" s="10"/>
      <c r="C79" s="10"/>
      <c r="D79" s="10"/>
      <c r="E79" s="10"/>
      <c r="F79" s="10"/>
      <c r="G79" s="10"/>
      <c r="H79" s="10"/>
      <c r="I79" s="10"/>
      <c r="J79" s="26"/>
      <c r="K79" s="27"/>
      <c r="L79" s="10"/>
      <c r="M79" s="10"/>
      <c r="N79" s="27"/>
      <c r="O79" s="27"/>
    </row>
    <row r="80" spans="1:17" s="49" customFormat="1" ht="15" customHeight="1">
      <c r="A80" s="126" t="s">
        <v>497</v>
      </c>
      <c r="B80" s="126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73"/>
      <c r="Q80" s="73"/>
    </row>
    <row r="81" spans="1:17" s="49" customFormat="1" ht="15" customHeight="1">
      <c r="A81" s="66" t="s">
        <v>300</v>
      </c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8"/>
      <c r="N81" s="65"/>
      <c r="O81" s="65"/>
      <c r="P81" s="73"/>
      <c r="Q81" s="73"/>
    </row>
    <row r="82" spans="1:17" ht="15" customHeight="1">
      <c r="A82" s="66" t="s">
        <v>301</v>
      </c>
      <c r="B82" s="66"/>
      <c r="C82" s="66"/>
      <c r="D82" s="66"/>
      <c r="E82" s="66"/>
      <c r="F82" s="66"/>
      <c r="G82" s="66"/>
      <c r="H82" s="66"/>
      <c r="I82" s="66"/>
      <c r="J82" s="66"/>
      <c r="K82" s="66"/>
      <c r="L82" s="66"/>
      <c r="M82" s="66"/>
      <c r="N82" s="66"/>
      <c r="O82" s="65"/>
    </row>
    <row r="83" spans="1:17" ht="15" customHeight="1">
      <c r="A83" s="10"/>
      <c r="B83" s="10"/>
      <c r="C83" s="10"/>
      <c r="D83" s="10"/>
      <c r="E83" s="10"/>
      <c r="F83" s="10"/>
      <c r="G83" s="10"/>
      <c r="H83" s="10"/>
      <c r="I83" s="10"/>
      <c r="J83" s="26"/>
      <c r="K83" s="27"/>
      <c r="L83" s="10"/>
      <c r="M83" s="10"/>
      <c r="N83" s="27"/>
      <c r="O83" s="27"/>
    </row>
    <row r="84" spans="1:17" ht="15" customHeight="1">
      <c r="A84" s="10"/>
      <c r="B84" s="10"/>
      <c r="C84" s="10"/>
      <c r="D84" s="10"/>
      <c r="E84" s="10"/>
      <c r="F84" s="10"/>
      <c r="G84" s="10"/>
      <c r="H84" s="10"/>
      <c r="I84" s="10"/>
      <c r="J84" s="26"/>
      <c r="K84" s="27"/>
      <c r="L84" s="10"/>
      <c r="M84" s="10"/>
      <c r="N84" s="27"/>
      <c r="O84" s="27"/>
    </row>
    <row r="85" spans="1:17" ht="15" customHeight="1">
      <c r="A85" s="10"/>
      <c r="B85" s="10"/>
      <c r="C85" s="10"/>
      <c r="D85" s="10"/>
      <c r="E85" s="10"/>
      <c r="F85" s="10"/>
      <c r="G85" s="10"/>
      <c r="H85" s="10"/>
      <c r="I85" s="10"/>
      <c r="J85" s="26"/>
      <c r="K85" s="27"/>
      <c r="L85" s="10"/>
      <c r="M85" s="10"/>
      <c r="N85" s="27"/>
      <c r="O85" s="27"/>
    </row>
    <row r="86" spans="1:17" ht="15" customHeight="1">
      <c r="A86" s="10"/>
      <c r="B86" s="10"/>
      <c r="C86" s="10"/>
      <c r="D86" s="10"/>
      <c r="E86" s="10"/>
      <c r="F86" s="10"/>
      <c r="G86" s="10"/>
      <c r="H86" s="10"/>
      <c r="I86" s="10"/>
      <c r="J86" s="26"/>
      <c r="K86" s="27"/>
      <c r="L86" s="10"/>
      <c r="M86" s="10"/>
      <c r="N86" s="27"/>
      <c r="O86" s="27"/>
    </row>
    <row r="87" spans="1:17" s="70" customFormat="1" ht="15" customHeight="1">
      <c r="A87" s="10"/>
      <c r="B87" s="10"/>
      <c r="C87" s="10"/>
      <c r="D87" s="10"/>
      <c r="E87" s="10"/>
      <c r="F87" s="10"/>
      <c r="G87" s="10"/>
      <c r="H87" s="10"/>
      <c r="I87" s="10"/>
      <c r="J87" s="26"/>
      <c r="K87" s="27"/>
      <c r="L87" s="10"/>
      <c r="M87" s="10"/>
      <c r="N87" s="27"/>
      <c r="O87" s="27"/>
    </row>
    <row r="88" spans="1:17" s="70" customFormat="1" ht="15" customHeight="1">
      <c r="A88" s="10"/>
      <c r="B88" s="10"/>
      <c r="C88" s="10"/>
      <c r="D88" s="10"/>
      <c r="E88" s="10"/>
      <c r="F88" s="10"/>
      <c r="G88" s="10"/>
      <c r="H88" s="10"/>
      <c r="I88" s="10"/>
      <c r="J88" s="26"/>
      <c r="K88" s="27"/>
      <c r="L88" s="10"/>
      <c r="M88" s="10"/>
      <c r="N88" s="27"/>
      <c r="O88" s="27"/>
    </row>
    <row r="89" spans="1:17" s="70" customFormat="1" ht="15" customHeight="1">
      <c r="A89" s="10"/>
      <c r="B89" s="10"/>
      <c r="C89" s="10"/>
      <c r="D89" s="10"/>
      <c r="E89" s="10"/>
      <c r="F89" s="10"/>
      <c r="G89" s="10"/>
      <c r="H89" s="10"/>
      <c r="I89" s="10"/>
      <c r="J89" s="26"/>
      <c r="K89" s="27"/>
      <c r="L89" s="10"/>
      <c r="M89" s="10"/>
      <c r="N89" s="27"/>
      <c r="O89" s="27"/>
    </row>
    <row r="90" spans="1:17" s="70" customFormat="1" ht="15" customHeight="1">
      <c r="A90" s="10"/>
      <c r="B90" s="10"/>
      <c r="C90" s="10"/>
      <c r="D90" s="10"/>
      <c r="E90" s="10"/>
      <c r="F90" s="10"/>
      <c r="G90" s="10"/>
      <c r="H90" s="10"/>
      <c r="I90" s="10"/>
      <c r="J90" s="26"/>
      <c r="K90" s="27"/>
      <c r="L90" s="10"/>
      <c r="M90" s="10"/>
      <c r="N90" s="27"/>
      <c r="O90" s="27"/>
    </row>
    <row r="91" spans="1:17" s="70" customFormat="1" ht="15" customHeight="1">
      <c r="A91" s="10"/>
      <c r="B91" s="10"/>
      <c r="C91" s="10"/>
      <c r="D91" s="10"/>
      <c r="E91" s="10"/>
      <c r="F91" s="10"/>
      <c r="G91" s="10"/>
      <c r="H91" s="10"/>
      <c r="I91" s="10"/>
      <c r="J91" s="26"/>
      <c r="K91" s="27"/>
      <c r="L91" s="10"/>
      <c r="M91" s="10"/>
      <c r="N91" s="27"/>
      <c r="O91" s="27"/>
    </row>
    <row r="92" spans="1:17" s="70" customFormat="1" ht="15" customHeight="1">
      <c r="A92" s="10"/>
      <c r="B92" s="10"/>
      <c r="C92" s="10"/>
      <c r="D92" s="10"/>
      <c r="E92" s="10"/>
      <c r="F92" s="10"/>
      <c r="G92" s="10"/>
      <c r="H92" s="10"/>
      <c r="I92" s="10"/>
      <c r="J92" s="26"/>
      <c r="K92" s="27"/>
      <c r="L92" s="10"/>
      <c r="M92" s="10"/>
      <c r="N92" s="27"/>
      <c r="O92" s="27"/>
    </row>
    <row r="93" spans="1:17" s="70" customFormat="1" ht="15" customHeight="1">
      <c r="A93" s="10"/>
      <c r="B93" s="10"/>
      <c r="C93" s="10"/>
      <c r="D93" s="10"/>
      <c r="E93" s="10"/>
      <c r="F93" s="10"/>
      <c r="G93" s="10"/>
      <c r="H93" s="10"/>
      <c r="I93" s="10"/>
      <c r="J93" s="26"/>
      <c r="K93" s="27"/>
      <c r="L93" s="10"/>
      <c r="M93" s="10"/>
      <c r="N93" s="27"/>
      <c r="O93" s="27"/>
    </row>
    <row r="94" spans="1:17" s="70" customFormat="1" ht="15" customHeight="1">
      <c r="A94" s="10"/>
      <c r="B94" s="10"/>
      <c r="C94" s="10"/>
      <c r="D94" s="10"/>
      <c r="E94" s="10"/>
      <c r="F94" s="10"/>
      <c r="G94" s="10"/>
      <c r="H94" s="10"/>
      <c r="I94" s="10"/>
      <c r="J94" s="26"/>
      <c r="K94" s="27"/>
      <c r="L94" s="10"/>
      <c r="M94" s="10"/>
      <c r="N94" s="27"/>
      <c r="O94" s="27"/>
    </row>
    <row r="95" spans="1:17" s="70" customFormat="1" ht="15" customHeight="1">
      <c r="A95" s="35"/>
      <c r="B95" s="35"/>
      <c r="C95" s="35"/>
      <c r="D95" s="35"/>
      <c r="E95" s="35"/>
      <c r="F95" s="35"/>
      <c r="G95" s="35"/>
      <c r="H95" s="35"/>
      <c r="I95" s="35"/>
      <c r="J95" s="37"/>
      <c r="K95" s="35"/>
      <c r="L95" s="35"/>
      <c r="M95" s="35"/>
      <c r="N95" s="35"/>
      <c r="O95" s="35"/>
    </row>
    <row r="96" spans="1:17" s="70" customFormat="1" ht="15" customHeight="1">
      <c r="A96" s="35"/>
      <c r="B96" s="35"/>
      <c r="C96" s="35"/>
      <c r="D96" s="35"/>
      <c r="E96" s="35"/>
      <c r="F96" s="35"/>
      <c r="G96" s="35"/>
      <c r="H96" s="35"/>
      <c r="I96" s="35"/>
      <c r="J96" s="37"/>
      <c r="K96" s="35"/>
      <c r="L96" s="35"/>
      <c r="M96" s="35"/>
      <c r="N96" s="35"/>
      <c r="O96" s="35"/>
    </row>
    <row r="97" spans="1:15" s="70" customFormat="1" ht="15" customHeight="1">
      <c r="A97" s="35"/>
      <c r="B97" s="35"/>
      <c r="C97" s="35"/>
      <c r="D97" s="35"/>
      <c r="E97" s="35"/>
      <c r="F97" s="35"/>
      <c r="G97" s="35"/>
      <c r="H97" s="35"/>
      <c r="I97" s="35"/>
      <c r="J97" s="37"/>
      <c r="K97" s="35"/>
      <c r="L97" s="35"/>
      <c r="M97" s="35"/>
      <c r="N97" s="35"/>
      <c r="O97" s="35"/>
    </row>
    <row r="98" spans="1:15" s="70" customFormat="1" ht="15" customHeight="1">
      <c r="A98" s="35"/>
      <c r="B98" s="35"/>
      <c r="C98" s="35"/>
      <c r="D98" s="35"/>
      <c r="E98" s="35"/>
      <c r="F98" s="35"/>
      <c r="G98" s="35"/>
      <c r="H98" s="35"/>
      <c r="I98" s="35"/>
      <c r="J98" s="37"/>
      <c r="K98" s="35"/>
      <c r="L98" s="35"/>
      <c r="M98" s="35"/>
      <c r="N98" s="35"/>
      <c r="O98" s="35"/>
    </row>
    <row r="99" spans="1:15" s="70" customFormat="1" ht="15" customHeight="1">
      <c r="A99" s="35"/>
      <c r="B99" s="35"/>
      <c r="C99" s="35"/>
      <c r="D99" s="35"/>
      <c r="E99" s="35"/>
      <c r="F99" s="35"/>
      <c r="G99" s="35"/>
      <c r="H99" s="35"/>
      <c r="I99" s="35"/>
      <c r="J99" s="37"/>
      <c r="K99" s="35"/>
      <c r="L99" s="35"/>
      <c r="M99" s="35"/>
      <c r="N99" s="35"/>
      <c r="O99" s="35"/>
    </row>
    <row r="100" spans="1:15" s="70" customFormat="1" ht="15" customHeight="1">
      <c r="A100" s="35"/>
      <c r="B100" s="35"/>
      <c r="C100" s="35"/>
      <c r="D100" s="35"/>
      <c r="E100" s="35"/>
      <c r="F100" s="35"/>
      <c r="G100" s="35"/>
      <c r="H100" s="35"/>
      <c r="I100" s="35"/>
      <c r="J100" s="37"/>
      <c r="K100" s="35"/>
      <c r="L100" s="35"/>
      <c r="M100" s="35"/>
      <c r="N100" s="35"/>
      <c r="O100" s="35"/>
    </row>
    <row r="101" spans="1:15" s="70" customFormat="1" ht="15" customHeight="1">
      <c r="A101" s="35"/>
      <c r="B101" s="35"/>
      <c r="C101" s="35"/>
      <c r="D101" s="35"/>
      <c r="E101" s="35"/>
      <c r="F101" s="35"/>
      <c r="G101" s="35"/>
      <c r="H101" s="35"/>
      <c r="I101" s="35"/>
      <c r="J101" s="37"/>
      <c r="K101" s="35"/>
      <c r="L101" s="35"/>
      <c r="M101" s="35"/>
      <c r="N101" s="35"/>
      <c r="O101" s="35"/>
    </row>
    <row r="102" spans="1:15" s="70" customFormat="1" ht="15" customHeight="1">
      <c r="A102" s="35"/>
      <c r="B102" s="35"/>
      <c r="C102" s="35"/>
      <c r="D102" s="35"/>
      <c r="E102" s="35"/>
      <c r="F102" s="35"/>
      <c r="G102" s="35"/>
      <c r="H102" s="35"/>
      <c r="I102" s="35"/>
      <c r="J102" s="37"/>
      <c r="K102" s="35"/>
      <c r="L102" s="35"/>
      <c r="M102" s="35"/>
      <c r="N102" s="35"/>
      <c r="O102" s="35"/>
    </row>
    <row r="103" spans="1:15" s="70" customFormat="1" ht="15" customHeight="1">
      <c r="A103" s="35"/>
      <c r="B103" s="35"/>
      <c r="C103" s="35"/>
      <c r="D103" s="35"/>
      <c r="E103" s="35"/>
      <c r="F103" s="35"/>
      <c r="G103" s="35"/>
      <c r="H103" s="35"/>
      <c r="I103" s="35"/>
      <c r="J103" s="37"/>
      <c r="K103" s="35"/>
      <c r="L103" s="35"/>
      <c r="M103" s="35"/>
      <c r="N103" s="35"/>
      <c r="O103" s="35"/>
    </row>
    <row r="104" spans="1:15" s="70" customFormat="1" ht="15" customHeight="1">
      <c r="A104" s="35"/>
      <c r="B104" s="35"/>
      <c r="C104" s="35"/>
      <c r="D104" s="35"/>
      <c r="E104" s="35"/>
      <c r="F104" s="35"/>
      <c r="G104" s="35"/>
      <c r="H104" s="35"/>
      <c r="I104" s="35"/>
      <c r="J104" s="37"/>
      <c r="K104" s="35"/>
      <c r="L104" s="35"/>
      <c r="M104" s="35"/>
      <c r="N104" s="35"/>
      <c r="O104" s="35"/>
    </row>
    <row r="105" spans="1:15" s="70" customFormat="1" ht="15" customHeight="1">
      <c r="A105" s="35"/>
      <c r="B105" s="35"/>
      <c r="C105" s="35"/>
      <c r="D105" s="35"/>
      <c r="E105" s="35"/>
      <c r="F105" s="35"/>
      <c r="G105" s="35"/>
      <c r="H105" s="35"/>
      <c r="I105" s="35"/>
      <c r="J105" s="37"/>
      <c r="K105" s="35"/>
      <c r="L105" s="35"/>
      <c r="M105" s="35"/>
      <c r="N105" s="35"/>
      <c r="O105" s="35"/>
    </row>
    <row r="106" spans="1:15" s="70" customFormat="1" ht="15" customHeight="1">
      <c r="A106" s="35"/>
      <c r="B106" s="35"/>
      <c r="C106" s="35"/>
      <c r="D106" s="35"/>
      <c r="E106" s="35"/>
      <c r="F106" s="35"/>
      <c r="G106" s="35"/>
      <c r="H106" s="35"/>
      <c r="I106" s="35"/>
      <c r="J106" s="37"/>
      <c r="K106" s="35"/>
      <c r="L106" s="35"/>
      <c r="M106" s="35"/>
      <c r="N106" s="35"/>
      <c r="O106" s="35"/>
    </row>
    <row r="107" spans="1:15" s="70" customFormat="1" ht="15" customHeight="1">
      <c r="A107" s="35"/>
      <c r="B107" s="35"/>
      <c r="C107" s="35"/>
      <c r="D107" s="35"/>
      <c r="E107" s="35"/>
      <c r="F107" s="35"/>
      <c r="G107" s="35"/>
      <c r="H107" s="35"/>
      <c r="I107" s="35"/>
      <c r="J107" s="37"/>
      <c r="K107" s="35"/>
      <c r="L107" s="35"/>
      <c r="M107" s="35"/>
      <c r="N107" s="35"/>
      <c r="O107" s="35"/>
    </row>
    <row r="108" spans="1:15" s="70" customFormat="1" ht="15" customHeight="1">
      <c r="A108" s="35"/>
      <c r="B108" s="35"/>
      <c r="C108" s="35"/>
      <c r="D108" s="35"/>
      <c r="E108" s="35"/>
      <c r="F108" s="35"/>
      <c r="G108" s="35"/>
      <c r="H108" s="35"/>
      <c r="I108" s="35"/>
      <c r="J108" s="37"/>
      <c r="K108" s="35"/>
      <c r="L108" s="35"/>
      <c r="M108" s="35"/>
      <c r="N108" s="35"/>
      <c r="O108" s="35"/>
    </row>
    <row r="109" spans="1:15" s="70" customFormat="1" ht="1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8"/>
      <c r="K109" s="36"/>
      <c r="L109" s="36"/>
      <c r="M109" s="36"/>
      <c r="N109" s="36"/>
      <c r="O109" s="36"/>
    </row>
    <row r="110" spans="1:15" s="70" customFormat="1" ht="1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8"/>
      <c r="K110" s="36"/>
      <c r="L110" s="36"/>
      <c r="M110" s="36"/>
      <c r="N110" s="36"/>
      <c r="O110" s="36"/>
    </row>
    <row r="111" spans="1:15" s="70" customFormat="1" ht="1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8"/>
      <c r="K111" s="36"/>
      <c r="L111" s="36"/>
      <c r="M111" s="36"/>
      <c r="N111" s="36"/>
      <c r="O111" s="36"/>
    </row>
    <row r="112" spans="1:15" s="70" customFormat="1" ht="1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8"/>
      <c r="K112" s="36"/>
      <c r="L112" s="36"/>
      <c r="M112" s="36"/>
      <c r="N112" s="36"/>
      <c r="O112" s="36"/>
    </row>
    <row r="113" spans="1:15" s="70" customFormat="1" ht="1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8"/>
      <c r="K113" s="36"/>
      <c r="L113" s="36"/>
      <c r="M113" s="36"/>
      <c r="N113" s="36"/>
      <c r="O113" s="36"/>
    </row>
    <row r="114" spans="1:15" s="70" customFormat="1" ht="1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8"/>
      <c r="K114" s="36"/>
      <c r="L114" s="36"/>
      <c r="M114" s="36"/>
      <c r="N114" s="36"/>
      <c r="O114" s="36"/>
    </row>
    <row r="115" spans="1:15" s="70" customFormat="1" ht="1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8"/>
      <c r="K115" s="36"/>
      <c r="L115" s="36"/>
      <c r="M115" s="36"/>
      <c r="N115" s="36"/>
      <c r="O115" s="36"/>
    </row>
  </sheetData>
  <mergeCells count="2">
    <mergeCell ref="A6:O6"/>
    <mergeCell ref="A80:O80"/>
  </mergeCells>
  <pageMargins left="0.7" right="0.7" top="0.75" bottom="0.75" header="0.51180555555555496" footer="0.51180555555555496"/>
  <pageSetup firstPageNumber="0" orientation="portrait" useFirstPageNumber="1" horizontalDpi="300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topLeftCell="A5" workbookViewId="0">
      <selection activeCell="N36" sqref="N36"/>
    </sheetView>
  </sheetViews>
  <sheetFormatPr defaultColWidth="9.1171875" defaultRowHeight="14.35"/>
  <cols>
    <col min="1" max="16384" width="9.1171875" style="67"/>
  </cols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B126"/>
  <sheetViews>
    <sheetView topLeftCell="A82" workbookViewId="0">
      <selection activeCell="M89" sqref="M89"/>
    </sheetView>
  </sheetViews>
  <sheetFormatPr defaultColWidth="9" defaultRowHeight="14.35"/>
  <cols>
    <col min="1" max="1" width="8.87890625" customWidth="1"/>
    <col min="2" max="2" width="16.3515625" customWidth="1"/>
    <col min="3" max="3" width="15" customWidth="1"/>
    <col min="4" max="4" width="23.3515625" customWidth="1"/>
    <col min="5" max="5" width="11.52734375" customWidth="1"/>
    <col min="6" max="6" width="12" customWidth="1"/>
    <col min="7" max="7" width="15.64453125" customWidth="1"/>
    <col min="8" max="8" width="13.64453125" customWidth="1"/>
    <col min="9" max="9" width="19" customWidth="1"/>
    <col min="10" max="10" width="8.52734375" style="6" hidden="1" customWidth="1"/>
    <col min="11" max="11" width="16.87890625" hidden="1" customWidth="1"/>
    <col min="12" max="12" width="7" hidden="1" customWidth="1"/>
    <col min="13" max="13" width="14.52734375" customWidth="1"/>
    <col min="14" max="14" width="18.64453125" customWidth="1"/>
    <col min="15" max="15" width="15.87890625" customWidth="1"/>
    <col min="16" max="16" width="12.87890625" style="70" bestFit="1" customWidth="1"/>
    <col min="17" max="17" width="9" style="70"/>
    <col min="18" max="28" width="9" style="67"/>
  </cols>
  <sheetData>
    <row r="1" spans="1:28" ht="15" customHeight="1">
      <c r="A1" s="7"/>
      <c r="B1" s="8"/>
      <c r="C1" s="8"/>
      <c r="D1" s="8"/>
      <c r="E1" s="8"/>
      <c r="F1" s="8"/>
      <c r="G1" s="8"/>
      <c r="H1" s="8"/>
      <c r="I1" s="8"/>
      <c r="J1" s="24"/>
      <c r="K1" s="25"/>
      <c r="L1" s="8"/>
      <c r="M1" s="8"/>
      <c r="N1" s="25"/>
      <c r="O1" s="50"/>
    </row>
    <row r="2" spans="1:28" ht="15" customHeight="1">
      <c r="A2" s="9"/>
      <c r="B2" s="10"/>
      <c r="C2" s="10"/>
      <c r="D2" s="10"/>
      <c r="E2" s="10"/>
      <c r="F2" s="10"/>
      <c r="G2" s="10"/>
      <c r="H2" s="10"/>
      <c r="I2" s="10"/>
      <c r="J2" s="26"/>
      <c r="K2" s="27"/>
      <c r="L2" s="10"/>
      <c r="M2" s="10"/>
      <c r="N2" s="27"/>
      <c r="O2" s="51"/>
    </row>
    <row r="3" spans="1:28" ht="15" customHeight="1">
      <c r="A3" s="9"/>
      <c r="B3" s="10"/>
      <c r="C3" s="10"/>
      <c r="D3" s="10"/>
      <c r="E3" s="10"/>
      <c r="F3" s="10"/>
      <c r="G3" s="10"/>
      <c r="H3" s="10"/>
      <c r="I3" s="10"/>
      <c r="J3" s="26"/>
      <c r="K3" s="27"/>
      <c r="L3" s="10"/>
      <c r="M3" s="10"/>
      <c r="N3" s="27"/>
      <c r="O3" s="51"/>
    </row>
    <row r="4" spans="1:28" ht="15" customHeight="1">
      <c r="A4" s="9"/>
      <c r="B4" s="10"/>
      <c r="C4" s="10"/>
      <c r="D4" s="10"/>
      <c r="E4" s="10"/>
      <c r="F4" s="10"/>
      <c r="G4" s="10"/>
      <c r="H4" s="10"/>
      <c r="I4" s="10"/>
      <c r="J4" s="26"/>
      <c r="K4" s="27"/>
      <c r="L4" s="10"/>
      <c r="M4" s="10"/>
      <c r="N4" s="27"/>
      <c r="O4" s="51"/>
    </row>
    <row r="5" spans="1:28" ht="18.600000000000001" customHeight="1">
      <c r="A5" s="11"/>
      <c r="B5" s="12"/>
      <c r="C5" s="12"/>
      <c r="D5" s="12"/>
      <c r="E5" s="12"/>
      <c r="F5" s="12"/>
      <c r="G5" s="12"/>
      <c r="H5" s="12"/>
      <c r="I5" s="12"/>
      <c r="J5" s="28"/>
      <c r="K5" s="12"/>
      <c r="L5" s="12"/>
      <c r="M5" s="12"/>
      <c r="N5" s="12"/>
      <c r="O5" s="52"/>
    </row>
    <row r="6" spans="1:28" s="4" customFormat="1" ht="54.75" customHeight="1">
      <c r="A6" s="13" t="s">
        <v>0</v>
      </c>
      <c r="B6" s="14" t="s">
        <v>2</v>
      </c>
      <c r="C6" s="14" t="s">
        <v>3</v>
      </c>
      <c r="D6" s="14" t="s">
        <v>1</v>
      </c>
      <c r="E6" s="14" t="s">
        <v>4</v>
      </c>
      <c r="F6" s="14" t="s">
        <v>507</v>
      </c>
      <c r="G6" s="15" t="s">
        <v>5</v>
      </c>
      <c r="H6" s="14" t="s">
        <v>6</v>
      </c>
      <c r="I6" s="14" t="s">
        <v>7</v>
      </c>
      <c r="J6" s="29" t="s">
        <v>8</v>
      </c>
      <c r="K6" s="30" t="s">
        <v>9</v>
      </c>
      <c r="L6" s="14" t="s">
        <v>10</v>
      </c>
      <c r="M6" s="14" t="s">
        <v>101</v>
      </c>
      <c r="N6" s="30" t="s">
        <v>100</v>
      </c>
      <c r="O6" s="53" t="s">
        <v>128</v>
      </c>
      <c r="P6" s="71"/>
      <c r="Q6" s="71"/>
      <c r="R6" s="75"/>
      <c r="S6" s="75"/>
      <c r="T6" s="75"/>
      <c r="U6" s="75"/>
      <c r="V6" s="75"/>
      <c r="W6" s="75"/>
      <c r="X6" s="75"/>
      <c r="Y6" s="75"/>
      <c r="Z6" s="75"/>
      <c r="AA6" s="75"/>
      <c r="AB6" s="75"/>
    </row>
    <row r="7" spans="1:28" ht="6.75" customHeight="1">
      <c r="A7" s="16"/>
      <c r="B7" s="17"/>
      <c r="C7" s="17"/>
      <c r="D7" s="17"/>
      <c r="E7" s="17"/>
      <c r="F7" s="17"/>
      <c r="G7" s="18"/>
      <c r="H7" s="17"/>
      <c r="I7" s="17"/>
      <c r="J7" s="31"/>
      <c r="K7" s="32"/>
      <c r="L7" s="17"/>
      <c r="M7" s="17"/>
      <c r="N7" s="32"/>
      <c r="O7" s="54"/>
    </row>
    <row r="8" spans="1:28" s="1" customFormat="1" ht="29.25" customHeight="1">
      <c r="A8" s="19">
        <v>1</v>
      </c>
      <c r="B8" s="21">
        <v>44200</v>
      </c>
      <c r="C8" s="22" t="s">
        <v>246</v>
      </c>
      <c r="D8" s="20" t="s">
        <v>223</v>
      </c>
      <c r="E8" s="23" t="s">
        <v>12</v>
      </c>
      <c r="F8" s="23">
        <v>1500</v>
      </c>
      <c r="G8" s="23">
        <v>1250.4000000000001</v>
      </c>
      <c r="H8" s="23">
        <v>1233.45</v>
      </c>
      <c r="I8" s="23">
        <v>1258.95</v>
      </c>
      <c r="J8" s="33">
        <f t="shared" ref="J8" si="0">IF(E8="","",IF(E8="Buy",(I8-G8),(G8-I8)))</f>
        <v>8.5499999999999545</v>
      </c>
      <c r="K8" s="34">
        <f t="shared" ref="K8" si="1">IF(E8="","",J8*F8)</f>
        <v>12824.999999999931</v>
      </c>
      <c r="L8" s="23">
        <v>400</v>
      </c>
      <c r="M8" s="48">
        <f t="shared" ref="M8" si="2">G8*F8*0.03%</f>
        <v>562.68000000000006</v>
      </c>
      <c r="N8" s="34">
        <f t="shared" ref="N8" si="3">K8-M8</f>
        <v>12262.319999999931</v>
      </c>
      <c r="O8" s="55"/>
      <c r="P8" s="70"/>
      <c r="Q8" s="70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</row>
    <row r="9" spans="1:28" s="1" customFormat="1" ht="29.25" customHeight="1">
      <c r="A9" s="19">
        <v>2</v>
      </c>
      <c r="B9" s="21">
        <v>44200</v>
      </c>
      <c r="C9" s="22" t="s">
        <v>184</v>
      </c>
      <c r="D9" s="20" t="s">
        <v>162</v>
      </c>
      <c r="E9" s="23" t="s">
        <v>12</v>
      </c>
      <c r="F9" s="23">
        <v>200</v>
      </c>
      <c r="G9" s="23">
        <v>5387.15</v>
      </c>
      <c r="H9" s="23">
        <v>5355.9</v>
      </c>
      <c r="I9" s="23">
        <v>5355</v>
      </c>
      <c r="J9" s="33">
        <f t="shared" ref="J9" si="4">IF(E9="","",IF(E9="Buy",(I9-G9),(G9-I9)))</f>
        <v>-32.149999999999636</v>
      </c>
      <c r="K9" s="34">
        <f t="shared" ref="K9" si="5">IF(E9="","",J9*F9)</f>
        <v>-6429.9999999999272</v>
      </c>
      <c r="L9" s="23">
        <v>400</v>
      </c>
      <c r="M9" s="48">
        <f t="shared" ref="M9" si="6">G9*F9*0.03%</f>
        <v>323.22899999999998</v>
      </c>
      <c r="N9" s="34">
        <f t="shared" ref="N9" si="7">K9-M9</f>
        <v>-6753.2289999999275</v>
      </c>
      <c r="O9" s="55"/>
      <c r="P9" s="70"/>
      <c r="Q9" s="70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</row>
    <row r="10" spans="1:28" s="1" customFormat="1" ht="29.25" customHeight="1">
      <c r="A10" s="19">
        <v>3</v>
      </c>
      <c r="B10" s="21">
        <v>44200</v>
      </c>
      <c r="C10" s="22" t="s">
        <v>115</v>
      </c>
      <c r="D10" s="20" t="s">
        <v>281</v>
      </c>
      <c r="E10" s="23" t="s">
        <v>12</v>
      </c>
      <c r="F10" s="23">
        <v>250</v>
      </c>
      <c r="G10" s="23">
        <v>5318</v>
      </c>
      <c r="H10" s="23">
        <v>5283.9</v>
      </c>
      <c r="I10" s="23">
        <v>5282.75</v>
      </c>
      <c r="J10" s="33">
        <f t="shared" ref="J10" si="8">IF(E10="","",IF(E10="Buy",(I10-G10),(G10-I10)))</f>
        <v>-35.25</v>
      </c>
      <c r="K10" s="34">
        <f t="shared" ref="K10" si="9">IF(E10="","",J10*F10)</f>
        <v>-8812.5</v>
      </c>
      <c r="L10" s="23">
        <v>400</v>
      </c>
      <c r="M10" s="48">
        <f t="shared" ref="M10" si="10">G10*F10*0.03%</f>
        <v>398.84999999999997</v>
      </c>
      <c r="N10" s="34">
        <f t="shared" ref="N10" si="11">K10-M10</f>
        <v>-9211.35</v>
      </c>
      <c r="O10" s="55"/>
      <c r="P10" s="70"/>
      <c r="Q10" s="70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</row>
    <row r="11" spans="1:28" s="1" customFormat="1" ht="29.25" customHeight="1">
      <c r="A11" s="19">
        <v>4</v>
      </c>
      <c r="B11" s="21">
        <v>44200</v>
      </c>
      <c r="C11" s="22" t="s">
        <v>222</v>
      </c>
      <c r="D11" s="20" t="s">
        <v>169</v>
      </c>
      <c r="E11" s="23" t="s">
        <v>12</v>
      </c>
      <c r="F11" s="23">
        <v>1700</v>
      </c>
      <c r="G11" s="23">
        <v>673.9</v>
      </c>
      <c r="H11" s="23">
        <v>665.95</v>
      </c>
      <c r="I11" s="23">
        <v>685.3</v>
      </c>
      <c r="J11" s="33">
        <f t="shared" ref="J11" si="12">IF(E11="","",IF(E11="Buy",(I11-G11),(G11-I11)))</f>
        <v>11.399999999999977</v>
      </c>
      <c r="K11" s="34">
        <f t="shared" ref="K11" si="13">IF(E11="","",J11*F11)</f>
        <v>19379.99999999996</v>
      </c>
      <c r="L11" s="23">
        <v>400</v>
      </c>
      <c r="M11" s="48">
        <f t="shared" ref="M11" si="14">G11*F11*0.03%</f>
        <v>343.68899999999996</v>
      </c>
      <c r="N11" s="34">
        <f t="shared" ref="N11" si="15">K11-M11</f>
        <v>19036.310999999961</v>
      </c>
      <c r="O11" s="55"/>
      <c r="P11" s="70"/>
      <c r="Q11" s="70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</row>
    <row r="12" spans="1:28" s="1" customFormat="1" ht="29.25" customHeight="1">
      <c r="A12" s="19">
        <v>5</v>
      </c>
      <c r="B12" s="21">
        <v>44200</v>
      </c>
      <c r="C12" s="22" t="s">
        <v>504</v>
      </c>
      <c r="D12" s="20" t="s">
        <v>472</v>
      </c>
      <c r="E12" s="23" t="s">
        <v>12</v>
      </c>
      <c r="F12" s="23">
        <v>375</v>
      </c>
      <c r="G12" s="23">
        <v>2807.5</v>
      </c>
      <c r="H12" s="23">
        <v>2781.9</v>
      </c>
      <c r="I12" s="23">
        <v>2858</v>
      </c>
      <c r="J12" s="33">
        <f t="shared" ref="J12" si="16">IF(E12="","",IF(E12="Buy",(I12-G12),(G12-I12)))</f>
        <v>50.5</v>
      </c>
      <c r="K12" s="34">
        <f t="shared" ref="K12" si="17">IF(E12="","",J12*F12)</f>
        <v>18937.5</v>
      </c>
      <c r="L12" s="23">
        <v>400</v>
      </c>
      <c r="M12" s="48">
        <f t="shared" ref="M12" si="18">G12*F12*0.03%</f>
        <v>315.84375</v>
      </c>
      <c r="N12" s="34">
        <f t="shared" ref="N12" si="19">K12-M12</f>
        <v>18621.65625</v>
      </c>
      <c r="O12" s="55"/>
      <c r="P12" s="70"/>
      <c r="Q12" s="70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</row>
    <row r="13" spans="1:28" s="1" customFormat="1" ht="29.25" customHeight="1">
      <c r="A13" s="19">
        <v>6</v>
      </c>
      <c r="B13" s="21">
        <v>44200</v>
      </c>
      <c r="C13" s="22" t="s">
        <v>190</v>
      </c>
      <c r="D13" s="20" t="s">
        <v>59</v>
      </c>
      <c r="E13" s="23" t="s">
        <v>12</v>
      </c>
      <c r="F13" s="23">
        <v>1000</v>
      </c>
      <c r="G13" s="23">
        <v>759</v>
      </c>
      <c r="H13" s="23">
        <v>754.45</v>
      </c>
      <c r="I13" s="23">
        <v>755</v>
      </c>
      <c r="J13" s="33">
        <f t="shared" ref="J13" si="20">IF(E13="","",IF(E13="Buy",(I13-G13),(G13-I13)))</f>
        <v>-4</v>
      </c>
      <c r="K13" s="34">
        <f t="shared" ref="K13" si="21">IF(E13="","",J13*F13)</f>
        <v>-4000</v>
      </c>
      <c r="L13" s="23">
        <v>400</v>
      </c>
      <c r="M13" s="48">
        <f t="shared" ref="M13" si="22">G13*F13*0.03%</f>
        <v>227.7</v>
      </c>
      <c r="N13" s="34">
        <f t="shared" ref="N13" si="23">K13-M13</f>
        <v>-4227.7</v>
      </c>
      <c r="O13" s="55"/>
      <c r="P13" s="70"/>
      <c r="Q13" s="70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</row>
    <row r="14" spans="1:28" s="1" customFormat="1" ht="29.25" customHeight="1">
      <c r="A14" s="19">
        <v>7</v>
      </c>
      <c r="B14" s="21">
        <v>44200</v>
      </c>
      <c r="C14" s="22" t="s">
        <v>228</v>
      </c>
      <c r="D14" s="20" t="s">
        <v>404</v>
      </c>
      <c r="E14" s="23" t="s">
        <v>12</v>
      </c>
      <c r="F14" s="23">
        <v>600</v>
      </c>
      <c r="G14" s="23">
        <v>3022</v>
      </c>
      <c r="H14" s="23">
        <v>2997.9</v>
      </c>
      <c r="I14" s="23">
        <v>3037.3</v>
      </c>
      <c r="J14" s="33">
        <f t="shared" ref="J14" si="24">IF(E14="","",IF(E14="Buy",(I14-G14),(G14-I14)))</f>
        <v>15.300000000000182</v>
      </c>
      <c r="K14" s="34">
        <f t="shared" ref="K14" si="25">IF(E14="","",J14*F14)</f>
        <v>9180.0000000001091</v>
      </c>
      <c r="L14" s="23">
        <v>400</v>
      </c>
      <c r="M14" s="48">
        <f t="shared" ref="M14" si="26">G14*F14*0.03%</f>
        <v>543.95999999999992</v>
      </c>
      <c r="N14" s="34">
        <f t="shared" ref="N14" si="27">K14-M14</f>
        <v>8636.04000000011</v>
      </c>
      <c r="O14" s="55"/>
      <c r="P14" s="70"/>
      <c r="Q14" s="70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</row>
    <row r="15" spans="1:28" s="1" customFormat="1" ht="29.25" customHeight="1">
      <c r="A15" s="19">
        <v>8</v>
      </c>
      <c r="B15" s="21">
        <v>44200</v>
      </c>
      <c r="C15" s="22" t="s">
        <v>256</v>
      </c>
      <c r="D15" s="20" t="s">
        <v>409</v>
      </c>
      <c r="E15" s="23" t="s">
        <v>12</v>
      </c>
      <c r="F15" s="23">
        <v>1000</v>
      </c>
      <c r="G15" s="23">
        <v>961.65</v>
      </c>
      <c r="H15" s="23">
        <v>954.5</v>
      </c>
      <c r="I15" s="23">
        <v>969.9</v>
      </c>
      <c r="J15" s="33">
        <f t="shared" ref="J15" si="28">IF(E15="","",IF(E15="Buy",(I15-G15),(G15-I15)))</f>
        <v>8.25</v>
      </c>
      <c r="K15" s="34">
        <f t="shared" ref="K15" si="29">IF(E15="","",J15*F15)</f>
        <v>8250</v>
      </c>
      <c r="L15" s="23">
        <v>400</v>
      </c>
      <c r="M15" s="48">
        <f t="shared" ref="M15" si="30">G15*F15*0.03%</f>
        <v>288.49499999999995</v>
      </c>
      <c r="N15" s="34">
        <f t="shared" ref="N15" si="31">K15-M15</f>
        <v>7961.5050000000001</v>
      </c>
      <c r="O15" s="55"/>
      <c r="P15" s="70"/>
      <c r="Q15" s="70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</row>
    <row r="16" spans="1:28" s="1" customFormat="1" ht="29.25" customHeight="1">
      <c r="A16" s="19">
        <v>9</v>
      </c>
      <c r="B16" s="21">
        <v>44200</v>
      </c>
      <c r="C16" s="22" t="s">
        <v>505</v>
      </c>
      <c r="D16" s="20" t="s">
        <v>154</v>
      </c>
      <c r="E16" s="23" t="s">
        <v>12</v>
      </c>
      <c r="F16" s="23">
        <v>8600</v>
      </c>
      <c r="G16" s="23">
        <v>253.95</v>
      </c>
      <c r="H16" s="23">
        <v>251.95</v>
      </c>
      <c r="I16" s="23">
        <v>253.3</v>
      </c>
      <c r="J16" s="33">
        <f t="shared" ref="J16" si="32">IF(E16="","",IF(E16="Buy",(I16-G16),(G16-I16)))</f>
        <v>-0.64999999999997726</v>
      </c>
      <c r="K16" s="34">
        <f t="shared" ref="K16" si="33">IF(E16="","",J16*F16)</f>
        <v>-5589.9999999998045</v>
      </c>
      <c r="L16" s="23">
        <v>400</v>
      </c>
      <c r="M16" s="48">
        <f t="shared" ref="M16:M21" si="34">G16*F16*0.03%</f>
        <v>655.19099999999992</v>
      </c>
      <c r="N16" s="34">
        <f t="shared" ref="N16" si="35">K16-M16</f>
        <v>-6245.1909999998043</v>
      </c>
      <c r="O16" s="55">
        <f>SUM(N8:N16)</f>
        <v>40080.362250000275</v>
      </c>
      <c r="P16" s="74"/>
      <c r="Q16" s="70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</row>
    <row r="17" spans="1:28" s="1" customFormat="1" ht="29.25" customHeight="1">
      <c r="A17" s="19">
        <v>10</v>
      </c>
      <c r="B17" s="21">
        <v>44201</v>
      </c>
      <c r="C17" s="22" t="s">
        <v>110</v>
      </c>
      <c r="D17" s="20" t="s">
        <v>376</v>
      </c>
      <c r="E17" s="23" t="s">
        <v>12</v>
      </c>
      <c r="F17" s="23">
        <v>1100</v>
      </c>
      <c r="G17" s="23">
        <v>702</v>
      </c>
      <c r="H17" s="23">
        <v>696.2</v>
      </c>
      <c r="I17" s="23">
        <v>697.6</v>
      </c>
      <c r="J17" s="33">
        <f t="shared" ref="J17" si="36">IF(E17="","",IF(E17="Buy",(I17-G17),(G17-I17)))</f>
        <v>-4.3999999999999773</v>
      </c>
      <c r="K17" s="34">
        <f t="shared" ref="K17" si="37">IF(E17="","",J17*F17)</f>
        <v>-4839.9999999999745</v>
      </c>
      <c r="L17" s="23">
        <v>400</v>
      </c>
      <c r="M17" s="48">
        <f t="shared" si="34"/>
        <v>231.65999999999997</v>
      </c>
      <c r="N17" s="34">
        <f t="shared" ref="N17" si="38">K17-M17</f>
        <v>-5071.6599999999744</v>
      </c>
      <c r="O17" s="55"/>
      <c r="P17" s="74"/>
      <c r="Q17" s="70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</row>
    <row r="18" spans="1:28" s="1" customFormat="1" ht="29.25" customHeight="1">
      <c r="A18" s="19">
        <v>11</v>
      </c>
      <c r="B18" s="21">
        <v>44201</v>
      </c>
      <c r="C18" s="22" t="s">
        <v>114</v>
      </c>
      <c r="D18" s="20" t="s">
        <v>80</v>
      </c>
      <c r="E18" s="23" t="s">
        <v>12</v>
      </c>
      <c r="F18" s="23">
        <v>5800</v>
      </c>
      <c r="G18" s="23">
        <v>244.95</v>
      </c>
      <c r="H18" s="23">
        <v>239.9</v>
      </c>
      <c r="I18" s="23">
        <v>242.1</v>
      </c>
      <c r="J18" s="33">
        <f t="shared" ref="J18" si="39">IF(E18="","",IF(E18="Buy",(I18-G18),(G18-I18)))</f>
        <v>-2.8499999999999943</v>
      </c>
      <c r="K18" s="34">
        <f t="shared" ref="K18" si="40">IF(E18="","",J18*F18)</f>
        <v>-16529.999999999967</v>
      </c>
      <c r="L18" s="23">
        <v>400</v>
      </c>
      <c r="M18" s="48">
        <f t="shared" si="34"/>
        <v>426.21299999999997</v>
      </c>
      <c r="N18" s="34">
        <f t="shared" ref="N18" si="41">K18-M18</f>
        <v>-16956.212999999967</v>
      </c>
      <c r="O18" s="55"/>
      <c r="P18" s="74"/>
      <c r="Q18" s="70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</row>
    <row r="19" spans="1:28" s="1" customFormat="1" ht="29.25" customHeight="1">
      <c r="A19" s="19">
        <v>12</v>
      </c>
      <c r="B19" s="21">
        <v>44201</v>
      </c>
      <c r="C19" s="22" t="s">
        <v>509</v>
      </c>
      <c r="D19" s="20" t="s">
        <v>508</v>
      </c>
      <c r="E19" s="23" t="s">
        <v>12</v>
      </c>
      <c r="F19" s="23">
        <v>2800</v>
      </c>
      <c r="G19" s="23">
        <v>255.5</v>
      </c>
      <c r="H19" s="23">
        <v>251.9</v>
      </c>
      <c r="I19" s="23">
        <v>261</v>
      </c>
      <c r="J19" s="33">
        <f t="shared" ref="J19" si="42">IF(E19="","",IF(E19="Buy",(I19-G19),(G19-I19)))</f>
        <v>5.5</v>
      </c>
      <c r="K19" s="34">
        <f t="shared" ref="K19" si="43">IF(E19="","",J19*F19)</f>
        <v>15400</v>
      </c>
      <c r="L19" s="23">
        <v>400</v>
      </c>
      <c r="M19" s="48">
        <f t="shared" si="34"/>
        <v>214.61999999999998</v>
      </c>
      <c r="N19" s="34">
        <f t="shared" ref="N19" si="44">K19-M19</f>
        <v>15185.38</v>
      </c>
      <c r="O19" s="55"/>
      <c r="P19" s="74"/>
      <c r="Q19" s="70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</row>
    <row r="20" spans="1:28" s="1" customFormat="1" ht="29.25" customHeight="1">
      <c r="A20" s="19">
        <v>13</v>
      </c>
      <c r="B20" s="21">
        <v>44201</v>
      </c>
      <c r="C20" s="22" t="s">
        <v>510</v>
      </c>
      <c r="D20" s="20" t="s">
        <v>223</v>
      </c>
      <c r="E20" s="23" t="s">
        <v>12</v>
      </c>
      <c r="F20" s="23">
        <v>750</v>
      </c>
      <c r="G20" s="23">
        <v>1279.5</v>
      </c>
      <c r="H20" s="23">
        <v>1267.2</v>
      </c>
      <c r="I20" s="23">
        <v>1293</v>
      </c>
      <c r="J20" s="33">
        <f t="shared" ref="J20" si="45">IF(E20="","",IF(E20="Buy",(I20-G20),(G20-I20)))</f>
        <v>13.5</v>
      </c>
      <c r="K20" s="34">
        <f t="shared" ref="K20" si="46">IF(E20="","",J20*F20)</f>
        <v>10125</v>
      </c>
      <c r="L20" s="23">
        <v>400</v>
      </c>
      <c r="M20" s="48">
        <f t="shared" si="34"/>
        <v>287.88749999999999</v>
      </c>
      <c r="N20" s="34">
        <f t="shared" ref="N20" si="47">K20-M20</f>
        <v>9837.1124999999993</v>
      </c>
      <c r="O20" s="55"/>
      <c r="P20" s="74"/>
      <c r="Q20" s="70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</row>
    <row r="21" spans="1:28" s="1" customFormat="1" ht="29.25" customHeight="1">
      <c r="A21" s="19">
        <v>14</v>
      </c>
      <c r="B21" s="21">
        <v>44201</v>
      </c>
      <c r="C21" s="22" t="s">
        <v>262</v>
      </c>
      <c r="D21" s="20" t="s">
        <v>49</v>
      </c>
      <c r="E21" s="23" t="s">
        <v>12</v>
      </c>
      <c r="F21" s="23">
        <v>1000</v>
      </c>
      <c r="G21" s="23">
        <v>2511.25</v>
      </c>
      <c r="H21" s="23">
        <v>2495.25</v>
      </c>
      <c r="I21" s="23">
        <v>2513.9</v>
      </c>
      <c r="J21" s="33">
        <f t="shared" ref="J21" si="48">IF(E21="","",IF(E21="Buy",(I21-G21),(G21-I21)))</f>
        <v>2.6500000000000909</v>
      </c>
      <c r="K21" s="34">
        <f t="shared" ref="K21" si="49">IF(E21="","",J21*F21)</f>
        <v>2650.0000000000909</v>
      </c>
      <c r="L21" s="23">
        <v>400</v>
      </c>
      <c r="M21" s="48">
        <f t="shared" si="34"/>
        <v>753.37499999999989</v>
      </c>
      <c r="N21" s="34">
        <f t="shared" ref="N21" si="50">K21-M21</f>
        <v>1896.6250000000909</v>
      </c>
      <c r="O21" s="55">
        <f>SUM(N17:N21)</f>
        <v>4891.244500000148</v>
      </c>
      <c r="P21" s="74"/>
      <c r="Q21" s="70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</row>
    <row r="22" spans="1:28" s="1" customFormat="1" ht="29.25" customHeight="1">
      <c r="A22" s="19">
        <v>15</v>
      </c>
      <c r="B22" s="21">
        <v>44202</v>
      </c>
      <c r="C22" s="22" t="s">
        <v>82</v>
      </c>
      <c r="D22" s="20" t="s">
        <v>181</v>
      </c>
      <c r="E22" s="23" t="s">
        <v>12</v>
      </c>
      <c r="F22" s="23">
        <v>1100</v>
      </c>
      <c r="G22" s="23">
        <v>1651.9</v>
      </c>
      <c r="H22" s="23">
        <v>1625.8</v>
      </c>
      <c r="I22" s="23">
        <v>1679.25</v>
      </c>
      <c r="J22" s="33">
        <f t="shared" ref="J22" si="51">IF(E22="","",IF(E22="Buy",(I22-G22),(G22-I22)))</f>
        <v>27.349999999999909</v>
      </c>
      <c r="K22" s="34">
        <f t="shared" ref="K22" si="52">IF(E22="","",J22*F22)</f>
        <v>30084.999999999898</v>
      </c>
      <c r="L22" s="23">
        <v>400</v>
      </c>
      <c r="M22" s="48">
        <f t="shared" ref="M22" si="53">G22*F22*0.03%</f>
        <v>545.12699999999995</v>
      </c>
      <c r="N22" s="34">
        <f t="shared" ref="N22" si="54">K22-M22</f>
        <v>29539.872999999898</v>
      </c>
      <c r="O22" s="55"/>
      <c r="P22" s="74"/>
      <c r="Q22" s="70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</row>
    <row r="23" spans="1:28" s="1" customFormat="1" ht="29.25" customHeight="1">
      <c r="A23" s="19">
        <v>16</v>
      </c>
      <c r="B23" s="21">
        <v>44202</v>
      </c>
      <c r="C23" s="22" t="s">
        <v>192</v>
      </c>
      <c r="D23" s="20" t="s">
        <v>76</v>
      </c>
      <c r="E23" s="23" t="s">
        <v>12</v>
      </c>
      <c r="F23" s="23">
        <v>1000</v>
      </c>
      <c r="G23" s="23">
        <v>953.5</v>
      </c>
      <c r="H23" s="23">
        <v>946.5</v>
      </c>
      <c r="I23" s="23">
        <v>946.05</v>
      </c>
      <c r="J23" s="33">
        <f t="shared" ref="J23" si="55">IF(E23="","",IF(E23="Buy",(I23-G23),(G23-I23)))</f>
        <v>-7.4500000000000455</v>
      </c>
      <c r="K23" s="34">
        <f t="shared" ref="K23" si="56">IF(E23="","",J23*F23)</f>
        <v>-7450.0000000000455</v>
      </c>
      <c r="L23" s="23">
        <v>400</v>
      </c>
      <c r="M23" s="48">
        <f t="shared" ref="M23" si="57">G23*F23*0.03%</f>
        <v>286.04999999999995</v>
      </c>
      <c r="N23" s="34">
        <f t="shared" ref="N23" si="58">K23-M23</f>
        <v>-7736.0500000000457</v>
      </c>
      <c r="O23" s="55"/>
      <c r="P23" s="74"/>
      <c r="Q23" s="70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</row>
    <row r="24" spans="1:28" s="1" customFormat="1" ht="29.25" customHeight="1">
      <c r="A24" s="19">
        <v>17</v>
      </c>
      <c r="B24" s="21">
        <v>44202</v>
      </c>
      <c r="C24" s="22" t="s">
        <v>511</v>
      </c>
      <c r="D24" s="20" t="s">
        <v>125</v>
      </c>
      <c r="E24" s="23" t="s">
        <v>12</v>
      </c>
      <c r="F24" s="23">
        <v>1600</v>
      </c>
      <c r="G24" s="23">
        <v>1164.2</v>
      </c>
      <c r="H24" s="23">
        <v>1151.0999999999999</v>
      </c>
      <c r="I24" s="23">
        <v>1179</v>
      </c>
      <c r="J24" s="33">
        <f t="shared" ref="J24" si="59">IF(E24="","",IF(E24="Buy",(I24-G24),(G24-I24)))</f>
        <v>14.799999999999955</v>
      </c>
      <c r="K24" s="34">
        <f t="shared" ref="K24" si="60">IF(E24="","",J24*F24)</f>
        <v>23679.999999999927</v>
      </c>
      <c r="L24" s="23">
        <v>400</v>
      </c>
      <c r="M24" s="48">
        <f t="shared" ref="M24" si="61">G24*F24*0.03%</f>
        <v>558.81599999999992</v>
      </c>
      <c r="N24" s="34">
        <f t="shared" ref="N24" si="62">K24-M24</f>
        <v>23121.183999999928</v>
      </c>
      <c r="O24" s="55"/>
      <c r="P24" s="74"/>
      <c r="Q24" s="70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</row>
    <row r="25" spans="1:28" s="1" customFormat="1" ht="29.25" customHeight="1">
      <c r="A25" s="19">
        <v>18</v>
      </c>
      <c r="B25" s="21">
        <v>44202</v>
      </c>
      <c r="C25" s="22" t="s">
        <v>280</v>
      </c>
      <c r="D25" s="20" t="s">
        <v>92</v>
      </c>
      <c r="E25" s="23" t="s">
        <v>12</v>
      </c>
      <c r="F25" s="23">
        <v>700</v>
      </c>
      <c r="G25" s="23">
        <v>1214.5</v>
      </c>
      <c r="H25" s="23">
        <v>1202.5</v>
      </c>
      <c r="I25" s="23">
        <v>1229.4000000000001</v>
      </c>
      <c r="J25" s="33">
        <f t="shared" ref="J25" si="63">IF(E25="","",IF(E25="Buy",(I25-G25),(G25-I25)))</f>
        <v>14.900000000000091</v>
      </c>
      <c r="K25" s="34">
        <f t="shared" ref="K25" si="64">IF(E25="","",J25*F25)</f>
        <v>10430.000000000064</v>
      </c>
      <c r="L25" s="23">
        <v>400</v>
      </c>
      <c r="M25" s="48">
        <f t="shared" ref="M25" si="65">G25*F25*0.03%</f>
        <v>255.04499999999999</v>
      </c>
      <c r="N25" s="34">
        <f t="shared" ref="N25" si="66">K25-M25</f>
        <v>10174.955000000064</v>
      </c>
      <c r="O25" s="55"/>
      <c r="P25" s="74"/>
      <c r="Q25" s="70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</row>
    <row r="26" spans="1:28" s="1" customFormat="1" ht="29.25" customHeight="1">
      <c r="A26" s="19">
        <v>19</v>
      </c>
      <c r="B26" s="21">
        <v>44202</v>
      </c>
      <c r="C26" s="22" t="s">
        <v>257</v>
      </c>
      <c r="D26" s="20" t="s">
        <v>89</v>
      </c>
      <c r="E26" s="23" t="s">
        <v>13</v>
      </c>
      <c r="F26" s="23">
        <v>550</v>
      </c>
      <c r="G26" s="23">
        <v>1394</v>
      </c>
      <c r="H26" s="23">
        <v>1406.85</v>
      </c>
      <c r="I26" s="23">
        <v>1401.3</v>
      </c>
      <c r="J26" s="33">
        <f t="shared" ref="J26" si="67">IF(E26="","",IF(E26="Buy",(I26-G26),(G26-I26)))</f>
        <v>-7.2999999999999545</v>
      </c>
      <c r="K26" s="34">
        <f t="shared" ref="K26" si="68">IF(E26="","",J26*F26)</f>
        <v>-4014.999999999975</v>
      </c>
      <c r="L26" s="23">
        <v>400</v>
      </c>
      <c r="M26" s="48">
        <f t="shared" ref="M26" si="69">G26*F26*0.03%</f>
        <v>230.01</v>
      </c>
      <c r="N26" s="34">
        <f t="shared" ref="N26" si="70">K26-M26</f>
        <v>-4245.0099999999748</v>
      </c>
      <c r="O26" s="55"/>
      <c r="P26" s="74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</row>
    <row r="27" spans="1:28" s="1" customFormat="1" ht="29.25" customHeight="1">
      <c r="A27" s="19">
        <v>20</v>
      </c>
      <c r="B27" s="21">
        <v>44202</v>
      </c>
      <c r="C27" s="22" t="s">
        <v>367</v>
      </c>
      <c r="D27" s="20" t="s">
        <v>162</v>
      </c>
      <c r="E27" s="23" t="s">
        <v>12</v>
      </c>
      <c r="F27" s="23">
        <v>400</v>
      </c>
      <c r="G27" s="23">
        <v>5445.9</v>
      </c>
      <c r="H27" s="23">
        <v>5409.8</v>
      </c>
      <c r="I27" s="23">
        <v>5483.5</v>
      </c>
      <c r="J27" s="33">
        <f t="shared" ref="J27" si="71">IF(E27="","",IF(E27="Buy",(I27-G27),(G27-I27)))</f>
        <v>37.600000000000364</v>
      </c>
      <c r="K27" s="34">
        <f t="shared" ref="K27" si="72">IF(E27="","",J27*F27)</f>
        <v>15040.000000000146</v>
      </c>
      <c r="L27" s="23">
        <v>400</v>
      </c>
      <c r="M27" s="48">
        <f t="shared" ref="M27" si="73">G27*F27*0.03%</f>
        <v>653.50799999999992</v>
      </c>
      <c r="N27" s="34">
        <f t="shared" ref="N27" si="74">K27-M27</f>
        <v>14386.492000000146</v>
      </c>
      <c r="O27" s="55">
        <f>SUM(N22:N27)</f>
        <v>65241.44400000001</v>
      </c>
      <c r="P27" s="74"/>
      <c r="Q27" s="70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</row>
    <row r="28" spans="1:28" s="1" customFormat="1" ht="29.25" customHeight="1">
      <c r="A28" s="19">
        <v>21</v>
      </c>
      <c r="B28" s="21">
        <v>44203</v>
      </c>
      <c r="C28" s="22" t="s">
        <v>137</v>
      </c>
      <c r="D28" s="20" t="s">
        <v>157</v>
      </c>
      <c r="E28" s="23" t="s">
        <v>12</v>
      </c>
      <c r="F28" s="23">
        <v>3000</v>
      </c>
      <c r="G28" s="23">
        <v>569.95000000000005</v>
      </c>
      <c r="H28" s="23">
        <v>562.1</v>
      </c>
      <c r="I28" s="23">
        <v>583.45000000000005</v>
      </c>
      <c r="J28" s="33">
        <f t="shared" ref="J28" si="75">IF(E28="","",IF(E28="Buy",(I28-G28),(G28-I28)))</f>
        <v>13.5</v>
      </c>
      <c r="K28" s="34">
        <f t="shared" ref="K28" si="76">IF(E28="","",J28*F28)</f>
        <v>40500</v>
      </c>
      <c r="L28" s="23">
        <v>400</v>
      </c>
      <c r="M28" s="48">
        <f t="shared" ref="M28" si="77">G28*F28*0.03%</f>
        <v>512.95500000000004</v>
      </c>
      <c r="N28" s="34">
        <f t="shared" ref="N28" si="78">K28-M28</f>
        <v>39987.044999999998</v>
      </c>
      <c r="O28" s="55"/>
      <c r="P28" s="74"/>
      <c r="Q28" s="70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</row>
    <row r="29" spans="1:28" s="1" customFormat="1" ht="29.25" customHeight="1">
      <c r="A29" s="19">
        <v>22</v>
      </c>
      <c r="B29" s="21">
        <v>44203</v>
      </c>
      <c r="C29" s="22" t="s">
        <v>310</v>
      </c>
      <c r="D29" s="20" t="s">
        <v>99</v>
      </c>
      <c r="E29" s="23" t="s">
        <v>12</v>
      </c>
      <c r="F29" s="23">
        <v>2000</v>
      </c>
      <c r="G29" s="23">
        <v>511.3</v>
      </c>
      <c r="H29" s="23">
        <v>507.6</v>
      </c>
      <c r="I29" s="23">
        <v>520.15</v>
      </c>
      <c r="J29" s="33">
        <f t="shared" ref="J29" si="79">IF(E29="","",IF(E29="Buy",(I29-G29),(G29-I29)))</f>
        <v>8.8499999999999659</v>
      </c>
      <c r="K29" s="34">
        <f t="shared" ref="K29" si="80">IF(E29="","",J29*F29)</f>
        <v>17699.999999999931</v>
      </c>
      <c r="L29" s="23">
        <v>400</v>
      </c>
      <c r="M29" s="48">
        <f t="shared" ref="M29" si="81">G29*F29*0.03%</f>
        <v>306.77999999999997</v>
      </c>
      <c r="N29" s="34">
        <f t="shared" ref="N29" si="82">K29-M29</f>
        <v>17393.219999999932</v>
      </c>
      <c r="O29" s="55"/>
      <c r="P29" s="74"/>
      <c r="Q29" s="70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</row>
    <row r="30" spans="1:28" s="1" customFormat="1" ht="29.25" customHeight="1">
      <c r="A30" s="19">
        <v>23</v>
      </c>
      <c r="B30" s="21">
        <v>44203</v>
      </c>
      <c r="C30" s="22" t="s">
        <v>350</v>
      </c>
      <c r="D30" s="20" t="s">
        <v>375</v>
      </c>
      <c r="E30" s="23" t="s">
        <v>12</v>
      </c>
      <c r="F30" s="23">
        <v>1800</v>
      </c>
      <c r="G30" s="23">
        <v>952.5</v>
      </c>
      <c r="H30" s="23">
        <v>943.2</v>
      </c>
      <c r="I30" s="23">
        <v>958.5</v>
      </c>
      <c r="J30" s="33">
        <f t="shared" ref="J30" si="83">IF(E30="","",IF(E30="Buy",(I30-G30),(G30-I30)))</f>
        <v>6</v>
      </c>
      <c r="K30" s="34">
        <f t="shared" ref="K30" si="84">IF(E30="","",J30*F30)</f>
        <v>10800</v>
      </c>
      <c r="L30" s="23">
        <v>400</v>
      </c>
      <c r="M30" s="48">
        <f t="shared" ref="M30" si="85">G30*F30*0.03%</f>
        <v>514.34999999999991</v>
      </c>
      <c r="N30" s="34">
        <f t="shared" ref="N30" si="86">K30-M30</f>
        <v>10285.65</v>
      </c>
      <c r="O30" s="55"/>
      <c r="P30" s="74"/>
      <c r="Q30" s="70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</row>
    <row r="31" spans="1:28" s="1" customFormat="1" ht="29.25" customHeight="1">
      <c r="A31" s="19">
        <v>24</v>
      </c>
      <c r="B31" s="21">
        <v>44203</v>
      </c>
      <c r="C31" s="22" t="s">
        <v>512</v>
      </c>
      <c r="D31" s="20" t="s">
        <v>413</v>
      </c>
      <c r="E31" s="23" t="s">
        <v>12</v>
      </c>
      <c r="F31" s="23">
        <v>1250</v>
      </c>
      <c r="G31" s="23">
        <v>606.25</v>
      </c>
      <c r="H31" s="23">
        <v>943.2</v>
      </c>
      <c r="I31" s="23">
        <v>606.6</v>
      </c>
      <c r="J31" s="33">
        <f t="shared" ref="J31" si="87">IF(E31="","",IF(E31="Buy",(I31-G31),(G31-I31)))</f>
        <v>0.35000000000002274</v>
      </c>
      <c r="K31" s="34">
        <f t="shared" ref="K31" si="88">IF(E31="","",J31*F31)</f>
        <v>437.50000000002842</v>
      </c>
      <c r="L31" s="23">
        <v>400</v>
      </c>
      <c r="M31" s="48">
        <f t="shared" ref="M31" si="89">G31*F31*0.03%</f>
        <v>227.34374999999997</v>
      </c>
      <c r="N31" s="34">
        <f t="shared" ref="N31" si="90">K31-M31</f>
        <v>210.15625000002845</v>
      </c>
      <c r="O31" s="55"/>
      <c r="P31" s="74"/>
      <c r="Q31" s="70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</row>
    <row r="32" spans="1:28" s="1" customFormat="1" ht="29.25" customHeight="1">
      <c r="A32" s="19">
        <v>25</v>
      </c>
      <c r="B32" s="21">
        <v>44203</v>
      </c>
      <c r="C32" s="22" t="s">
        <v>48</v>
      </c>
      <c r="D32" s="20" t="s">
        <v>89</v>
      </c>
      <c r="E32" s="23" t="s">
        <v>12</v>
      </c>
      <c r="F32" s="23">
        <v>550</v>
      </c>
      <c r="G32" s="23">
        <v>1503</v>
      </c>
      <c r="H32" s="23">
        <v>1495.8</v>
      </c>
      <c r="I32" s="23">
        <v>1502.8</v>
      </c>
      <c r="J32" s="33">
        <f t="shared" ref="J32" si="91">IF(E32="","",IF(E32="Buy",(I32-G32),(G32-I32)))</f>
        <v>-0.20000000000004547</v>
      </c>
      <c r="K32" s="34">
        <f t="shared" ref="K32" si="92">IF(E32="","",J32*F32)</f>
        <v>-110.00000000002501</v>
      </c>
      <c r="L32" s="23">
        <v>400</v>
      </c>
      <c r="M32" s="48">
        <f t="shared" ref="M32" si="93">G32*F32*0.03%</f>
        <v>247.99499999999998</v>
      </c>
      <c r="N32" s="34">
        <f t="shared" ref="N32" si="94">K32-M32</f>
        <v>-357.99500000002502</v>
      </c>
      <c r="O32" s="55"/>
      <c r="P32" s="74"/>
      <c r="Q32" s="70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</row>
    <row r="33" spans="1:28" s="1" customFormat="1" ht="29.25" customHeight="1">
      <c r="A33" s="19">
        <v>26</v>
      </c>
      <c r="B33" s="21">
        <v>44203</v>
      </c>
      <c r="C33" s="22" t="s">
        <v>513</v>
      </c>
      <c r="D33" s="20" t="s">
        <v>216</v>
      </c>
      <c r="E33" s="23" t="s">
        <v>12</v>
      </c>
      <c r="F33" s="23">
        <v>3100</v>
      </c>
      <c r="G33" s="23">
        <v>235.75</v>
      </c>
      <c r="H33" s="23">
        <v>231.9</v>
      </c>
      <c r="I33" s="23">
        <v>244.15</v>
      </c>
      <c r="J33" s="33">
        <f t="shared" ref="J33" si="95">IF(E33="","",IF(E33="Buy",(I33-G33),(G33-I33)))</f>
        <v>8.4000000000000057</v>
      </c>
      <c r="K33" s="34">
        <f t="shared" ref="K33" si="96">IF(E33="","",J33*F33)</f>
        <v>26040.000000000018</v>
      </c>
      <c r="L33" s="23">
        <v>400</v>
      </c>
      <c r="M33" s="48">
        <f t="shared" ref="M33" si="97">G33*F33*0.03%</f>
        <v>219.24749999999997</v>
      </c>
      <c r="N33" s="34">
        <f t="shared" ref="N33" si="98">K33-M33</f>
        <v>25820.752500000017</v>
      </c>
      <c r="O33" s="55">
        <f>SUM(N28:N33)</f>
        <v>93338.828749999942</v>
      </c>
      <c r="P33" s="74"/>
      <c r="Q33" s="70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</row>
    <row r="34" spans="1:28" s="1" customFormat="1" ht="29.25" customHeight="1">
      <c r="A34" s="19">
        <v>27</v>
      </c>
      <c r="B34" s="21">
        <v>44204</v>
      </c>
      <c r="C34" s="22" t="s">
        <v>195</v>
      </c>
      <c r="D34" s="20" t="s">
        <v>354</v>
      </c>
      <c r="E34" s="23" t="s">
        <v>12</v>
      </c>
      <c r="F34" s="23">
        <v>2800</v>
      </c>
      <c r="G34" s="23">
        <v>617.29999999999995</v>
      </c>
      <c r="H34" s="23">
        <v>611.54999999999995</v>
      </c>
      <c r="I34" s="23">
        <v>616.5</v>
      </c>
      <c r="J34" s="33">
        <f t="shared" ref="J34" si="99">IF(E34="","",IF(E34="Buy",(I34-G34),(G34-I34)))</f>
        <v>-0.79999999999995453</v>
      </c>
      <c r="K34" s="34">
        <f t="shared" ref="K34" si="100">IF(E34="","",J34*F34)</f>
        <v>-2239.9999999998727</v>
      </c>
      <c r="L34" s="23">
        <v>400</v>
      </c>
      <c r="M34" s="48">
        <f t="shared" ref="M34" si="101">G34*F34*0.03%</f>
        <v>518.53199999999993</v>
      </c>
      <c r="N34" s="34">
        <f t="shared" ref="N34" si="102">K34-M34</f>
        <v>-2758.5319999998728</v>
      </c>
      <c r="O34" s="55"/>
      <c r="P34" s="74"/>
      <c r="Q34" s="70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</row>
    <row r="35" spans="1:28" s="1" customFormat="1" ht="29.25" customHeight="1">
      <c r="A35" s="19">
        <v>28</v>
      </c>
      <c r="B35" s="21">
        <v>44204</v>
      </c>
      <c r="C35" s="22" t="s">
        <v>258</v>
      </c>
      <c r="D35" s="20" t="s">
        <v>514</v>
      </c>
      <c r="E35" s="23" t="s">
        <v>12</v>
      </c>
      <c r="F35" s="23">
        <v>3600</v>
      </c>
      <c r="G35" s="23">
        <v>422.75</v>
      </c>
      <c r="H35" s="23">
        <v>416.7</v>
      </c>
      <c r="I35" s="23">
        <v>419.4</v>
      </c>
      <c r="J35" s="33">
        <f t="shared" ref="J35" si="103">IF(E35="","",IF(E35="Buy",(I35-G35),(G35-I35)))</f>
        <v>-3.3500000000000227</v>
      </c>
      <c r="K35" s="34">
        <f t="shared" ref="K35" si="104">IF(E35="","",J35*F35)</f>
        <v>-12060.000000000082</v>
      </c>
      <c r="L35" s="23">
        <v>400</v>
      </c>
      <c r="M35" s="48">
        <f t="shared" ref="M35" si="105">G35*F35*0.03%</f>
        <v>456.56999999999994</v>
      </c>
      <c r="N35" s="34">
        <f t="shared" ref="N35" si="106">K35-M35</f>
        <v>-12516.570000000082</v>
      </c>
      <c r="O35" s="55"/>
      <c r="P35" s="74"/>
      <c r="Q35" s="70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</row>
    <row r="36" spans="1:28" s="1" customFormat="1" ht="29.25" customHeight="1">
      <c r="A36" s="19">
        <v>29</v>
      </c>
      <c r="B36" s="21">
        <v>44204</v>
      </c>
      <c r="C36" s="22" t="s">
        <v>262</v>
      </c>
      <c r="D36" s="20" t="s">
        <v>62</v>
      </c>
      <c r="E36" s="23" t="s">
        <v>12</v>
      </c>
      <c r="F36" s="23">
        <v>600</v>
      </c>
      <c r="G36" s="23">
        <v>1308.75</v>
      </c>
      <c r="H36" s="23">
        <v>1298.9000000000001</v>
      </c>
      <c r="I36" s="23">
        <v>1310.4000000000001</v>
      </c>
      <c r="J36" s="33">
        <f t="shared" ref="J36" si="107">IF(E36="","",IF(E36="Buy",(I36-G36),(G36-I36)))</f>
        <v>1.6500000000000909</v>
      </c>
      <c r="K36" s="34">
        <f t="shared" ref="K36" si="108">IF(E36="","",J36*F36)</f>
        <v>990.00000000005457</v>
      </c>
      <c r="L36" s="23">
        <v>400</v>
      </c>
      <c r="M36" s="48">
        <f t="shared" ref="M36" si="109">G36*F36*0.03%</f>
        <v>235.57499999999999</v>
      </c>
      <c r="N36" s="34">
        <f t="shared" ref="N36" si="110">K36-M36</f>
        <v>754.42500000005452</v>
      </c>
      <c r="O36" s="55"/>
      <c r="P36" s="74"/>
      <c r="Q36" s="70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</row>
    <row r="37" spans="1:28" s="1" customFormat="1" ht="29.25" customHeight="1">
      <c r="A37" s="19">
        <v>30</v>
      </c>
      <c r="B37" s="21">
        <v>44204</v>
      </c>
      <c r="C37" s="22" t="s">
        <v>513</v>
      </c>
      <c r="D37" s="20" t="s">
        <v>489</v>
      </c>
      <c r="E37" s="23" t="s">
        <v>12</v>
      </c>
      <c r="F37" s="23">
        <v>400</v>
      </c>
      <c r="G37" s="23">
        <v>1732</v>
      </c>
      <c r="H37" s="23">
        <v>1718.9</v>
      </c>
      <c r="I37" s="23">
        <v>1730.7</v>
      </c>
      <c r="J37" s="33">
        <f t="shared" ref="J37" si="111">IF(E37="","",IF(E37="Buy",(I37-G37),(G37-I37)))</f>
        <v>-1.2999999999999545</v>
      </c>
      <c r="K37" s="34">
        <f t="shared" ref="K37" si="112">IF(E37="","",J37*F37)</f>
        <v>-519.99999999998181</v>
      </c>
      <c r="L37" s="23">
        <v>400</v>
      </c>
      <c r="M37" s="48">
        <f t="shared" ref="M37" si="113">G37*F37*0.03%</f>
        <v>207.83999999999997</v>
      </c>
      <c r="N37" s="34">
        <f>K37-M37</f>
        <v>-727.83999999998173</v>
      </c>
      <c r="O37" s="55">
        <f>SUM(N34:N37)</f>
        <v>-15248.516999999883</v>
      </c>
      <c r="P37" s="74"/>
      <c r="Q37" s="70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</row>
    <row r="38" spans="1:28" s="1" customFormat="1" ht="29.25" customHeight="1">
      <c r="A38" s="19">
        <v>31</v>
      </c>
      <c r="B38" s="21">
        <v>44207</v>
      </c>
      <c r="C38" s="22" t="s">
        <v>130</v>
      </c>
      <c r="D38" s="20" t="s">
        <v>204</v>
      </c>
      <c r="E38" s="23" t="s">
        <v>12</v>
      </c>
      <c r="F38" s="23">
        <v>1400</v>
      </c>
      <c r="G38" s="23">
        <v>524.29999999999995</v>
      </c>
      <c r="H38" s="23">
        <v>519.70000000000005</v>
      </c>
      <c r="I38" s="23">
        <v>519.70000000000005</v>
      </c>
      <c r="J38" s="33">
        <f t="shared" ref="J38" si="114">IF(E38="","",IF(E38="Buy",(I38-G38),(G38-I38)))</f>
        <v>-4.5999999999999091</v>
      </c>
      <c r="K38" s="34">
        <f t="shared" ref="K38" si="115">IF(E38="","",J38*F38)</f>
        <v>-6439.9999999998727</v>
      </c>
      <c r="L38" s="23">
        <v>400</v>
      </c>
      <c r="M38" s="48">
        <f t="shared" ref="M38" si="116">G38*F38*0.03%</f>
        <v>220.20599999999993</v>
      </c>
      <c r="N38" s="34">
        <f t="shared" ref="N38" si="117">K38-M38</f>
        <v>-6660.2059999998728</v>
      </c>
      <c r="O38" s="55"/>
      <c r="P38" s="74"/>
      <c r="Q38" s="70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</row>
    <row r="39" spans="1:28" s="1" customFormat="1" ht="29.25" customHeight="1">
      <c r="A39" s="19">
        <v>32</v>
      </c>
      <c r="B39" s="21">
        <v>44207</v>
      </c>
      <c r="C39" s="22" t="s">
        <v>142</v>
      </c>
      <c r="D39" s="20" t="s">
        <v>422</v>
      </c>
      <c r="E39" s="23" t="s">
        <v>12</v>
      </c>
      <c r="F39" s="23">
        <v>1350</v>
      </c>
      <c r="G39" s="23">
        <v>623.20000000000005</v>
      </c>
      <c r="H39" s="23">
        <v>519.79999999999995</v>
      </c>
      <c r="I39" s="23">
        <v>619.54999999999995</v>
      </c>
      <c r="J39" s="33">
        <f t="shared" ref="J39" si="118">IF(E39="","",IF(E39="Buy",(I39-G39),(G39-I39)))</f>
        <v>-3.6500000000000909</v>
      </c>
      <c r="K39" s="34">
        <f t="shared" ref="K39" si="119">IF(E39="","",J39*F39)</f>
        <v>-4927.5000000001228</v>
      </c>
      <c r="L39" s="23">
        <v>400</v>
      </c>
      <c r="M39" s="48">
        <f t="shared" ref="M39" si="120">G39*F39*0.03%</f>
        <v>252.39600000000002</v>
      </c>
      <c r="N39" s="34">
        <f t="shared" ref="N39" si="121">K39-M39</f>
        <v>-5179.8960000001225</v>
      </c>
      <c r="O39" s="55"/>
      <c r="P39" s="74"/>
      <c r="Q39" s="70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</row>
    <row r="40" spans="1:28" s="1" customFormat="1" ht="29.25" customHeight="1">
      <c r="A40" s="19">
        <v>33</v>
      </c>
      <c r="B40" s="21">
        <v>44207</v>
      </c>
      <c r="C40" s="22" t="s">
        <v>418</v>
      </c>
      <c r="D40" s="20" t="s">
        <v>59</v>
      </c>
      <c r="E40" s="23" t="s">
        <v>12</v>
      </c>
      <c r="F40" s="23">
        <v>2000</v>
      </c>
      <c r="G40" s="23">
        <v>770.8</v>
      </c>
      <c r="H40" s="23">
        <v>761.2</v>
      </c>
      <c r="I40" s="23">
        <v>773.6</v>
      </c>
      <c r="J40" s="33">
        <f t="shared" ref="J40" si="122">IF(E40="","",IF(E40="Buy",(I40-G40),(G40-I40)))</f>
        <v>2.8000000000000682</v>
      </c>
      <c r="K40" s="34">
        <f t="shared" ref="K40" si="123">IF(E40="","",J40*F40)</f>
        <v>5600.0000000001364</v>
      </c>
      <c r="L40" s="23">
        <v>400</v>
      </c>
      <c r="M40" s="48">
        <f t="shared" ref="M40" si="124">G40*F40*0.03%</f>
        <v>462.47999999999996</v>
      </c>
      <c r="N40" s="34">
        <f t="shared" ref="N40" si="125">K40-M40</f>
        <v>5137.5200000001369</v>
      </c>
      <c r="O40" s="55"/>
      <c r="P40" s="74"/>
      <c r="Q40" s="70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</row>
    <row r="41" spans="1:28" s="1" customFormat="1" ht="29.25" customHeight="1">
      <c r="A41" s="19">
        <v>34</v>
      </c>
      <c r="B41" s="21">
        <v>44207</v>
      </c>
      <c r="C41" s="22" t="s">
        <v>446</v>
      </c>
      <c r="D41" s="20" t="s">
        <v>245</v>
      </c>
      <c r="E41" s="23" t="s">
        <v>12</v>
      </c>
      <c r="F41" s="23">
        <v>600</v>
      </c>
      <c r="G41" s="23">
        <v>3213.75</v>
      </c>
      <c r="H41" s="23">
        <v>3189.9</v>
      </c>
      <c r="I41" s="23">
        <v>3198.6</v>
      </c>
      <c r="J41" s="33">
        <f t="shared" ref="J41:J42" si="126">IF(E41="","",IF(E41="Buy",(I41-G41),(G41-I41)))</f>
        <v>-15.150000000000091</v>
      </c>
      <c r="K41" s="34">
        <f t="shared" ref="K41:K42" si="127">IF(E41="","",J41*F41)</f>
        <v>-9090.0000000000546</v>
      </c>
      <c r="L41" s="23">
        <v>400</v>
      </c>
      <c r="M41" s="48">
        <f t="shared" ref="M41:M42" si="128">G41*F41*0.03%</f>
        <v>578.47499999999991</v>
      </c>
      <c r="N41" s="34">
        <f t="shared" ref="N41:N42" si="129">K41-M41</f>
        <v>-9668.4750000000549</v>
      </c>
      <c r="O41" s="55"/>
      <c r="P41" s="74"/>
      <c r="Q41" s="70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</row>
    <row r="42" spans="1:28" s="1" customFormat="1" ht="29.25" customHeight="1">
      <c r="A42" s="19">
        <v>35</v>
      </c>
      <c r="B42" s="21">
        <v>44207</v>
      </c>
      <c r="C42" s="22" t="s">
        <v>297</v>
      </c>
      <c r="D42" s="20" t="s">
        <v>422</v>
      </c>
      <c r="E42" s="23" t="s">
        <v>12</v>
      </c>
      <c r="F42" s="23">
        <v>1350</v>
      </c>
      <c r="G42" s="23">
        <v>631.75</v>
      </c>
      <c r="H42" s="23">
        <v>626.5</v>
      </c>
      <c r="I42" s="23">
        <v>626.5</v>
      </c>
      <c r="J42" s="33">
        <f t="shared" si="126"/>
        <v>-5.25</v>
      </c>
      <c r="K42" s="34">
        <f t="shared" si="127"/>
        <v>-7087.5</v>
      </c>
      <c r="L42" s="23">
        <v>400</v>
      </c>
      <c r="M42" s="48">
        <f t="shared" si="128"/>
        <v>255.85874999999999</v>
      </c>
      <c r="N42" s="34">
        <f t="shared" si="129"/>
        <v>-7343.3587500000003</v>
      </c>
      <c r="O42" s="55">
        <f>SUM(N38:N42)</f>
        <v>-23714.415749999913</v>
      </c>
      <c r="P42" s="74"/>
      <c r="Q42" s="70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</row>
    <row r="43" spans="1:28" s="1" customFormat="1" ht="29.25" customHeight="1">
      <c r="A43" s="19">
        <v>36</v>
      </c>
      <c r="B43" s="21">
        <v>44208</v>
      </c>
      <c r="C43" s="22" t="s">
        <v>221</v>
      </c>
      <c r="D43" s="20" t="s">
        <v>98</v>
      </c>
      <c r="E43" s="23" t="s">
        <v>12</v>
      </c>
      <c r="F43" s="23">
        <v>7000</v>
      </c>
      <c r="G43" s="23">
        <v>173.3</v>
      </c>
      <c r="H43" s="23">
        <v>171.9</v>
      </c>
      <c r="I43" s="23">
        <v>175</v>
      </c>
      <c r="J43" s="33">
        <f t="shared" ref="J43" si="130">IF(E43="","",IF(E43="Buy",(I43-G43),(G43-I43)))</f>
        <v>1.6999999999999886</v>
      </c>
      <c r="K43" s="34">
        <f t="shared" ref="K43" si="131">IF(E43="","",J43*F43)</f>
        <v>11899.99999999992</v>
      </c>
      <c r="L43" s="23">
        <v>400</v>
      </c>
      <c r="M43" s="48">
        <f t="shared" ref="M43" si="132">G43*F43*0.03%</f>
        <v>363.92999999999995</v>
      </c>
      <c r="N43" s="34">
        <f t="shared" ref="N43" si="133">K43-M43</f>
        <v>11536.06999999992</v>
      </c>
      <c r="O43" s="55"/>
      <c r="P43" s="74"/>
      <c r="Q43" s="70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</row>
    <row r="44" spans="1:28" s="1" customFormat="1" ht="29.25" customHeight="1">
      <c r="A44" s="19">
        <v>37</v>
      </c>
      <c r="B44" s="21">
        <v>44208</v>
      </c>
      <c r="C44" s="22" t="s">
        <v>411</v>
      </c>
      <c r="D44" s="20" t="s">
        <v>514</v>
      </c>
      <c r="E44" s="23" t="s">
        <v>13</v>
      </c>
      <c r="F44" s="23">
        <v>1800</v>
      </c>
      <c r="G44" s="23">
        <v>397.45</v>
      </c>
      <c r="H44" s="23">
        <v>171.9</v>
      </c>
      <c r="I44" s="23">
        <v>398.55</v>
      </c>
      <c r="J44" s="33">
        <f t="shared" ref="J44" si="134">IF(E44="","",IF(E44="Buy",(I44-G44),(G44-I44)))</f>
        <v>-1.1000000000000227</v>
      </c>
      <c r="K44" s="34">
        <f t="shared" ref="K44" si="135">IF(E44="","",J44*F44)</f>
        <v>-1980.0000000000409</v>
      </c>
      <c r="L44" s="23">
        <v>400</v>
      </c>
      <c r="M44" s="48">
        <f t="shared" ref="M44" si="136">G44*F44*0.03%</f>
        <v>214.62299999999999</v>
      </c>
      <c r="N44" s="34">
        <f t="shared" ref="N44" si="137">K44-M44</f>
        <v>-2194.623000000041</v>
      </c>
      <c r="O44" s="55"/>
      <c r="P44" s="74"/>
      <c r="Q44" s="70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</row>
    <row r="45" spans="1:28" s="1" customFormat="1" ht="29.25" customHeight="1">
      <c r="A45" s="19">
        <v>38</v>
      </c>
      <c r="B45" s="21">
        <v>44208</v>
      </c>
      <c r="C45" s="22" t="s">
        <v>389</v>
      </c>
      <c r="D45" s="20" t="s">
        <v>168</v>
      </c>
      <c r="E45" s="23" t="s">
        <v>12</v>
      </c>
      <c r="F45" s="23">
        <v>2000</v>
      </c>
      <c r="G45" s="23">
        <v>522.5</v>
      </c>
      <c r="H45" s="23">
        <v>519.29999999999995</v>
      </c>
      <c r="I45" s="23">
        <v>519.29999999999995</v>
      </c>
      <c r="J45" s="33">
        <f t="shared" ref="J45" si="138">IF(E45="","",IF(E45="Buy",(I45-G45),(G45-I45)))</f>
        <v>-3.2000000000000455</v>
      </c>
      <c r="K45" s="34">
        <f t="shared" ref="K45" si="139">IF(E45="","",J45*F45)</f>
        <v>-6400.0000000000909</v>
      </c>
      <c r="L45" s="23">
        <v>400</v>
      </c>
      <c r="M45" s="48">
        <f t="shared" ref="M45" si="140">G45*F45*0.03%</f>
        <v>313.5</v>
      </c>
      <c r="N45" s="34">
        <f t="shared" ref="N45" si="141">K45-M45</f>
        <v>-6713.5000000000909</v>
      </c>
      <c r="O45" s="55"/>
      <c r="P45" s="74"/>
      <c r="Q45" s="70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</row>
    <row r="46" spans="1:28" s="1" customFormat="1" ht="29.25" customHeight="1">
      <c r="A46" s="19">
        <v>39</v>
      </c>
      <c r="B46" s="21">
        <v>44208</v>
      </c>
      <c r="C46" s="22" t="s">
        <v>272</v>
      </c>
      <c r="D46" s="20" t="s">
        <v>515</v>
      </c>
      <c r="E46" s="23" t="s">
        <v>12</v>
      </c>
      <c r="F46" s="23">
        <v>3702</v>
      </c>
      <c r="G46" s="23">
        <v>560.35</v>
      </c>
      <c r="H46" s="23">
        <v>555.29999999999995</v>
      </c>
      <c r="I46" s="23">
        <v>568.29999999999995</v>
      </c>
      <c r="J46" s="33">
        <f t="shared" ref="J46" si="142">IF(E46="","",IF(E46="Buy",(I46-G46),(G46-I46)))</f>
        <v>7.9499999999999318</v>
      </c>
      <c r="K46" s="34">
        <f t="shared" ref="K46" si="143">IF(E46="","",J46*F46)</f>
        <v>29430.899999999747</v>
      </c>
      <c r="L46" s="23">
        <v>400</v>
      </c>
      <c r="M46" s="48">
        <f t="shared" ref="M46" si="144">G46*F46*0.03%</f>
        <v>622.32470999999998</v>
      </c>
      <c r="N46" s="34">
        <f t="shared" ref="N46" si="145">K46-M46</f>
        <v>28808.575289999746</v>
      </c>
      <c r="O46" s="55"/>
      <c r="P46" s="74"/>
      <c r="Q46" s="70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</row>
    <row r="47" spans="1:28" s="1" customFormat="1" ht="29.25" customHeight="1">
      <c r="A47" s="19">
        <v>40</v>
      </c>
      <c r="B47" s="21">
        <v>44208</v>
      </c>
      <c r="C47" s="22" t="s">
        <v>252</v>
      </c>
      <c r="D47" s="20" t="s">
        <v>287</v>
      </c>
      <c r="E47" s="23" t="s">
        <v>12</v>
      </c>
      <c r="F47" s="23">
        <v>1200</v>
      </c>
      <c r="G47" s="23">
        <v>681.7</v>
      </c>
      <c r="H47" s="23">
        <v>678.15</v>
      </c>
      <c r="I47" s="23">
        <v>681.9</v>
      </c>
      <c r="J47" s="33">
        <f t="shared" ref="J47" si="146">IF(E47="","",IF(E47="Buy",(I47-G47),(G47-I47)))</f>
        <v>0.19999999999993179</v>
      </c>
      <c r="K47" s="34">
        <f t="shared" ref="K47" si="147">IF(E47="","",J47*F47)</f>
        <v>239.99999999991815</v>
      </c>
      <c r="L47" s="23">
        <v>400</v>
      </c>
      <c r="M47" s="48">
        <f t="shared" ref="M47" si="148">G47*F47*0.03%</f>
        <v>245.41199999999998</v>
      </c>
      <c r="N47" s="34">
        <f t="shared" ref="N47" si="149">K47-M47</f>
        <v>-5.4120000000818322</v>
      </c>
      <c r="O47" s="55"/>
      <c r="P47" s="74"/>
      <c r="Q47" s="70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</row>
    <row r="48" spans="1:28" s="1" customFormat="1" ht="29.25" customHeight="1">
      <c r="A48" s="19">
        <v>41</v>
      </c>
      <c r="B48" s="21">
        <v>44208</v>
      </c>
      <c r="C48" s="22" t="s">
        <v>191</v>
      </c>
      <c r="D48" s="20" t="s">
        <v>89</v>
      </c>
      <c r="E48" s="23" t="s">
        <v>12</v>
      </c>
      <c r="F48" s="23">
        <v>1100</v>
      </c>
      <c r="G48" s="23">
        <v>1584.2</v>
      </c>
      <c r="H48" s="23">
        <v>1565.5</v>
      </c>
      <c r="I48" s="23">
        <v>1569</v>
      </c>
      <c r="J48" s="33">
        <f t="shared" ref="J48" si="150">IF(E48="","",IF(E48="Buy",(I48-G48),(G48-I48)))</f>
        <v>-15.200000000000045</v>
      </c>
      <c r="K48" s="34">
        <f t="shared" ref="K48" si="151">IF(E48="","",J48*F48)</f>
        <v>-16720.000000000051</v>
      </c>
      <c r="L48" s="23">
        <v>400</v>
      </c>
      <c r="M48" s="48">
        <f t="shared" ref="M48" si="152">G48*F48*0.03%</f>
        <v>522.78599999999994</v>
      </c>
      <c r="N48" s="34">
        <f t="shared" ref="N48" si="153">K48-M48</f>
        <v>-17242.786000000051</v>
      </c>
      <c r="O48" s="55">
        <f>SUM(N43:N48)</f>
        <v>14188.324289999404</v>
      </c>
      <c r="P48" s="74"/>
      <c r="Q48" s="70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</row>
    <row r="49" spans="1:28" s="1" customFormat="1" ht="29.25" customHeight="1">
      <c r="A49" s="19">
        <v>42</v>
      </c>
      <c r="B49" s="21">
        <v>44209</v>
      </c>
      <c r="C49" s="22" t="s">
        <v>94</v>
      </c>
      <c r="D49" s="20" t="s">
        <v>514</v>
      </c>
      <c r="E49" s="23" t="s">
        <v>13</v>
      </c>
      <c r="F49" s="23">
        <v>1800</v>
      </c>
      <c r="G49" s="23">
        <v>388</v>
      </c>
      <c r="H49" s="23">
        <v>390.6</v>
      </c>
      <c r="I49" s="23">
        <v>380.5</v>
      </c>
      <c r="J49" s="33">
        <f t="shared" ref="J49:J55" si="154">IF(E49="","",IF(E49="Buy",(I49-G49),(G49-I49)))</f>
        <v>7.5</v>
      </c>
      <c r="K49" s="34">
        <f t="shared" ref="K49:K55" si="155">IF(E49="","",J49*F49)</f>
        <v>13500</v>
      </c>
      <c r="L49" s="23">
        <v>400</v>
      </c>
      <c r="M49" s="48">
        <f t="shared" ref="M49:M55" si="156">G49*F49*0.03%</f>
        <v>209.51999999999998</v>
      </c>
      <c r="N49" s="34">
        <f t="shared" ref="N49:N54" si="157">K49-M49</f>
        <v>13290.48</v>
      </c>
      <c r="O49" s="55"/>
      <c r="P49" s="74"/>
      <c r="Q49" s="70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</row>
    <row r="50" spans="1:28" s="1" customFormat="1" ht="29.25" customHeight="1">
      <c r="A50" s="19">
        <v>43</v>
      </c>
      <c r="B50" s="21">
        <v>44209</v>
      </c>
      <c r="C50" s="22" t="s">
        <v>114</v>
      </c>
      <c r="D50" s="20" t="s">
        <v>163</v>
      </c>
      <c r="E50" s="23" t="s">
        <v>12</v>
      </c>
      <c r="F50" s="23">
        <v>2700</v>
      </c>
      <c r="G50" s="23">
        <v>230</v>
      </c>
      <c r="H50" s="23">
        <v>228.6</v>
      </c>
      <c r="I50" s="23">
        <v>228.6</v>
      </c>
      <c r="J50" s="33">
        <f t="shared" si="154"/>
        <v>-1.4000000000000057</v>
      </c>
      <c r="K50" s="34">
        <f t="shared" si="155"/>
        <v>-3780.0000000000155</v>
      </c>
      <c r="L50" s="23">
        <v>400</v>
      </c>
      <c r="M50" s="48">
        <f t="shared" si="156"/>
        <v>186.29999999999998</v>
      </c>
      <c r="N50" s="34">
        <f t="shared" si="157"/>
        <v>-3966.3000000000156</v>
      </c>
      <c r="O50" s="55"/>
      <c r="P50" s="74"/>
      <c r="Q50" s="70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</row>
    <row r="51" spans="1:28" s="1" customFormat="1" ht="29.25" customHeight="1">
      <c r="A51" s="19">
        <v>44</v>
      </c>
      <c r="B51" s="21">
        <v>44209</v>
      </c>
      <c r="C51" s="22" t="s">
        <v>516</v>
      </c>
      <c r="D51" s="20" t="s">
        <v>224</v>
      </c>
      <c r="E51" s="23" t="s">
        <v>12</v>
      </c>
      <c r="F51" s="23">
        <v>1400</v>
      </c>
      <c r="G51" s="23">
        <v>810</v>
      </c>
      <c r="H51" s="23">
        <v>803.7</v>
      </c>
      <c r="I51" s="23">
        <v>820.8</v>
      </c>
      <c r="J51" s="33">
        <f t="shared" si="154"/>
        <v>10.799999999999955</v>
      </c>
      <c r="K51" s="34">
        <f t="shared" si="155"/>
        <v>15119.999999999936</v>
      </c>
      <c r="L51" s="23">
        <v>400</v>
      </c>
      <c r="M51" s="48">
        <f t="shared" si="156"/>
        <v>340.2</v>
      </c>
      <c r="N51" s="34">
        <f t="shared" si="157"/>
        <v>14779.799999999936</v>
      </c>
      <c r="O51" s="55"/>
      <c r="P51" s="74"/>
      <c r="Q51" s="70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</row>
    <row r="52" spans="1:28" s="1" customFormat="1" ht="29.25" customHeight="1">
      <c r="A52" s="19">
        <v>45</v>
      </c>
      <c r="B52" s="21">
        <v>44209</v>
      </c>
      <c r="C52" s="22" t="s">
        <v>517</v>
      </c>
      <c r="D52" s="20" t="s">
        <v>133</v>
      </c>
      <c r="E52" s="23" t="s">
        <v>12</v>
      </c>
      <c r="F52" s="23">
        <v>5000</v>
      </c>
      <c r="G52" s="23">
        <v>538</v>
      </c>
      <c r="H52" s="23">
        <v>534.6</v>
      </c>
      <c r="I52" s="23">
        <v>539.15</v>
      </c>
      <c r="J52" s="33">
        <f t="shared" si="154"/>
        <v>1.1499999999999773</v>
      </c>
      <c r="K52" s="34">
        <f t="shared" si="155"/>
        <v>5749.9999999998863</v>
      </c>
      <c r="L52" s="23">
        <v>400</v>
      </c>
      <c r="M52" s="48">
        <f t="shared" si="156"/>
        <v>806.99999999999989</v>
      </c>
      <c r="N52" s="34">
        <f t="shared" si="157"/>
        <v>4942.9999999998863</v>
      </c>
      <c r="O52" s="55">
        <f>SUM(N49:N52)</f>
        <v>29046.979999999807</v>
      </c>
      <c r="P52" s="74"/>
      <c r="Q52" s="70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</row>
    <row r="53" spans="1:28" s="1" customFormat="1" ht="29.25" customHeight="1">
      <c r="A53" s="19">
        <v>46</v>
      </c>
      <c r="B53" s="21">
        <v>44210</v>
      </c>
      <c r="C53" s="22" t="s">
        <v>96</v>
      </c>
      <c r="D53" s="20" t="s">
        <v>152</v>
      </c>
      <c r="E53" s="23" t="s">
        <v>12</v>
      </c>
      <c r="F53" s="23">
        <v>1000</v>
      </c>
      <c r="G53" s="23">
        <v>923.5</v>
      </c>
      <c r="H53" s="23">
        <v>918.45</v>
      </c>
      <c r="I53" s="23">
        <v>918.45</v>
      </c>
      <c r="J53" s="33">
        <f t="shared" si="154"/>
        <v>-5.0499999999999545</v>
      </c>
      <c r="K53" s="34">
        <f t="shared" si="155"/>
        <v>-5049.9999999999545</v>
      </c>
      <c r="L53" s="23">
        <v>400</v>
      </c>
      <c r="M53" s="48">
        <f t="shared" si="156"/>
        <v>277.04999999999995</v>
      </c>
      <c r="N53" s="34">
        <f t="shared" si="157"/>
        <v>-5327.0499999999547</v>
      </c>
      <c r="O53" s="55"/>
      <c r="P53" s="74"/>
      <c r="Q53" s="70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</row>
    <row r="54" spans="1:28" s="1" customFormat="1" ht="29.25" customHeight="1">
      <c r="A54" s="19">
        <v>47</v>
      </c>
      <c r="B54" s="21">
        <v>44210</v>
      </c>
      <c r="C54" s="22" t="s">
        <v>294</v>
      </c>
      <c r="D54" s="20" t="s">
        <v>47</v>
      </c>
      <c r="E54" s="23" t="s">
        <v>12</v>
      </c>
      <c r="F54" s="23">
        <v>1300</v>
      </c>
      <c r="G54" s="23">
        <v>511.15</v>
      </c>
      <c r="H54" s="23">
        <v>504.9</v>
      </c>
      <c r="I54" s="23">
        <v>509.4</v>
      </c>
      <c r="J54" s="33">
        <f t="shared" si="154"/>
        <v>-1.75</v>
      </c>
      <c r="K54" s="34">
        <f t="shared" si="155"/>
        <v>-2275</v>
      </c>
      <c r="L54" s="23">
        <v>400</v>
      </c>
      <c r="M54" s="48">
        <f t="shared" si="156"/>
        <v>199.34849999999997</v>
      </c>
      <c r="N54" s="34">
        <f t="shared" si="157"/>
        <v>-2474.3485000000001</v>
      </c>
      <c r="O54" s="55"/>
      <c r="P54" s="74"/>
      <c r="Q54" s="70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</row>
    <row r="55" spans="1:28" s="1" customFormat="1" ht="29.25" customHeight="1">
      <c r="A55" s="19">
        <v>48</v>
      </c>
      <c r="B55" s="21">
        <v>44210</v>
      </c>
      <c r="C55" s="22" t="s">
        <v>518</v>
      </c>
      <c r="D55" s="20" t="s">
        <v>409</v>
      </c>
      <c r="E55" s="23" t="s">
        <v>12</v>
      </c>
      <c r="F55" s="23">
        <v>2000</v>
      </c>
      <c r="G55" s="23">
        <v>1010</v>
      </c>
      <c r="H55" s="23">
        <v>1004.4</v>
      </c>
      <c r="I55" s="23">
        <v>1004.4</v>
      </c>
      <c r="J55" s="33">
        <f t="shared" si="154"/>
        <v>-5.6000000000000227</v>
      </c>
      <c r="K55" s="34">
        <f t="shared" si="155"/>
        <v>-11200.000000000045</v>
      </c>
      <c r="L55" s="23">
        <v>400</v>
      </c>
      <c r="M55" s="48">
        <f t="shared" si="156"/>
        <v>606</v>
      </c>
      <c r="N55" s="34">
        <f>K55-M55</f>
        <v>-11806.000000000045</v>
      </c>
      <c r="O55" s="55">
        <f>SUM(N53:N55)</f>
        <v>-19607.398499999999</v>
      </c>
      <c r="P55" s="74"/>
      <c r="Q55" s="70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</row>
    <row r="56" spans="1:28" s="1" customFormat="1" ht="29.25" customHeight="1">
      <c r="A56" s="19">
        <v>49</v>
      </c>
      <c r="B56" s="21">
        <v>44211</v>
      </c>
      <c r="C56" s="22" t="s">
        <v>199</v>
      </c>
      <c r="D56" s="20" t="s">
        <v>47</v>
      </c>
      <c r="E56" s="23" t="s">
        <v>12</v>
      </c>
      <c r="F56" s="23">
        <v>1300</v>
      </c>
      <c r="G56" s="23">
        <v>523.15</v>
      </c>
      <c r="H56" s="23">
        <v>519.29999999999995</v>
      </c>
      <c r="I56" s="23">
        <v>519.29999999999995</v>
      </c>
      <c r="J56" s="33">
        <f t="shared" ref="J56" si="158">IF(E56="","",IF(E56="Buy",(I56-G56),(G56-I56)))</f>
        <v>-3.8500000000000227</v>
      </c>
      <c r="K56" s="34">
        <f t="shared" ref="K56" si="159">IF(E56="","",J56*F56)</f>
        <v>-5005.0000000000291</v>
      </c>
      <c r="L56" s="23">
        <v>400</v>
      </c>
      <c r="M56" s="48">
        <f t="shared" ref="M56" si="160">G56*F56*0.03%</f>
        <v>204.02849999999998</v>
      </c>
      <c r="N56" s="34">
        <f t="shared" ref="N56" si="161">K56-M56</f>
        <v>-5209.0285000000295</v>
      </c>
      <c r="O56" s="55"/>
      <c r="P56" s="74"/>
      <c r="Q56" s="70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</row>
    <row r="57" spans="1:28" s="1" customFormat="1" ht="29.25" customHeight="1">
      <c r="A57" s="19">
        <v>50</v>
      </c>
      <c r="B57" s="21">
        <v>44211</v>
      </c>
      <c r="C57" s="22" t="s">
        <v>519</v>
      </c>
      <c r="D57" s="20" t="s">
        <v>49</v>
      </c>
      <c r="E57" s="23" t="s">
        <v>12</v>
      </c>
      <c r="F57" s="23">
        <v>1000</v>
      </c>
      <c r="G57" s="23">
        <v>2588.5</v>
      </c>
      <c r="H57" s="23">
        <v>2562.3000000000002</v>
      </c>
      <c r="I57" s="23">
        <v>2584</v>
      </c>
      <c r="J57" s="33">
        <f t="shared" ref="J57" si="162">IF(E57="","",IF(E57="Buy",(I57-G57),(G57-I57)))</f>
        <v>-4.5</v>
      </c>
      <c r="K57" s="34">
        <f t="shared" ref="K57" si="163">IF(E57="","",J57*F57)</f>
        <v>-4500</v>
      </c>
      <c r="L57" s="23">
        <v>400</v>
      </c>
      <c r="M57" s="48">
        <f t="shared" ref="M57" si="164">G57*F57*0.03%</f>
        <v>776.55</v>
      </c>
      <c r="N57" s="34">
        <f t="shared" ref="N57" si="165">K57-M57</f>
        <v>-5276.55</v>
      </c>
      <c r="O57" s="55"/>
      <c r="P57" s="74"/>
      <c r="Q57" s="70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</row>
    <row r="58" spans="1:28" s="1" customFormat="1" ht="29.25" customHeight="1">
      <c r="A58" s="19">
        <v>51</v>
      </c>
      <c r="B58" s="21">
        <v>44211</v>
      </c>
      <c r="C58" s="22" t="s">
        <v>77</v>
      </c>
      <c r="D58" s="20" t="s">
        <v>289</v>
      </c>
      <c r="E58" s="23" t="s">
        <v>13</v>
      </c>
      <c r="F58" s="23">
        <v>500</v>
      </c>
      <c r="G58" s="23">
        <v>1934.25</v>
      </c>
      <c r="H58" s="23">
        <v>1945.8</v>
      </c>
      <c r="I58" s="23">
        <v>1937.5</v>
      </c>
      <c r="J58" s="33">
        <f t="shared" ref="J58:J60" si="166">IF(E58="","",IF(E58="Buy",(I58-G58),(G58-I58)))</f>
        <v>-3.25</v>
      </c>
      <c r="K58" s="34">
        <f t="shared" ref="K58:K60" si="167">IF(E58="","",J58*F58)</f>
        <v>-1625</v>
      </c>
      <c r="L58" s="23">
        <v>400</v>
      </c>
      <c r="M58" s="48">
        <f t="shared" ref="M58:M60" si="168">G58*F58*0.03%</f>
        <v>290.13749999999999</v>
      </c>
      <c r="N58" s="34">
        <f t="shared" ref="N58:N60" si="169">K58-M58</f>
        <v>-1915.1375</v>
      </c>
      <c r="O58" s="55"/>
      <c r="P58" s="74"/>
      <c r="Q58" s="70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</row>
    <row r="59" spans="1:28" s="1" customFormat="1" ht="29.25" customHeight="1">
      <c r="A59" s="19">
        <v>52</v>
      </c>
      <c r="B59" s="21">
        <v>44211</v>
      </c>
      <c r="C59" s="22" t="s">
        <v>520</v>
      </c>
      <c r="D59" s="20" t="s">
        <v>49</v>
      </c>
      <c r="E59" s="23" t="s">
        <v>12</v>
      </c>
      <c r="F59" s="23">
        <v>1000</v>
      </c>
      <c r="G59" s="23">
        <v>2599.5</v>
      </c>
      <c r="H59" s="23">
        <v>2581.1999999999998</v>
      </c>
      <c r="I59" s="23">
        <v>2592</v>
      </c>
      <c r="J59" s="33">
        <f t="shared" si="166"/>
        <v>-7.5</v>
      </c>
      <c r="K59" s="34">
        <f t="shared" si="167"/>
        <v>-7500</v>
      </c>
      <c r="L59" s="23">
        <v>400</v>
      </c>
      <c r="M59" s="48">
        <f t="shared" si="168"/>
        <v>779.84999999999991</v>
      </c>
      <c r="N59" s="34">
        <f t="shared" si="169"/>
        <v>-8279.85</v>
      </c>
      <c r="O59" s="55">
        <f>SUM(N56:N59)</f>
        <v>-20680.566000000028</v>
      </c>
      <c r="P59" s="74"/>
      <c r="Q59" s="70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</row>
    <row r="60" spans="1:28" s="1" customFormat="1" ht="29.25" customHeight="1">
      <c r="A60" s="19">
        <v>53</v>
      </c>
      <c r="B60" s="21">
        <v>44214</v>
      </c>
      <c r="C60" s="22" t="s">
        <v>240</v>
      </c>
      <c r="D60" s="20" t="s">
        <v>47</v>
      </c>
      <c r="E60" s="23" t="s">
        <v>12</v>
      </c>
      <c r="F60" s="23">
        <v>2600</v>
      </c>
      <c r="G60" s="23">
        <v>538.15</v>
      </c>
      <c r="H60" s="23">
        <v>529.70000000000005</v>
      </c>
      <c r="I60" s="23">
        <v>532.5</v>
      </c>
      <c r="J60" s="33">
        <f t="shared" si="166"/>
        <v>-5.6499999999999773</v>
      </c>
      <c r="K60" s="34">
        <f t="shared" si="167"/>
        <v>-14689.999999999942</v>
      </c>
      <c r="L60" s="23">
        <v>400</v>
      </c>
      <c r="M60" s="48">
        <f t="shared" si="168"/>
        <v>419.75699999999995</v>
      </c>
      <c r="N60" s="34">
        <f t="shared" si="169"/>
        <v>-15109.756999999941</v>
      </c>
      <c r="O60" s="55"/>
      <c r="P60" s="74"/>
      <c r="Q60" s="70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</row>
    <row r="61" spans="1:28" s="1" customFormat="1" ht="29.25" customHeight="1">
      <c r="A61" s="19">
        <v>54</v>
      </c>
      <c r="B61" s="21">
        <v>44214</v>
      </c>
      <c r="C61" s="22" t="s">
        <v>199</v>
      </c>
      <c r="D61" s="20" t="s">
        <v>78</v>
      </c>
      <c r="E61" s="23" t="s">
        <v>13</v>
      </c>
      <c r="F61" s="23">
        <v>250</v>
      </c>
      <c r="G61" s="23">
        <v>4803</v>
      </c>
      <c r="H61" s="23">
        <v>4835.5</v>
      </c>
      <c r="I61" s="23">
        <v>4825</v>
      </c>
      <c r="J61" s="33">
        <f t="shared" ref="J61" si="170">IF(E61="","",IF(E61="Buy",(I61-G61),(G61-I61)))</f>
        <v>-22</v>
      </c>
      <c r="K61" s="34">
        <f t="shared" ref="K61" si="171">IF(E61="","",J61*F61)</f>
        <v>-5500</v>
      </c>
      <c r="L61" s="23">
        <v>400</v>
      </c>
      <c r="M61" s="48">
        <f t="shared" ref="M61" si="172">G61*F61*0.03%</f>
        <v>360.22499999999997</v>
      </c>
      <c r="N61" s="34">
        <f t="shared" ref="N61" si="173">K61-M61</f>
        <v>-5860.2250000000004</v>
      </c>
      <c r="O61" s="55"/>
      <c r="P61" s="74"/>
      <c r="Q61" s="70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</row>
    <row r="62" spans="1:28" s="1" customFormat="1" ht="29.25" customHeight="1">
      <c r="A62" s="19">
        <v>55</v>
      </c>
      <c r="B62" s="21">
        <v>44214</v>
      </c>
      <c r="C62" s="22" t="s">
        <v>521</v>
      </c>
      <c r="D62" s="20" t="s">
        <v>169</v>
      </c>
      <c r="E62" s="23" t="s">
        <v>13</v>
      </c>
      <c r="F62" s="23">
        <v>1700</v>
      </c>
      <c r="G62" s="23">
        <v>678.2</v>
      </c>
      <c r="H62" s="23">
        <v>685.8</v>
      </c>
      <c r="I62" s="23">
        <v>681.3</v>
      </c>
      <c r="J62" s="33">
        <f t="shared" ref="J62" si="174">IF(E62="","",IF(E62="Buy",(I62-G62),(G62-I62)))</f>
        <v>-3.0999999999999091</v>
      </c>
      <c r="K62" s="34">
        <f t="shared" ref="K62" si="175">IF(E62="","",J62*F62)</f>
        <v>-5269.9999999998454</v>
      </c>
      <c r="L62" s="23">
        <v>400</v>
      </c>
      <c r="M62" s="48">
        <f t="shared" ref="M62" si="176">G62*F62*0.03%</f>
        <v>345.88199999999995</v>
      </c>
      <c r="N62" s="34">
        <f t="shared" ref="N62" si="177">K62-M62</f>
        <v>-5615.881999999845</v>
      </c>
      <c r="O62" s="55">
        <f>SUM(N60:N62)</f>
        <v>-26585.863999999787</v>
      </c>
      <c r="P62" s="74"/>
      <c r="Q62" s="70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</row>
    <row r="63" spans="1:28" s="1" customFormat="1" ht="29.25" customHeight="1">
      <c r="A63" s="19">
        <v>56</v>
      </c>
      <c r="B63" s="21">
        <v>44215</v>
      </c>
      <c r="C63" s="22" t="s">
        <v>238</v>
      </c>
      <c r="D63" s="20" t="s">
        <v>174</v>
      </c>
      <c r="E63" s="23" t="s">
        <v>12</v>
      </c>
      <c r="F63" s="23">
        <v>550</v>
      </c>
      <c r="G63" s="23">
        <v>1660.1</v>
      </c>
      <c r="H63" s="23">
        <v>1647.45</v>
      </c>
      <c r="I63" s="23">
        <v>1665.3</v>
      </c>
      <c r="J63" s="33">
        <f t="shared" ref="J63:J64" si="178">IF(E63="","",IF(E63="Buy",(I63-G63),(G63-I63)))</f>
        <v>5.2000000000000455</v>
      </c>
      <c r="K63" s="34">
        <f t="shared" ref="K63:K64" si="179">IF(E63="","",J63*F63)</f>
        <v>2860.000000000025</v>
      </c>
      <c r="L63" s="23">
        <v>400</v>
      </c>
      <c r="M63" s="48">
        <f t="shared" ref="M63:M64" si="180">G63*F63*0.03%</f>
        <v>273.91649999999998</v>
      </c>
      <c r="N63" s="34">
        <f t="shared" ref="N63:N64" si="181">K63-M63</f>
        <v>2586.0835000000252</v>
      </c>
      <c r="O63" s="55"/>
      <c r="P63" s="74"/>
      <c r="Q63" s="70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</row>
    <row r="64" spans="1:28" s="1" customFormat="1" ht="29.25" customHeight="1">
      <c r="A64" s="19">
        <v>57</v>
      </c>
      <c r="B64" s="21">
        <v>44215</v>
      </c>
      <c r="C64" s="22" t="s">
        <v>142</v>
      </c>
      <c r="D64" s="20" t="s">
        <v>165</v>
      </c>
      <c r="E64" s="23" t="s">
        <v>12</v>
      </c>
      <c r="F64" s="23">
        <v>6600</v>
      </c>
      <c r="G64" s="23">
        <v>291.39999999999998</v>
      </c>
      <c r="H64" s="23">
        <v>285.89999999999998</v>
      </c>
      <c r="I64" s="23">
        <v>297.2</v>
      </c>
      <c r="J64" s="33">
        <f t="shared" si="178"/>
        <v>5.8000000000000114</v>
      </c>
      <c r="K64" s="34">
        <f t="shared" si="179"/>
        <v>38280.000000000073</v>
      </c>
      <c r="L64" s="23">
        <v>400</v>
      </c>
      <c r="M64" s="48">
        <f t="shared" si="180"/>
        <v>576.97199999999987</v>
      </c>
      <c r="N64" s="34">
        <f t="shared" si="181"/>
        <v>37703.028000000071</v>
      </c>
      <c r="O64" s="55"/>
      <c r="P64" s="74"/>
      <c r="Q64" s="70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</row>
    <row r="65" spans="1:28" s="1" customFormat="1" ht="29.25" customHeight="1">
      <c r="A65" s="19">
        <v>58</v>
      </c>
      <c r="B65" s="21">
        <v>44215</v>
      </c>
      <c r="C65" s="22" t="s">
        <v>258</v>
      </c>
      <c r="D65" s="20" t="s">
        <v>47</v>
      </c>
      <c r="E65" s="23" t="s">
        <v>12</v>
      </c>
      <c r="F65" s="23">
        <v>2600</v>
      </c>
      <c r="G65" s="23">
        <v>565.9</v>
      </c>
      <c r="H65" s="23">
        <v>558.9</v>
      </c>
      <c r="I65" s="23">
        <v>564.29999999999995</v>
      </c>
      <c r="J65" s="33">
        <f t="shared" ref="J65:J67" si="182">IF(E65="","",IF(E65="Buy",(I65-G65),(G65-I65)))</f>
        <v>-1.6000000000000227</v>
      </c>
      <c r="K65" s="34">
        <f t="shared" ref="K65:K67" si="183">IF(E65="","",J65*F65)</f>
        <v>-4160.0000000000591</v>
      </c>
      <c r="L65" s="23">
        <v>400</v>
      </c>
      <c r="M65" s="48">
        <f t="shared" ref="M65:M67" si="184">G65*F65*0.03%</f>
        <v>441.40199999999999</v>
      </c>
      <c r="N65" s="34">
        <f t="shared" ref="N65:N67" si="185">K65-M65</f>
        <v>-4601.4020000000592</v>
      </c>
      <c r="O65" s="55"/>
      <c r="P65" s="74"/>
      <c r="Q65" s="70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</row>
    <row r="66" spans="1:28" s="1" customFormat="1" ht="29.25" customHeight="1">
      <c r="A66" s="19">
        <v>59</v>
      </c>
      <c r="B66" s="21">
        <v>44215</v>
      </c>
      <c r="C66" s="22" t="s">
        <v>522</v>
      </c>
      <c r="D66" s="20" t="s">
        <v>165</v>
      </c>
      <c r="E66" s="23" t="s">
        <v>12</v>
      </c>
      <c r="F66" s="23">
        <v>3300</v>
      </c>
      <c r="G66" s="23">
        <v>294.14999999999998</v>
      </c>
      <c r="H66" s="23">
        <v>291.14999999999998</v>
      </c>
      <c r="I66" s="23">
        <v>291.14999999999998</v>
      </c>
      <c r="J66" s="33">
        <f t="shared" si="182"/>
        <v>-3</v>
      </c>
      <c r="K66" s="34">
        <f t="shared" si="183"/>
        <v>-9900</v>
      </c>
      <c r="L66" s="23">
        <v>400</v>
      </c>
      <c r="M66" s="48">
        <f t="shared" si="184"/>
        <v>291.20849999999996</v>
      </c>
      <c r="N66" s="34">
        <f t="shared" si="185"/>
        <v>-10191.208500000001</v>
      </c>
      <c r="O66" s="55"/>
      <c r="P66" s="74"/>
      <c r="Q66" s="70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</row>
    <row r="67" spans="1:28" s="1" customFormat="1" ht="29.25" customHeight="1">
      <c r="A67" s="19">
        <v>60</v>
      </c>
      <c r="B67" s="21">
        <v>44215</v>
      </c>
      <c r="C67" s="22" t="s">
        <v>297</v>
      </c>
      <c r="D67" s="20" t="s">
        <v>49</v>
      </c>
      <c r="E67" s="23" t="s">
        <v>12</v>
      </c>
      <c r="F67" s="23">
        <v>1000</v>
      </c>
      <c r="G67" s="23">
        <v>2662</v>
      </c>
      <c r="H67" s="23">
        <v>2645.7</v>
      </c>
      <c r="I67" s="23">
        <v>2645.7</v>
      </c>
      <c r="J67" s="33">
        <f t="shared" si="182"/>
        <v>-16.300000000000182</v>
      </c>
      <c r="K67" s="34">
        <f t="shared" si="183"/>
        <v>-16300.000000000182</v>
      </c>
      <c r="L67" s="23">
        <v>400</v>
      </c>
      <c r="M67" s="48">
        <f t="shared" si="184"/>
        <v>798.59999999999991</v>
      </c>
      <c r="N67" s="34">
        <f t="shared" si="185"/>
        <v>-17098.60000000018</v>
      </c>
      <c r="O67" s="55">
        <f>SUM(N63:N67)</f>
        <v>8397.9009999998525</v>
      </c>
      <c r="P67" s="74"/>
      <c r="Q67" s="70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</row>
    <row r="68" spans="1:28" s="1" customFormat="1" ht="29.25" customHeight="1">
      <c r="A68" s="19">
        <v>61</v>
      </c>
      <c r="B68" s="21">
        <v>44216</v>
      </c>
      <c r="C68" s="22" t="s">
        <v>70</v>
      </c>
      <c r="D68" s="20" t="s">
        <v>404</v>
      </c>
      <c r="E68" s="23" t="s">
        <v>12</v>
      </c>
      <c r="F68" s="23">
        <v>600</v>
      </c>
      <c r="G68" s="23">
        <v>3320.6</v>
      </c>
      <c r="H68" s="23">
        <v>2645.7</v>
      </c>
      <c r="I68" s="23">
        <v>3309.5</v>
      </c>
      <c r="J68" s="33">
        <f t="shared" ref="J68" si="186">IF(E68="","",IF(E68="Buy",(I68-G68),(G68-I68)))</f>
        <v>-11.099999999999909</v>
      </c>
      <c r="K68" s="34">
        <f t="shared" ref="K68" si="187">IF(E68="","",J68*F68)</f>
        <v>-6659.9999999999454</v>
      </c>
      <c r="L68" s="23">
        <v>400</v>
      </c>
      <c r="M68" s="48">
        <f t="shared" ref="M68" si="188">G68*F68*0.03%</f>
        <v>597.70799999999997</v>
      </c>
      <c r="N68" s="34">
        <f t="shared" ref="N68" si="189">K68-M68</f>
        <v>-7257.7079999999451</v>
      </c>
      <c r="O68" s="55"/>
      <c r="P68" s="74"/>
      <c r="Q68" s="70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</row>
    <row r="69" spans="1:28" s="1" customFormat="1" ht="29.25" customHeight="1">
      <c r="A69" s="19">
        <v>62</v>
      </c>
      <c r="B69" s="21">
        <v>44216</v>
      </c>
      <c r="C69" s="22" t="s">
        <v>305</v>
      </c>
      <c r="D69" s="20" t="s">
        <v>113</v>
      </c>
      <c r="E69" s="23" t="s">
        <v>12</v>
      </c>
      <c r="F69" s="23">
        <v>5700</v>
      </c>
      <c r="G69" s="23">
        <v>269.3</v>
      </c>
      <c r="H69" s="23">
        <v>267.3</v>
      </c>
      <c r="I69" s="23">
        <v>274.5</v>
      </c>
      <c r="J69" s="33">
        <f t="shared" ref="J69" si="190">IF(E69="","",IF(E69="Buy",(I69-G69),(G69-I69)))</f>
        <v>5.1999999999999886</v>
      </c>
      <c r="K69" s="34">
        <f t="shared" ref="K69" si="191">IF(E69="","",J69*F69)</f>
        <v>29639.999999999935</v>
      </c>
      <c r="L69" s="23">
        <v>400</v>
      </c>
      <c r="M69" s="48">
        <f t="shared" ref="M69" si="192">G69*F69*0.03%</f>
        <v>460.50299999999999</v>
      </c>
      <c r="N69" s="34">
        <f t="shared" ref="N69" si="193">K69-M69</f>
        <v>29179.496999999934</v>
      </c>
      <c r="O69" s="55"/>
      <c r="P69" s="74"/>
      <c r="Q69" s="70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</row>
    <row r="70" spans="1:28" s="1" customFormat="1" ht="29.25" customHeight="1">
      <c r="A70" s="19">
        <v>63</v>
      </c>
      <c r="B70" s="21">
        <v>44216</v>
      </c>
      <c r="C70" s="22" t="s">
        <v>524</v>
      </c>
      <c r="D70" s="20" t="s">
        <v>181</v>
      </c>
      <c r="E70" s="23" t="s">
        <v>12</v>
      </c>
      <c r="F70" s="23">
        <v>1100</v>
      </c>
      <c r="G70" s="23">
        <v>1649.5</v>
      </c>
      <c r="H70" s="23">
        <v>1637.2</v>
      </c>
      <c r="I70" s="23">
        <v>1646</v>
      </c>
      <c r="J70" s="33">
        <f t="shared" ref="J70" si="194">IF(E70="","",IF(E70="Buy",(I70-G70),(G70-I70)))</f>
        <v>-3.5</v>
      </c>
      <c r="K70" s="34">
        <f t="shared" ref="K70" si="195">IF(E70="","",J70*F70)</f>
        <v>-3850</v>
      </c>
      <c r="L70" s="23">
        <v>400</v>
      </c>
      <c r="M70" s="48">
        <f t="shared" ref="M70" si="196">G70*F70*0.03%</f>
        <v>544.33499999999992</v>
      </c>
      <c r="N70" s="34">
        <f t="shared" ref="N70" si="197">K70-M70</f>
        <v>-4394.335</v>
      </c>
      <c r="O70" s="55"/>
      <c r="P70" s="74"/>
      <c r="Q70" s="70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</row>
    <row r="71" spans="1:28" s="1" customFormat="1" ht="29.25" customHeight="1">
      <c r="A71" s="19">
        <v>64</v>
      </c>
      <c r="B71" s="21">
        <v>44216</v>
      </c>
      <c r="C71" s="22" t="s">
        <v>139</v>
      </c>
      <c r="D71" s="20" t="s">
        <v>523</v>
      </c>
      <c r="E71" s="23" t="s">
        <v>12</v>
      </c>
      <c r="F71" s="23">
        <v>600</v>
      </c>
      <c r="G71" s="23">
        <v>2708.4</v>
      </c>
      <c r="H71" s="23">
        <v>2685.5</v>
      </c>
      <c r="I71" s="23">
        <v>2685.5</v>
      </c>
      <c r="J71" s="33">
        <f t="shared" ref="J71" si="198">IF(E71="","",IF(E71="Buy",(I71-G71),(G71-I71)))</f>
        <v>-22.900000000000091</v>
      </c>
      <c r="K71" s="34">
        <f t="shared" ref="K71" si="199">IF(E71="","",J71*F71)</f>
        <v>-13740.000000000055</v>
      </c>
      <c r="L71" s="23">
        <v>400</v>
      </c>
      <c r="M71" s="48">
        <f t="shared" ref="M71" si="200">G71*F71*0.03%</f>
        <v>487.51199999999994</v>
      </c>
      <c r="N71" s="34">
        <f t="shared" ref="N71" si="201">K71-M71</f>
        <v>-14227.512000000055</v>
      </c>
      <c r="O71" s="55">
        <f>SUM(N68:N71)</f>
        <v>3299.9419999999354</v>
      </c>
      <c r="P71" s="74"/>
      <c r="Q71" s="70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</row>
    <row r="72" spans="1:28" s="1" customFormat="1" ht="29.25" customHeight="1">
      <c r="A72" s="19">
        <v>65</v>
      </c>
      <c r="B72" s="21">
        <v>44217</v>
      </c>
      <c r="C72" s="22" t="s">
        <v>213</v>
      </c>
      <c r="D72" s="20" t="s">
        <v>78</v>
      </c>
      <c r="E72" s="23" t="s">
        <v>12</v>
      </c>
      <c r="F72" s="23">
        <v>250</v>
      </c>
      <c r="G72" s="23">
        <v>5135</v>
      </c>
      <c r="H72" s="23">
        <v>5091.3</v>
      </c>
      <c r="I72" s="23">
        <v>5185</v>
      </c>
      <c r="J72" s="33">
        <f t="shared" ref="J72" si="202">IF(E72="","",IF(E72="Buy",(I72-G72),(G72-I72)))</f>
        <v>50</v>
      </c>
      <c r="K72" s="34">
        <f t="shared" ref="K72" si="203">IF(E72="","",J72*F72)</f>
        <v>12500</v>
      </c>
      <c r="L72" s="23">
        <v>400</v>
      </c>
      <c r="M72" s="48">
        <f t="shared" ref="M72" si="204">G72*F72*0.03%</f>
        <v>385.12499999999994</v>
      </c>
      <c r="N72" s="34">
        <f t="shared" ref="N72" si="205">K72-M72</f>
        <v>12114.875</v>
      </c>
      <c r="O72" s="55"/>
      <c r="P72" s="74"/>
      <c r="Q72" s="70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</row>
    <row r="73" spans="1:28" s="1" customFormat="1" ht="29.25" customHeight="1">
      <c r="A73" s="19">
        <v>66</v>
      </c>
      <c r="B73" s="21">
        <v>44217</v>
      </c>
      <c r="C73" s="22" t="s">
        <v>388</v>
      </c>
      <c r="D73" s="20" t="s">
        <v>76</v>
      </c>
      <c r="E73" s="23" t="s">
        <v>12</v>
      </c>
      <c r="F73" s="23">
        <v>1000</v>
      </c>
      <c r="G73" s="23">
        <v>1083</v>
      </c>
      <c r="H73" s="23">
        <v>1075.5</v>
      </c>
      <c r="I73" s="23">
        <v>1075.5</v>
      </c>
      <c r="J73" s="33">
        <f t="shared" ref="J73" si="206">IF(E73="","",IF(E73="Buy",(I73-G73),(G73-I73)))</f>
        <v>-7.5</v>
      </c>
      <c r="K73" s="34">
        <f t="shared" ref="K73" si="207">IF(E73="","",J73*F73)</f>
        <v>-7500</v>
      </c>
      <c r="L73" s="23">
        <v>400</v>
      </c>
      <c r="M73" s="48">
        <f t="shared" ref="M73" si="208">G73*F73*0.03%</f>
        <v>324.89999999999998</v>
      </c>
      <c r="N73" s="34">
        <f t="shared" ref="N73" si="209">K73-M73</f>
        <v>-7824.9</v>
      </c>
      <c r="O73" s="55"/>
      <c r="P73" s="74"/>
      <c r="Q73" s="70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</row>
    <row r="74" spans="1:28" s="1" customFormat="1" ht="29.25" customHeight="1">
      <c r="A74" s="19">
        <v>67</v>
      </c>
      <c r="B74" s="21">
        <v>44217</v>
      </c>
      <c r="C74" s="22" t="s">
        <v>318</v>
      </c>
      <c r="D74" s="20" t="s">
        <v>245</v>
      </c>
      <c r="E74" s="23" t="s">
        <v>12</v>
      </c>
      <c r="F74" s="23">
        <v>600</v>
      </c>
      <c r="G74" s="23">
        <v>3322</v>
      </c>
      <c r="H74" s="23">
        <v>1075.5</v>
      </c>
      <c r="I74" s="23">
        <v>3318.5</v>
      </c>
      <c r="J74" s="33">
        <f t="shared" ref="J74" si="210">IF(E74="","",IF(E74="Buy",(I74-G74),(G74-I74)))</f>
        <v>-3.5</v>
      </c>
      <c r="K74" s="34">
        <f t="shared" ref="K74" si="211">IF(E74="","",J74*F74)</f>
        <v>-2100</v>
      </c>
      <c r="L74" s="23">
        <v>400</v>
      </c>
      <c r="M74" s="48">
        <f t="shared" ref="M74" si="212">G74*F74*0.03%</f>
        <v>597.95999999999992</v>
      </c>
      <c r="N74" s="34">
        <f t="shared" ref="N74" si="213">K74-M74</f>
        <v>-2697.96</v>
      </c>
      <c r="O74" s="55"/>
      <c r="P74" s="74"/>
      <c r="Q74" s="70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</row>
    <row r="75" spans="1:28" s="1" customFormat="1" ht="29.25" customHeight="1">
      <c r="A75" s="19">
        <v>68</v>
      </c>
      <c r="B75" s="21">
        <v>44217</v>
      </c>
      <c r="C75" s="22" t="s">
        <v>431</v>
      </c>
      <c r="D75" s="20" t="s">
        <v>489</v>
      </c>
      <c r="E75" s="23" t="s">
        <v>12</v>
      </c>
      <c r="F75" s="23">
        <v>400</v>
      </c>
      <c r="G75" s="23">
        <v>1752</v>
      </c>
      <c r="H75" s="23">
        <v>1039.5</v>
      </c>
      <c r="I75" s="23">
        <v>1739.5</v>
      </c>
      <c r="J75" s="33">
        <f t="shared" ref="J75" si="214">IF(E75="","",IF(E75="Buy",(I75-G75),(G75-I75)))</f>
        <v>-12.5</v>
      </c>
      <c r="K75" s="34">
        <f t="shared" ref="K75" si="215">IF(E75="","",J75*F75)</f>
        <v>-5000</v>
      </c>
      <c r="L75" s="23">
        <v>400</v>
      </c>
      <c r="M75" s="48">
        <f t="shared" ref="M75" si="216">G75*F75*0.03%</f>
        <v>210.23999999999998</v>
      </c>
      <c r="N75" s="34">
        <f t="shared" ref="N75" si="217">K75-M75</f>
        <v>-5210.24</v>
      </c>
      <c r="O75" s="55"/>
      <c r="P75" s="74"/>
      <c r="Q75" s="70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</row>
    <row r="76" spans="1:28" s="1" customFormat="1" ht="29.25" customHeight="1">
      <c r="A76" s="19">
        <v>69</v>
      </c>
      <c r="B76" s="21">
        <v>44217</v>
      </c>
      <c r="C76" s="22" t="s">
        <v>466</v>
      </c>
      <c r="D76" s="20" t="s">
        <v>447</v>
      </c>
      <c r="E76" s="23" t="s">
        <v>13</v>
      </c>
      <c r="F76" s="23">
        <v>1000</v>
      </c>
      <c r="G76" s="23">
        <v>1673</v>
      </c>
      <c r="H76" s="23">
        <v>1682.2</v>
      </c>
      <c r="I76" s="23">
        <v>1677.6</v>
      </c>
      <c r="J76" s="33">
        <f t="shared" ref="J76" si="218">IF(E76="","",IF(E76="Buy",(I76-G76),(G76-I76)))</f>
        <v>-4.5999999999999091</v>
      </c>
      <c r="K76" s="34">
        <f t="shared" ref="K76" si="219">IF(E76="","",J76*F76)</f>
        <v>-4599.9999999999091</v>
      </c>
      <c r="L76" s="23">
        <v>400</v>
      </c>
      <c r="M76" s="48">
        <f t="shared" ref="M76" si="220">G76*F76*0.03%</f>
        <v>501.9</v>
      </c>
      <c r="N76" s="34">
        <f t="shared" ref="N76" si="221">K76-M76</f>
        <v>-5101.8999999999087</v>
      </c>
      <c r="O76" s="55">
        <f>SUM(N72:N76)</f>
        <v>-8720.1249999999091</v>
      </c>
      <c r="P76" s="74"/>
      <c r="Q76" s="70"/>
      <c r="R76" s="76"/>
      <c r="S76" s="76"/>
      <c r="T76" s="76"/>
      <c r="U76" s="76"/>
      <c r="V76" s="76"/>
      <c r="W76" s="76"/>
      <c r="X76" s="76"/>
      <c r="Y76" s="76"/>
      <c r="Z76" s="76"/>
      <c r="AA76" s="76"/>
      <c r="AB76" s="76"/>
    </row>
    <row r="77" spans="1:28" s="1" customFormat="1" ht="29.25" customHeight="1">
      <c r="A77" s="19">
        <v>70</v>
      </c>
      <c r="B77" s="21">
        <v>44218</v>
      </c>
      <c r="C77" s="22" t="s">
        <v>129</v>
      </c>
      <c r="D77" s="20" t="s">
        <v>113</v>
      </c>
      <c r="E77" s="23" t="s">
        <v>12</v>
      </c>
      <c r="F77" s="23">
        <v>5700</v>
      </c>
      <c r="G77" s="23">
        <v>300.5</v>
      </c>
      <c r="H77" s="23">
        <v>298.5</v>
      </c>
      <c r="I77" s="23">
        <v>303.89999999999998</v>
      </c>
      <c r="J77" s="33">
        <f t="shared" ref="J77" si="222">IF(E77="","",IF(E77="Buy",(I77-G77),(G77-I77)))</f>
        <v>3.3999999999999773</v>
      </c>
      <c r="K77" s="34">
        <f t="shared" ref="K77" si="223">IF(E77="","",J77*F77)</f>
        <v>19379.999999999869</v>
      </c>
      <c r="L77" s="23">
        <v>400</v>
      </c>
      <c r="M77" s="48">
        <f t="shared" ref="M77" si="224">G77*F77*0.03%</f>
        <v>513.8549999999999</v>
      </c>
      <c r="N77" s="34">
        <f t="shared" ref="N77" si="225">K77-M77</f>
        <v>18866.144999999869</v>
      </c>
      <c r="O77" s="55"/>
      <c r="P77" s="74"/>
      <c r="Q77" s="70"/>
      <c r="R77" s="76"/>
      <c r="S77" s="76"/>
      <c r="T77" s="76"/>
      <c r="U77" s="76"/>
      <c r="V77" s="76"/>
      <c r="W77" s="76"/>
      <c r="X77" s="76"/>
      <c r="Y77" s="76"/>
      <c r="Z77" s="76"/>
      <c r="AA77" s="76"/>
      <c r="AB77" s="76"/>
    </row>
    <row r="78" spans="1:28" s="1" customFormat="1" ht="29.25" customHeight="1">
      <c r="A78" s="19">
        <v>71</v>
      </c>
      <c r="B78" s="21">
        <v>44218</v>
      </c>
      <c r="C78" s="22" t="s">
        <v>87</v>
      </c>
      <c r="D78" s="20" t="s">
        <v>455</v>
      </c>
      <c r="E78" s="23" t="s">
        <v>12</v>
      </c>
      <c r="F78" s="23">
        <v>350</v>
      </c>
      <c r="G78" s="23">
        <v>3004</v>
      </c>
      <c r="H78" s="23">
        <v>2974.5</v>
      </c>
      <c r="I78" s="23">
        <v>2980</v>
      </c>
      <c r="J78" s="33">
        <f t="shared" ref="J78" si="226">IF(E78="","",IF(E78="Buy",(I78-G78),(G78-I78)))</f>
        <v>-24</v>
      </c>
      <c r="K78" s="34">
        <f t="shared" ref="K78" si="227">IF(E78="","",J78*F78)</f>
        <v>-8400</v>
      </c>
      <c r="L78" s="23">
        <v>400</v>
      </c>
      <c r="M78" s="48">
        <f t="shared" ref="M78" si="228">G78*F78*0.03%</f>
        <v>315.41999999999996</v>
      </c>
      <c r="N78" s="34">
        <f t="shared" ref="N78" si="229">K78-M78</f>
        <v>-8715.42</v>
      </c>
      <c r="O78" s="55"/>
      <c r="P78" s="74"/>
      <c r="Q78" s="70"/>
      <c r="R78" s="76"/>
      <c r="S78" s="76"/>
      <c r="T78" s="76"/>
      <c r="U78" s="76"/>
      <c r="V78" s="76"/>
      <c r="W78" s="76"/>
      <c r="X78" s="76"/>
      <c r="Y78" s="76"/>
      <c r="Z78" s="76"/>
      <c r="AA78" s="76"/>
      <c r="AB78" s="76"/>
    </row>
    <row r="79" spans="1:28" s="1" customFormat="1" ht="29.25" customHeight="1">
      <c r="A79" s="19">
        <v>72</v>
      </c>
      <c r="B79" s="21">
        <v>44218</v>
      </c>
      <c r="C79" s="22" t="s">
        <v>336</v>
      </c>
      <c r="D79" s="20" t="s">
        <v>80</v>
      </c>
      <c r="E79" s="23" t="s">
        <v>13</v>
      </c>
      <c r="F79" s="23">
        <v>2900</v>
      </c>
      <c r="G79" s="23">
        <v>237.6</v>
      </c>
      <c r="H79" s="23">
        <v>240.75</v>
      </c>
      <c r="I79" s="23">
        <v>231</v>
      </c>
      <c r="J79" s="33">
        <f t="shared" ref="J79" si="230">IF(E79="","",IF(E79="Buy",(I79-G79),(G79-I79)))</f>
        <v>6.5999999999999943</v>
      </c>
      <c r="K79" s="34">
        <f t="shared" ref="K79" si="231">IF(E79="","",J79*F79)</f>
        <v>19139.999999999982</v>
      </c>
      <c r="L79" s="23">
        <v>400</v>
      </c>
      <c r="M79" s="48">
        <f t="shared" ref="M79" si="232">G79*F79*0.03%</f>
        <v>206.71199999999999</v>
      </c>
      <c r="N79" s="34">
        <f t="shared" ref="N79" si="233">K79-M79</f>
        <v>18933.287999999982</v>
      </c>
      <c r="O79" s="55"/>
      <c r="P79" s="74"/>
      <c r="Q79" s="70"/>
      <c r="R79" s="76"/>
      <c r="S79" s="76"/>
      <c r="T79" s="76"/>
      <c r="U79" s="76"/>
      <c r="V79" s="76"/>
      <c r="W79" s="76"/>
      <c r="X79" s="76"/>
      <c r="Y79" s="76"/>
      <c r="Z79" s="76"/>
      <c r="AA79" s="76"/>
      <c r="AB79" s="76"/>
    </row>
    <row r="80" spans="1:28" s="1" customFormat="1" ht="29.25" customHeight="1">
      <c r="A80" s="19">
        <v>73</v>
      </c>
      <c r="B80" s="21">
        <v>44218</v>
      </c>
      <c r="C80" s="22" t="s">
        <v>525</v>
      </c>
      <c r="D80" s="20" t="s">
        <v>204</v>
      </c>
      <c r="E80" s="23" t="s">
        <v>12</v>
      </c>
      <c r="F80" s="23">
        <v>1400</v>
      </c>
      <c r="G80" s="23">
        <v>534</v>
      </c>
      <c r="H80" s="23">
        <v>240.75</v>
      </c>
      <c r="I80" s="23">
        <v>527.4</v>
      </c>
      <c r="J80" s="33">
        <f t="shared" ref="J80" si="234">IF(E80="","",IF(E80="Buy",(I80-G80),(G80-I80)))</f>
        <v>-6.6000000000000227</v>
      </c>
      <c r="K80" s="34">
        <f t="shared" ref="K80" si="235">IF(E80="","",J80*F80)</f>
        <v>-9240.0000000000327</v>
      </c>
      <c r="L80" s="23">
        <v>400</v>
      </c>
      <c r="M80" s="48">
        <f t="shared" ref="M80" si="236">G80*F80*0.03%</f>
        <v>224.27999999999997</v>
      </c>
      <c r="N80" s="34">
        <f t="shared" ref="N80" si="237">K80-M80</f>
        <v>-9464.2800000000334</v>
      </c>
      <c r="O80" s="55"/>
      <c r="P80" s="74"/>
      <c r="Q80" s="70"/>
      <c r="R80" s="76"/>
      <c r="S80" s="76"/>
      <c r="T80" s="76"/>
      <c r="U80" s="76"/>
      <c r="V80" s="76"/>
      <c r="W80" s="76"/>
      <c r="X80" s="76"/>
      <c r="Y80" s="76"/>
      <c r="Z80" s="76"/>
      <c r="AA80" s="76"/>
      <c r="AB80" s="76"/>
    </row>
    <row r="81" spans="1:28" s="1" customFormat="1" ht="29.25" customHeight="1">
      <c r="A81" s="19">
        <v>74</v>
      </c>
      <c r="B81" s="21">
        <v>44218</v>
      </c>
      <c r="C81" s="22" t="s">
        <v>373</v>
      </c>
      <c r="D81" s="20" t="s">
        <v>375</v>
      </c>
      <c r="E81" s="23" t="s">
        <v>13</v>
      </c>
      <c r="F81" s="23">
        <v>900</v>
      </c>
      <c r="G81" s="23">
        <v>906.5</v>
      </c>
      <c r="H81" s="23">
        <v>912.6</v>
      </c>
      <c r="I81" s="23">
        <v>912.6</v>
      </c>
      <c r="J81" s="33">
        <f t="shared" ref="J81" si="238">IF(E81="","",IF(E81="Buy",(I81-G81),(G81-I81)))</f>
        <v>-6.1000000000000227</v>
      </c>
      <c r="K81" s="34">
        <f t="shared" ref="K81" si="239">IF(E81="","",J81*F81)</f>
        <v>-5490.00000000002</v>
      </c>
      <c r="L81" s="23">
        <v>400</v>
      </c>
      <c r="M81" s="48">
        <f t="shared" ref="M81" si="240">G81*F81*0.03%</f>
        <v>244.75499999999997</v>
      </c>
      <c r="N81" s="34">
        <f t="shared" ref="N81" si="241">K81-M81</f>
        <v>-5734.7550000000201</v>
      </c>
      <c r="O81" s="55"/>
      <c r="P81" s="74"/>
      <c r="Q81" s="70"/>
      <c r="R81" s="76"/>
      <c r="S81" s="76"/>
      <c r="T81" s="76"/>
      <c r="U81" s="76"/>
      <c r="V81" s="76"/>
      <c r="W81" s="76"/>
      <c r="X81" s="76"/>
      <c r="Y81" s="76"/>
      <c r="Z81" s="76"/>
      <c r="AA81" s="76"/>
      <c r="AB81" s="76"/>
    </row>
    <row r="82" spans="1:28" s="1" customFormat="1" ht="29.25" customHeight="1">
      <c r="A82" s="19">
        <v>75</v>
      </c>
      <c r="B82" s="21">
        <v>44218</v>
      </c>
      <c r="C82" s="22" t="s">
        <v>190</v>
      </c>
      <c r="D82" s="20" t="s">
        <v>375</v>
      </c>
      <c r="E82" s="23" t="s">
        <v>13</v>
      </c>
      <c r="F82" s="23">
        <v>1800</v>
      </c>
      <c r="G82" s="23">
        <v>900.5</v>
      </c>
      <c r="H82" s="23">
        <v>915.8</v>
      </c>
      <c r="I82" s="23">
        <v>900.25</v>
      </c>
      <c r="J82" s="33">
        <f t="shared" ref="J82" si="242">IF(E82="","",IF(E82="Buy",(I82-G82),(G82-I82)))</f>
        <v>0.25</v>
      </c>
      <c r="K82" s="34">
        <f t="shared" ref="K82" si="243">IF(E82="","",J82*F82)</f>
        <v>450</v>
      </c>
      <c r="L82" s="23">
        <v>400</v>
      </c>
      <c r="M82" s="48">
        <f t="shared" ref="M82" si="244">G82*F82*0.03%</f>
        <v>486.27</v>
      </c>
      <c r="N82" s="34">
        <f t="shared" ref="N82" si="245">K82-M82</f>
        <v>-36.269999999999982</v>
      </c>
      <c r="O82" s="55">
        <f>SUM(N77:N82)</f>
        <v>13848.707999999799</v>
      </c>
      <c r="P82" s="74"/>
      <c r="Q82" s="70"/>
      <c r="R82" s="76"/>
      <c r="S82" s="76"/>
      <c r="T82" s="76"/>
      <c r="U82" s="76"/>
      <c r="V82" s="76"/>
      <c r="W82" s="76"/>
      <c r="X82" s="76"/>
      <c r="Y82" s="76"/>
      <c r="Z82" s="76"/>
      <c r="AA82" s="76"/>
      <c r="AB82" s="76"/>
    </row>
    <row r="83" spans="1:28" s="1" customFormat="1" ht="29.25" customHeight="1">
      <c r="A83" s="19">
        <v>76</v>
      </c>
      <c r="B83" s="21">
        <v>44221</v>
      </c>
      <c r="C83" s="22" t="s">
        <v>526</v>
      </c>
      <c r="D83" s="20" t="s">
        <v>185</v>
      </c>
      <c r="E83" s="23" t="s">
        <v>12</v>
      </c>
      <c r="F83" s="23">
        <v>1300</v>
      </c>
      <c r="G83" s="23">
        <v>979.7</v>
      </c>
      <c r="H83" s="23">
        <v>961.5</v>
      </c>
      <c r="I83" s="23">
        <v>997.4</v>
      </c>
      <c r="J83" s="33">
        <f t="shared" ref="J83" si="246">IF(E83="","",IF(E83="Buy",(I83-G83),(G83-I83)))</f>
        <v>17.699999999999932</v>
      </c>
      <c r="K83" s="34">
        <f t="shared" ref="K83" si="247">IF(E83="","",J83*F83)</f>
        <v>23009.999999999913</v>
      </c>
      <c r="L83" s="23">
        <v>400</v>
      </c>
      <c r="M83" s="48">
        <f t="shared" ref="M83" si="248">G83*F83*0.03%</f>
        <v>382.08299999999997</v>
      </c>
      <c r="N83" s="34">
        <f t="shared" ref="N83" si="249">K83-M83</f>
        <v>22627.916999999914</v>
      </c>
      <c r="O83" s="55"/>
      <c r="P83" s="74"/>
      <c r="Q83" s="70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</row>
    <row r="84" spans="1:28" s="1" customFormat="1" ht="29.25" customHeight="1">
      <c r="A84" s="19">
        <v>77</v>
      </c>
      <c r="B84" s="21">
        <v>44221</v>
      </c>
      <c r="C84" s="22" t="s">
        <v>527</v>
      </c>
      <c r="D84" s="20" t="s">
        <v>179</v>
      </c>
      <c r="E84" s="23" t="s">
        <v>12</v>
      </c>
      <c r="F84" s="23">
        <v>850</v>
      </c>
      <c r="G84" s="23">
        <v>1104</v>
      </c>
      <c r="H84" s="23">
        <v>1093.25</v>
      </c>
      <c r="I84" s="23">
        <v>1093.25</v>
      </c>
      <c r="J84" s="33">
        <f t="shared" ref="J84" si="250">IF(E84="","",IF(E84="Buy",(I84-G84),(G84-I84)))</f>
        <v>-10.75</v>
      </c>
      <c r="K84" s="34">
        <f t="shared" ref="K84" si="251">IF(E84="","",J84*F84)</f>
        <v>-9137.5</v>
      </c>
      <c r="L84" s="23">
        <v>400</v>
      </c>
      <c r="M84" s="48">
        <f t="shared" ref="M84" si="252">G84*F84*0.03%</f>
        <v>281.52</v>
      </c>
      <c r="N84" s="34">
        <f t="shared" ref="N84" si="253">K84-M84</f>
        <v>-9419.02</v>
      </c>
      <c r="O84" s="55"/>
      <c r="P84" s="74"/>
      <c r="Q84" s="70"/>
      <c r="R84" s="76"/>
      <c r="S84" s="76"/>
      <c r="T84" s="76"/>
      <c r="U84" s="76"/>
      <c r="V84" s="76"/>
      <c r="W84" s="76"/>
      <c r="X84" s="76"/>
      <c r="Y84" s="76"/>
      <c r="Z84" s="76"/>
      <c r="AA84" s="76"/>
      <c r="AB84" s="76"/>
    </row>
    <row r="85" spans="1:28" s="1" customFormat="1" ht="29.25" customHeight="1">
      <c r="A85" s="19">
        <v>78</v>
      </c>
      <c r="B85" s="21">
        <v>44221</v>
      </c>
      <c r="C85" s="22" t="s">
        <v>91</v>
      </c>
      <c r="D85" s="20" t="s">
        <v>245</v>
      </c>
      <c r="E85" s="23" t="s">
        <v>12</v>
      </c>
      <c r="F85" s="23">
        <v>300</v>
      </c>
      <c r="G85" s="23">
        <v>3513</v>
      </c>
      <c r="H85" s="23">
        <v>3487.5</v>
      </c>
      <c r="I85" s="23">
        <v>3487.5</v>
      </c>
      <c r="J85" s="33">
        <f t="shared" ref="J85" si="254">IF(E85="","",IF(E85="Buy",(I85-G85),(G85-I85)))</f>
        <v>-25.5</v>
      </c>
      <c r="K85" s="34">
        <f t="shared" ref="K85" si="255">IF(E85="","",J85*F85)</f>
        <v>-7650</v>
      </c>
      <c r="L85" s="23">
        <v>400</v>
      </c>
      <c r="M85" s="48">
        <f t="shared" ref="M85" si="256">G85*F85*0.03%</f>
        <v>316.16999999999996</v>
      </c>
      <c r="N85" s="34">
        <f t="shared" ref="N85" si="257">K85-M85</f>
        <v>-7966.17</v>
      </c>
      <c r="O85" s="55">
        <f>SUM(N83:N85)</f>
        <v>5242.7269999999135</v>
      </c>
      <c r="P85" s="74"/>
      <c r="Q85" s="70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</row>
    <row r="86" spans="1:28" s="1" customFormat="1" ht="29.25" customHeight="1">
      <c r="A86" s="19">
        <v>79</v>
      </c>
      <c r="B86" s="21">
        <v>44223</v>
      </c>
      <c r="C86" s="22" t="s">
        <v>460</v>
      </c>
      <c r="D86" s="20" t="s">
        <v>64</v>
      </c>
      <c r="E86" s="23" t="s">
        <v>13</v>
      </c>
      <c r="F86" s="23">
        <v>1350</v>
      </c>
      <c r="G86" s="23">
        <v>531.5</v>
      </c>
      <c r="H86" s="23">
        <v>536.5</v>
      </c>
      <c r="I86" s="23">
        <v>536.5</v>
      </c>
      <c r="J86" s="33">
        <f t="shared" ref="J86" si="258">IF(E86="","",IF(E86="Buy",(I86-G86),(G86-I86)))</f>
        <v>-5</v>
      </c>
      <c r="K86" s="34">
        <f t="shared" ref="K86" si="259">IF(E86="","",J86*F86)</f>
        <v>-6750</v>
      </c>
      <c r="L86" s="23">
        <v>400</v>
      </c>
      <c r="M86" s="48">
        <f t="shared" ref="M86" si="260">G86*F86*0.03%</f>
        <v>215.25749999999999</v>
      </c>
      <c r="N86" s="34">
        <f t="shared" ref="N86" si="261">K86-M86</f>
        <v>-6965.2574999999997</v>
      </c>
      <c r="O86" s="55">
        <f>SUM(N86)</f>
        <v>-6965.2574999999997</v>
      </c>
      <c r="P86" s="74"/>
      <c r="Q86" s="70"/>
      <c r="R86" s="76"/>
      <c r="S86" s="76"/>
      <c r="T86" s="76"/>
      <c r="U86" s="76"/>
      <c r="V86" s="76"/>
      <c r="W86" s="76"/>
      <c r="X86" s="76"/>
      <c r="Y86" s="76"/>
      <c r="Z86" s="76"/>
      <c r="AA86" s="76"/>
      <c r="AB86" s="76"/>
    </row>
    <row r="87" spans="1:28" s="1" customFormat="1" ht="29.25" customHeight="1">
      <c r="A87" s="19">
        <v>80</v>
      </c>
      <c r="B87" s="21">
        <v>44224</v>
      </c>
      <c r="C87" s="22" t="s">
        <v>212</v>
      </c>
      <c r="D87" s="20" t="s">
        <v>266</v>
      </c>
      <c r="E87" s="23" t="s">
        <v>13</v>
      </c>
      <c r="F87" s="23">
        <v>250</v>
      </c>
      <c r="G87" s="23">
        <v>8908</v>
      </c>
      <c r="H87" s="23">
        <v>8975.5</v>
      </c>
      <c r="I87" s="23">
        <v>8975.5</v>
      </c>
      <c r="J87" s="33">
        <f t="shared" ref="J87" si="262">IF(E87="","",IF(E87="Buy",(I87-G87),(G87-I87)))</f>
        <v>-67.5</v>
      </c>
      <c r="K87" s="34">
        <f t="shared" ref="K87" si="263">IF(E87="","",J87*F87)</f>
        <v>-16875</v>
      </c>
      <c r="L87" s="23">
        <v>400</v>
      </c>
      <c r="M87" s="48">
        <f t="shared" ref="M87" si="264">G87*F87*0.03%</f>
        <v>668.09999999999991</v>
      </c>
      <c r="N87" s="34">
        <f t="shared" ref="N87" si="265">K87-M87</f>
        <v>-17543.099999999999</v>
      </c>
      <c r="O87" s="55">
        <f>SUM(N87)</f>
        <v>-17543.099999999999</v>
      </c>
      <c r="P87" s="74"/>
      <c r="Q87" s="70"/>
      <c r="R87" s="76"/>
      <c r="S87" s="76"/>
      <c r="T87" s="76"/>
      <c r="U87" s="76"/>
      <c r="V87" s="76"/>
      <c r="W87" s="76"/>
      <c r="X87" s="76"/>
      <c r="Y87" s="76"/>
      <c r="Z87" s="76"/>
      <c r="AA87" s="76"/>
      <c r="AB87" s="76"/>
    </row>
    <row r="88" spans="1:28" s="1" customFormat="1" ht="29.25" customHeight="1" thickBot="1">
      <c r="A88" s="19">
        <v>81</v>
      </c>
      <c r="B88" s="21">
        <v>44225</v>
      </c>
      <c r="C88" s="22" t="s">
        <v>311</v>
      </c>
      <c r="D88" s="20" t="s">
        <v>201</v>
      </c>
      <c r="E88" s="23" t="s">
        <v>12</v>
      </c>
      <c r="F88" s="23">
        <v>700</v>
      </c>
      <c r="G88" s="23">
        <v>1613.5</v>
      </c>
      <c r="H88" s="23">
        <v>1597.5</v>
      </c>
      <c r="I88" s="23">
        <v>1642.5</v>
      </c>
      <c r="J88" s="33">
        <f t="shared" ref="J88" si="266">IF(E88="","",IF(E88="Buy",(I88-G88),(G88-I88)))</f>
        <v>29</v>
      </c>
      <c r="K88" s="34">
        <f t="shared" ref="K88" si="267">IF(E88="","",J88*F88)</f>
        <v>20300</v>
      </c>
      <c r="L88" s="23">
        <v>400</v>
      </c>
      <c r="M88" s="48">
        <f t="shared" ref="M88" si="268">G88*F88*0.03%</f>
        <v>338.83499999999998</v>
      </c>
      <c r="N88" s="34">
        <f t="shared" ref="N88" si="269">K88-M88</f>
        <v>19961.165000000001</v>
      </c>
      <c r="O88" s="55">
        <f>SUM(N88)</f>
        <v>19961.165000000001</v>
      </c>
      <c r="P88" s="74"/>
      <c r="Q88" s="70"/>
      <c r="R88" s="76"/>
      <c r="S88" s="76"/>
      <c r="T88" s="76"/>
      <c r="U88" s="76"/>
      <c r="V88" s="76"/>
      <c r="W88" s="76"/>
      <c r="X88" s="76"/>
      <c r="Y88" s="76"/>
      <c r="Z88" s="76"/>
      <c r="AA88" s="76"/>
      <c r="AB88" s="76"/>
    </row>
    <row r="89" spans="1:28" s="5" customFormat="1" ht="27" customHeight="1" thickBot="1">
      <c r="A89" s="56"/>
      <c r="B89" s="57"/>
      <c r="C89" s="57"/>
      <c r="D89" s="57" t="s">
        <v>31</v>
      </c>
      <c r="E89" s="57"/>
      <c r="F89" s="57"/>
      <c r="G89" s="57"/>
      <c r="H89" s="57"/>
      <c r="I89" s="57"/>
      <c r="J89" s="58"/>
      <c r="K89" s="59">
        <f>SUM(K8:K8)</f>
        <v>12824.999999999931</v>
      </c>
      <c r="L89" s="57"/>
      <c r="M89" s="104">
        <f>SUM(M8:M88)</f>
        <v>32088.516959999994</v>
      </c>
      <c r="N89" s="59">
        <f>SUM(N8:N88)</f>
        <v>158472.38303999958</v>
      </c>
      <c r="O89" s="69"/>
      <c r="P89" s="72"/>
      <c r="Q89" s="72" t="s">
        <v>500</v>
      </c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</row>
    <row r="90" spans="1:28" ht="15" customHeight="1">
      <c r="A90" s="10"/>
      <c r="B90" s="10"/>
      <c r="C90" s="10"/>
      <c r="D90" s="10"/>
      <c r="E90" s="10"/>
      <c r="F90" s="10"/>
      <c r="G90" s="10"/>
      <c r="H90" s="10"/>
      <c r="I90" s="10"/>
      <c r="J90" s="26"/>
      <c r="K90" s="27"/>
      <c r="L90" s="10"/>
      <c r="M90" s="10"/>
      <c r="N90" s="27"/>
      <c r="O90" s="27"/>
    </row>
    <row r="91" spans="1:28" s="49" customFormat="1" ht="15" customHeight="1">
      <c r="A91" s="126"/>
      <c r="B91" s="126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26"/>
      <c r="O91" s="126"/>
      <c r="P91" s="73"/>
      <c r="Q91" s="73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s="49" customFormat="1" ht="15" customHeight="1">
      <c r="A92" s="66" t="s">
        <v>506</v>
      </c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8"/>
      <c r="N92" s="65"/>
      <c r="O92" s="65"/>
      <c r="P92" s="73"/>
      <c r="Q92" s="73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ht="15" customHeight="1">
      <c r="A93" s="66" t="s">
        <v>301</v>
      </c>
      <c r="B93" s="66"/>
      <c r="C93" s="66"/>
      <c r="D93" s="66"/>
      <c r="E93" s="66"/>
      <c r="F93" s="66"/>
      <c r="G93" s="66"/>
      <c r="H93" s="66"/>
      <c r="I93" s="66"/>
      <c r="J93" s="66"/>
      <c r="K93" s="66"/>
      <c r="L93" s="66"/>
      <c r="M93" s="66"/>
      <c r="N93" s="66"/>
      <c r="O93" s="65"/>
    </row>
    <row r="94" spans="1:28" ht="15" customHeight="1">
      <c r="A94" s="10"/>
      <c r="B94" s="10"/>
      <c r="C94" s="10"/>
      <c r="D94" s="10"/>
      <c r="E94" s="10"/>
      <c r="F94" s="10"/>
      <c r="G94" s="10"/>
      <c r="H94" s="10"/>
      <c r="I94" s="10"/>
      <c r="J94" s="26"/>
      <c r="K94" s="27"/>
      <c r="L94" s="10"/>
      <c r="M94" s="10"/>
      <c r="N94" s="27"/>
      <c r="O94" s="27"/>
    </row>
    <row r="95" spans="1:28" ht="15" customHeight="1">
      <c r="A95" s="10"/>
      <c r="B95" s="10"/>
      <c r="C95" s="10"/>
      <c r="D95" s="10"/>
      <c r="E95" s="10"/>
      <c r="F95" s="10"/>
      <c r="G95" s="10"/>
      <c r="H95" s="10"/>
      <c r="I95" s="10"/>
      <c r="J95" s="26"/>
      <c r="K95" s="27"/>
      <c r="L95" s="10"/>
      <c r="M95" s="10"/>
      <c r="N95" s="27"/>
      <c r="O95" s="27"/>
    </row>
    <row r="96" spans="1:28" ht="15" customHeight="1">
      <c r="A96" s="10"/>
      <c r="B96" s="10"/>
      <c r="C96" s="10"/>
      <c r="D96" s="10"/>
      <c r="E96" s="10"/>
      <c r="F96" s="10"/>
      <c r="G96" s="10"/>
      <c r="H96" s="10"/>
      <c r="I96" s="10"/>
      <c r="J96" s="26"/>
      <c r="K96" s="27"/>
      <c r="L96" s="10"/>
      <c r="M96" s="10"/>
      <c r="N96" s="27"/>
      <c r="O96" s="27"/>
    </row>
    <row r="97" spans="1:15" ht="15" customHeight="1">
      <c r="A97" s="10"/>
      <c r="B97" s="10"/>
      <c r="C97" s="10"/>
      <c r="D97" s="10"/>
      <c r="E97" s="10"/>
      <c r="F97" s="10"/>
      <c r="G97" s="10"/>
      <c r="H97" s="10"/>
      <c r="I97" s="10"/>
      <c r="J97" s="26"/>
      <c r="K97" s="27"/>
      <c r="L97" s="10"/>
      <c r="M97" s="10"/>
      <c r="N97" s="27"/>
      <c r="O97" s="27"/>
    </row>
    <row r="98" spans="1:15" s="70" customFormat="1" ht="15" customHeight="1">
      <c r="A98" s="10"/>
      <c r="B98" s="10"/>
      <c r="C98" s="10"/>
      <c r="D98" s="10"/>
      <c r="E98" s="10"/>
      <c r="F98" s="10"/>
      <c r="G98" s="10"/>
      <c r="H98" s="10"/>
      <c r="I98" s="10"/>
      <c r="J98" s="26"/>
      <c r="K98" s="27"/>
      <c r="L98" s="10"/>
      <c r="M98" s="10"/>
      <c r="N98" s="27"/>
      <c r="O98" s="27"/>
    </row>
    <row r="99" spans="1:15" s="70" customFormat="1" ht="15" customHeight="1">
      <c r="A99" s="10"/>
      <c r="B99" s="10"/>
      <c r="C99" s="10"/>
      <c r="D99" s="10"/>
      <c r="E99" s="10"/>
      <c r="F99" s="10"/>
      <c r="G99" s="10"/>
      <c r="H99" s="10"/>
      <c r="I99" s="10"/>
      <c r="J99" s="26"/>
      <c r="K99" s="27"/>
      <c r="L99" s="10"/>
      <c r="M99" s="10"/>
      <c r="N99" s="27"/>
      <c r="O99" s="27"/>
    </row>
    <row r="100" spans="1:15" s="70" customFormat="1" ht="1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26"/>
      <c r="K100" s="27"/>
      <c r="L100" s="10"/>
      <c r="M100" s="10"/>
      <c r="N100" s="27"/>
      <c r="O100" s="27"/>
    </row>
    <row r="101" spans="1:15" s="70" customFormat="1" ht="1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26"/>
      <c r="K101" s="27"/>
      <c r="L101" s="10"/>
      <c r="M101" s="10"/>
      <c r="N101" s="27"/>
      <c r="O101" s="27"/>
    </row>
    <row r="102" spans="1:15" s="70" customFormat="1" ht="1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26"/>
      <c r="K102" s="27"/>
      <c r="L102" s="10"/>
      <c r="M102" s="10"/>
      <c r="N102" s="27"/>
      <c r="O102" s="27"/>
    </row>
    <row r="103" spans="1:15" s="70" customFormat="1" ht="1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26"/>
      <c r="K103" s="27"/>
      <c r="L103" s="10"/>
      <c r="M103" s="10"/>
      <c r="N103" s="27"/>
      <c r="O103" s="27"/>
    </row>
    <row r="104" spans="1:15" s="70" customFormat="1" ht="1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26"/>
      <c r="K104" s="27"/>
      <c r="L104" s="10"/>
      <c r="M104" s="10"/>
      <c r="N104" s="27"/>
      <c r="O104" s="27"/>
    </row>
    <row r="105" spans="1:15" s="70" customFormat="1" ht="1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26"/>
      <c r="K105" s="27"/>
      <c r="L105" s="10"/>
      <c r="M105" s="10"/>
      <c r="N105" s="27"/>
      <c r="O105" s="27"/>
    </row>
    <row r="106" spans="1:15" s="70" customFormat="1" ht="15" customHeight="1">
      <c r="A106" s="35"/>
      <c r="B106" s="35"/>
      <c r="C106" s="35"/>
      <c r="D106" s="35"/>
      <c r="E106" s="35"/>
      <c r="F106" s="35"/>
      <c r="G106" s="35"/>
      <c r="H106" s="35"/>
      <c r="I106" s="35"/>
      <c r="J106" s="37"/>
      <c r="K106" s="35"/>
      <c r="L106" s="35"/>
      <c r="M106" s="35"/>
      <c r="N106" s="35"/>
      <c r="O106" s="35"/>
    </row>
    <row r="107" spans="1:15" s="70" customFormat="1" ht="15" customHeight="1">
      <c r="A107" s="35"/>
      <c r="B107" s="35"/>
      <c r="C107" s="35"/>
      <c r="D107" s="35"/>
      <c r="E107" s="35"/>
      <c r="F107" s="35"/>
      <c r="G107" s="35"/>
      <c r="H107" s="35"/>
      <c r="I107" s="35"/>
      <c r="J107" s="37"/>
      <c r="K107" s="35"/>
      <c r="L107" s="35"/>
      <c r="M107" s="35"/>
      <c r="N107" s="35"/>
      <c r="O107" s="35"/>
    </row>
    <row r="108" spans="1:15" s="70" customFormat="1" ht="15" customHeight="1">
      <c r="A108" s="35"/>
      <c r="B108" s="35"/>
      <c r="C108" s="35"/>
      <c r="D108" s="35"/>
      <c r="E108" s="35"/>
      <c r="F108" s="35"/>
      <c r="G108" s="35"/>
      <c r="H108" s="35"/>
      <c r="I108" s="35"/>
      <c r="J108" s="37"/>
      <c r="K108" s="35"/>
      <c r="L108" s="35"/>
      <c r="M108" s="35"/>
      <c r="N108" s="35"/>
      <c r="O108" s="35"/>
    </row>
    <row r="109" spans="1:15" s="70" customFormat="1" ht="15" customHeight="1">
      <c r="A109" s="35"/>
      <c r="B109" s="35"/>
      <c r="C109" s="35"/>
      <c r="D109" s="35"/>
      <c r="E109" s="35"/>
      <c r="F109" s="35"/>
      <c r="G109" s="35"/>
      <c r="H109" s="35"/>
      <c r="I109" s="35"/>
      <c r="J109" s="37"/>
      <c r="K109" s="35"/>
      <c r="L109" s="35"/>
      <c r="M109" s="35"/>
      <c r="N109" s="35"/>
      <c r="O109" s="35"/>
    </row>
    <row r="110" spans="1:15" s="70" customFormat="1" ht="15" customHeight="1">
      <c r="A110" s="35"/>
      <c r="B110" s="35"/>
      <c r="C110" s="35"/>
      <c r="D110" s="35"/>
      <c r="E110" s="35"/>
      <c r="F110" s="35"/>
      <c r="G110" s="35"/>
      <c r="H110" s="35"/>
      <c r="I110" s="35"/>
      <c r="J110" s="37"/>
      <c r="K110" s="35"/>
      <c r="L110" s="35"/>
      <c r="M110" s="35"/>
      <c r="N110" s="35"/>
      <c r="O110" s="35"/>
    </row>
    <row r="111" spans="1:15" s="70" customFormat="1" ht="15" customHeight="1">
      <c r="A111" s="35"/>
      <c r="B111" s="35"/>
      <c r="C111" s="35"/>
      <c r="D111" s="35"/>
      <c r="E111" s="35"/>
      <c r="F111" s="35"/>
      <c r="G111" s="35"/>
      <c r="H111" s="35"/>
      <c r="I111" s="35"/>
      <c r="J111" s="37"/>
      <c r="K111" s="35"/>
      <c r="L111" s="35"/>
      <c r="M111" s="35"/>
      <c r="N111" s="35"/>
      <c r="O111" s="35"/>
    </row>
    <row r="112" spans="1:15" s="70" customFormat="1" ht="15" customHeight="1">
      <c r="A112" s="35"/>
      <c r="B112" s="35"/>
      <c r="C112" s="35"/>
      <c r="D112" s="35"/>
      <c r="E112" s="35"/>
      <c r="F112" s="35"/>
      <c r="G112" s="35"/>
      <c r="H112" s="35"/>
      <c r="I112" s="35"/>
      <c r="J112" s="37"/>
      <c r="K112" s="35"/>
      <c r="L112" s="35"/>
      <c r="M112" s="35"/>
      <c r="N112" s="35"/>
      <c r="O112" s="35"/>
    </row>
    <row r="113" spans="1:15" s="70" customFormat="1" ht="15" customHeight="1">
      <c r="A113" s="35"/>
      <c r="B113" s="35"/>
      <c r="C113" s="35"/>
      <c r="D113" s="35"/>
      <c r="E113" s="35"/>
      <c r="F113" s="35"/>
      <c r="G113" s="35"/>
      <c r="H113" s="35"/>
      <c r="I113" s="35"/>
      <c r="J113" s="37"/>
      <c r="K113" s="35"/>
      <c r="L113" s="35"/>
      <c r="M113" s="35"/>
      <c r="N113" s="35"/>
      <c r="O113" s="35"/>
    </row>
    <row r="114" spans="1:15" s="70" customFormat="1" ht="15" customHeight="1">
      <c r="A114" s="35"/>
      <c r="B114" s="35"/>
      <c r="C114" s="35"/>
      <c r="D114" s="35"/>
      <c r="E114" s="35"/>
      <c r="F114" s="35"/>
      <c r="G114" s="35"/>
      <c r="H114" s="35"/>
      <c r="I114" s="35"/>
      <c r="J114" s="37"/>
      <c r="K114" s="35"/>
      <c r="L114" s="35"/>
      <c r="M114" s="35"/>
      <c r="N114" s="35"/>
      <c r="O114" s="35"/>
    </row>
    <row r="115" spans="1:15" s="70" customFormat="1" ht="15" customHeight="1">
      <c r="A115" s="35"/>
      <c r="B115" s="35"/>
      <c r="C115" s="35"/>
      <c r="D115" s="35"/>
      <c r="E115" s="35"/>
      <c r="F115" s="35"/>
      <c r="G115" s="35"/>
      <c r="H115" s="35"/>
      <c r="I115" s="35"/>
      <c r="J115" s="37"/>
      <c r="K115" s="35"/>
      <c r="L115" s="35"/>
      <c r="M115" s="35"/>
      <c r="N115" s="35"/>
      <c r="O115" s="35"/>
    </row>
    <row r="116" spans="1:15" s="70" customFormat="1" ht="15" customHeight="1">
      <c r="A116" s="35"/>
      <c r="B116" s="35"/>
      <c r="C116" s="35"/>
      <c r="D116" s="35"/>
      <c r="E116" s="35"/>
      <c r="F116" s="35"/>
      <c r="G116" s="35"/>
      <c r="H116" s="35"/>
      <c r="I116" s="35"/>
      <c r="J116" s="37"/>
      <c r="K116" s="35"/>
      <c r="L116" s="35"/>
      <c r="M116" s="35"/>
      <c r="N116" s="35"/>
      <c r="O116" s="35"/>
    </row>
    <row r="117" spans="1:15" s="70" customFormat="1" ht="15" customHeight="1">
      <c r="A117" s="35"/>
      <c r="B117" s="35"/>
      <c r="C117" s="35"/>
      <c r="D117" s="35"/>
      <c r="E117" s="35"/>
      <c r="F117" s="35"/>
      <c r="G117" s="35"/>
      <c r="H117" s="35"/>
      <c r="I117" s="35"/>
      <c r="J117" s="37"/>
      <c r="K117" s="35"/>
      <c r="L117" s="35"/>
      <c r="M117" s="35"/>
      <c r="N117" s="35"/>
      <c r="O117" s="35"/>
    </row>
    <row r="118" spans="1:15" s="70" customFormat="1" ht="15" customHeight="1">
      <c r="A118" s="35"/>
      <c r="B118" s="35"/>
      <c r="C118" s="35"/>
      <c r="D118" s="35"/>
      <c r="E118" s="35"/>
      <c r="F118" s="35"/>
      <c r="G118" s="35"/>
      <c r="H118" s="35"/>
      <c r="I118" s="35"/>
      <c r="J118" s="37"/>
      <c r="K118" s="35"/>
      <c r="L118" s="35"/>
      <c r="M118" s="35"/>
      <c r="N118" s="35"/>
      <c r="O118" s="35"/>
    </row>
    <row r="119" spans="1:15" s="70" customFormat="1" ht="15" customHeight="1">
      <c r="A119" s="35"/>
      <c r="B119" s="35"/>
      <c r="C119" s="35"/>
      <c r="D119" s="35"/>
      <c r="E119" s="35"/>
      <c r="F119" s="35"/>
      <c r="G119" s="35"/>
      <c r="H119" s="35"/>
      <c r="I119" s="35"/>
      <c r="J119" s="37"/>
      <c r="K119" s="35"/>
      <c r="L119" s="35"/>
      <c r="M119" s="35"/>
      <c r="N119" s="35"/>
      <c r="O119" s="35"/>
    </row>
    <row r="120" spans="1:15" s="70" customFormat="1" ht="1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8"/>
      <c r="K120" s="36"/>
      <c r="L120" s="36"/>
      <c r="M120" s="36"/>
      <c r="N120" s="36"/>
      <c r="O120" s="36"/>
    </row>
    <row r="121" spans="1:15" s="70" customFormat="1" ht="1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8"/>
      <c r="K121" s="36"/>
      <c r="L121" s="36"/>
      <c r="M121" s="36"/>
      <c r="N121" s="36"/>
      <c r="O121" s="36"/>
    </row>
    <row r="122" spans="1:15" s="70" customFormat="1" ht="1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8"/>
      <c r="K122" s="36"/>
      <c r="L122" s="36"/>
      <c r="M122" s="36"/>
      <c r="N122" s="36"/>
      <c r="O122" s="36"/>
    </row>
    <row r="123" spans="1:15" s="70" customFormat="1" ht="1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8"/>
      <c r="K123" s="36"/>
      <c r="L123" s="36"/>
      <c r="M123" s="36"/>
      <c r="N123" s="36"/>
      <c r="O123" s="36"/>
    </row>
    <row r="124" spans="1:15" s="70" customFormat="1" ht="1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8"/>
      <c r="K124" s="36"/>
      <c r="L124" s="36"/>
      <c r="M124" s="36"/>
      <c r="N124" s="36"/>
      <c r="O124" s="36"/>
    </row>
    <row r="125" spans="1:15" s="70" customFormat="1" ht="1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8"/>
      <c r="K125" s="36"/>
      <c r="L125" s="36"/>
      <c r="M125" s="36"/>
      <c r="N125" s="36"/>
      <c r="O125" s="36"/>
    </row>
    <row r="126" spans="1:15" s="70" customFormat="1" ht="1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8"/>
      <c r="K126" s="36"/>
      <c r="L126" s="36"/>
      <c r="M126" s="36"/>
      <c r="N126" s="36"/>
      <c r="O126" s="36"/>
    </row>
  </sheetData>
  <mergeCells count="1">
    <mergeCell ref="A91:O91"/>
  </mergeCells>
  <pageMargins left="0.7" right="0.7" top="0.75" bottom="0.75" header="0.51180555555555496" footer="0.51180555555555496"/>
  <pageSetup firstPageNumber="0" orientation="portrait" useFirstPageNumber="1" horizontalDpi="300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B111"/>
  <sheetViews>
    <sheetView topLeftCell="A63" workbookViewId="0">
      <selection activeCell="M74" sqref="M74"/>
    </sheetView>
  </sheetViews>
  <sheetFormatPr defaultColWidth="9" defaultRowHeight="14.35"/>
  <cols>
    <col min="1" max="1" width="8.87890625" customWidth="1"/>
    <col min="2" max="2" width="16.3515625" customWidth="1"/>
    <col min="3" max="3" width="15" customWidth="1"/>
    <col min="4" max="4" width="23.3515625" customWidth="1"/>
    <col min="5" max="5" width="11.52734375" customWidth="1"/>
    <col min="6" max="6" width="12" customWidth="1"/>
    <col min="7" max="7" width="15.64453125" customWidth="1"/>
    <col min="8" max="8" width="13.64453125" customWidth="1"/>
    <col min="9" max="9" width="19" customWidth="1"/>
    <col min="10" max="10" width="8.52734375" style="6" hidden="1" customWidth="1"/>
    <col min="11" max="11" width="16.87890625" hidden="1" customWidth="1"/>
    <col min="12" max="12" width="7" hidden="1" customWidth="1"/>
    <col min="13" max="13" width="14.52734375" customWidth="1"/>
    <col min="14" max="14" width="18.64453125" customWidth="1"/>
    <col min="15" max="15" width="15.87890625" customWidth="1"/>
    <col min="16" max="16" width="12.87890625" style="70" bestFit="1" customWidth="1"/>
    <col min="17" max="17" width="9" style="70"/>
    <col min="18" max="28" width="9" style="67"/>
  </cols>
  <sheetData>
    <row r="1" spans="1:28" ht="15" customHeight="1">
      <c r="A1" s="7"/>
      <c r="B1" s="8"/>
      <c r="C1" s="8"/>
      <c r="D1" s="8"/>
      <c r="E1" s="8"/>
      <c r="F1" s="8"/>
      <c r="G1" s="8"/>
      <c r="H1" s="8"/>
      <c r="I1" s="8"/>
      <c r="J1" s="24"/>
      <c r="K1" s="25"/>
      <c r="L1" s="8"/>
      <c r="M1" s="8"/>
      <c r="N1" s="25"/>
      <c r="O1" s="50"/>
    </row>
    <row r="2" spans="1:28" ht="15" customHeight="1">
      <c r="A2" s="9"/>
      <c r="B2" s="10"/>
      <c r="C2" s="10"/>
      <c r="D2" s="10"/>
      <c r="E2" s="10"/>
      <c r="F2" s="10"/>
      <c r="G2" s="10"/>
      <c r="H2" s="10"/>
      <c r="I2" s="10"/>
      <c r="J2" s="26"/>
      <c r="K2" s="27"/>
      <c r="L2" s="10"/>
      <c r="M2" s="10"/>
      <c r="N2" s="27"/>
      <c r="O2" s="51"/>
    </row>
    <row r="3" spans="1:28" ht="15" customHeight="1">
      <c r="A3" s="9"/>
      <c r="B3" s="10"/>
      <c r="C3" s="10"/>
      <c r="D3" s="10"/>
      <c r="E3" s="10"/>
      <c r="F3" s="10"/>
      <c r="G3" s="10"/>
      <c r="H3" s="10"/>
      <c r="I3" s="10"/>
      <c r="J3" s="26"/>
      <c r="K3" s="27"/>
      <c r="L3" s="10"/>
      <c r="M3" s="10"/>
      <c r="N3" s="27"/>
      <c r="O3" s="51"/>
    </row>
    <row r="4" spans="1:28" ht="15" customHeight="1">
      <c r="A4" s="9"/>
      <c r="B4" s="10"/>
      <c r="C4" s="10"/>
      <c r="D4" s="10"/>
      <c r="E4" s="10"/>
      <c r="F4" s="10"/>
      <c r="G4" s="10"/>
      <c r="H4" s="10"/>
      <c r="I4" s="10"/>
      <c r="J4" s="26"/>
      <c r="K4" s="27"/>
      <c r="L4" s="10"/>
      <c r="M4" s="10"/>
      <c r="N4" s="27"/>
      <c r="O4" s="51"/>
    </row>
    <row r="5" spans="1:28" ht="18.600000000000001" customHeight="1">
      <c r="A5" s="11"/>
      <c r="B5" s="12"/>
      <c r="C5" s="12"/>
      <c r="D5" s="12"/>
      <c r="E5" s="12"/>
      <c r="F5" s="12"/>
      <c r="G5" s="12"/>
      <c r="H5" s="12"/>
      <c r="I5" s="12"/>
      <c r="J5" s="28"/>
      <c r="K5" s="12"/>
      <c r="L5" s="12"/>
      <c r="M5" s="12"/>
      <c r="N5" s="12"/>
      <c r="O5" s="52"/>
    </row>
    <row r="6" spans="1:28" s="4" customFormat="1" ht="54.75" customHeight="1">
      <c r="A6" s="13" t="s">
        <v>0</v>
      </c>
      <c r="B6" s="14" t="s">
        <v>2</v>
      </c>
      <c r="C6" s="14" t="s">
        <v>3</v>
      </c>
      <c r="D6" s="14" t="s">
        <v>1</v>
      </c>
      <c r="E6" s="14" t="s">
        <v>4</v>
      </c>
      <c r="F6" s="14" t="s">
        <v>507</v>
      </c>
      <c r="G6" s="15" t="s">
        <v>5</v>
      </c>
      <c r="H6" s="14" t="s">
        <v>6</v>
      </c>
      <c r="I6" s="14" t="s">
        <v>7</v>
      </c>
      <c r="J6" s="29" t="s">
        <v>8</v>
      </c>
      <c r="K6" s="30" t="s">
        <v>9</v>
      </c>
      <c r="L6" s="14" t="s">
        <v>10</v>
      </c>
      <c r="M6" s="14" t="s">
        <v>101</v>
      </c>
      <c r="N6" s="30" t="s">
        <v>100</v>
      </c>
      <c r="O6" s="53" t="s">
        <v>128</v>
      </c>
      <c r="P6" s="71"/>
      <c r="Q6" s="71"/>
      <c r="R6" s="75"/>
      <c r="S6" s="75"/>
      <c r="T6" s="75"/>
      <c r="U6" s="75"/>
      <c r="V6" s="75"/>
      <c r="W6" s="75"/>
      <c r="X6" s="75"/>
      <c r="Y6" s="75"/>
      <c r="Z6" s="75"/>
      <c r="AA6" s="75"/>
      <c r="AB6" s="75"/>
    </row>
    <row r="7" spans="1:28" ht="6.75" customHeight="1">
      <c r="A7" s="16"/>
      <c r="B7" s="17"/>
      <c r="C7" s="17"/>
      <c r="D7" s="17"/>
      <c r="E7" s="17"/>
      <c r="F7" s="17"/>
      <c r="G7" s="18"/>
      <c r="H7" s="17"/>
      <c r="I7" s="17"/>
      <c r="J7" s="31"/>
      <c r="K7" s="32"/>
      <c r="L7" s="17"/>
      <c r="M7" s="17"/>
      <c r="N7" s="32"/>
      <c r="O7" s="54"/>
    </row>
    <row r="8" spans="1:28" s="1" customFormat="1" ht="29.25" customHeight="1">
      <c r="A8" s="19">
        <v>1</v>
      </c>
      <c r="B8" s="21">
        <v>44228</v>
      </c>
      <c r="C8" s="22" t="s">
        <v>246</v>
      </c>
      <c r="D8" s="20" t="s">
        <v>64</v>
      </c>
      <c r="E8" s="23" t="s">
        <v>12</v>
      </c>
      <c r="F8" s="23">
        <v>2750</v>
      </c>
      <c r="G8" s="23">
        <v>566</v>
      </c>
      <c r="H8" s="23">
        <v>557.1</v>
      </c>
      <c r="I8" s="23">
        <v>572.25</v>
      </c>
      <c r="J8" s="33">
        <f t="shared" ref="J8:J9" si="0">IF(E8="","",IF(E8="Buy",(I8-G8),(G8-I8)))</f>
        <v>6.25</v>
      </c>
      <c r="K8" s="34">
        <f t="shared" ref="K8:K9" si="1">IF(E8="","",J8*F8)</f>
        <v>17187.5</v>
      </c>
      <c r="L8" s="23">
        <v>400</v>
      </c>
      <c r="M8" s="48">
        <f t="shared" ref="M8:M9" si="2">G8*F8*0.03%</f>
        <v>466.94999999999993</v>
      </c>
      <c r="N8" s="34">
        <f t="shared" ref="N8:N9" si="3">K8-M8</f>
        <v>16720.55</v>
      </c>
      <c r="O8" s="55"/>
      <c r="P8" s="70"/>
      <c r="Q8" s="70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</row>
    <row r="9" spans="1:28" s="1" customFormat="1" ht="29.25" customHeight="1">
      <c r="A9" s="19">
        <v>2</v>
      </c>
      <c r="B9" s="21">
        <v>44228</v>
      </c>
      <c r="C9" s="22" t="s">
        <v>71</v>
      </c>
      <c r="D9" s="20" t="s">
        <v>78</v>
      </c>
      <c r="E9" s="23" t="s">
        <v>13</v>
      </c>
      <c r="F9" s="23">
        <v>500</v>
      </c>
      <c r="G9" s="23">
        <v>4710</v>
      </c>
      <c r="H9" s="23">
        <v>4741.2</v>
      </c>
      <c r="I9" s="23">
        <v>4741.2</v>
      </c>
      <c r="J9" s="33">
        <f t="shared" si="0"/>
        <v>-31.199999999999818</v>
      </c>
      <c r="K9" s="34">
        <f t="shared" si="1"/>
        <v>-15599.999999999909</v>
      </c>
      <c r="L9" s="23">
        <v>400</v>
      </c>
      <c r="M9" s="48">
        <f t="shared" si="2"/>
        <v>706.49999999999989</v>
      </c>
      <c r="N9" s="34">
        <f t="shared" si="3"/>
        <v>-16306.499999999909</v>
      </c>
      <c r="O9" s="55"/>
      <c r="P9" s="70"/>
      <c r="Q9" s="70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</row>
    <row r="10" spans="1:28" s="1" customFormat="1" ht="29.25" customHeight="1">
      <c r="A10" s="19">
        <v>3</v>
      </c>
      <c r="B10" s="21">
        <v>44228</v>
      </c>
      <c r="C10" s="22" t="s">
        <v>429</v>
      </c>
      <c r="D10" s="20" t="s">
        <v>24</v>
      </c>
      <c r="E10" s="23" t="s">
        <v>12</v>
      </c>
      <c r="F10" s="23">
        <v>1150</v>
      </c>
      <c r="G10" s="23">
        <v>1407.25</v>
      </c>
      <c r="H10" s="23">
        <v>1390.5</v>
      </c>
      <c r="I10" s="23">
        <v>1433.6</v>
      </c>
      <c r="J10" s="33">
        <f t="shared" ref="J10" si="4">IF(E10="","",IF(E10="Buy",(I10-G10),(G10-I10)))</f>
        <v>26.349999999999909</v>
      </c>
      <c r="K10" s="34">
        <f t="shared" ref="K10" si="5">IF(E10="","",J10*F10)</f>
        <v>30302.499999999894</v>
      </c>
      <c r="L10" s="23">
        <v>400</v>
      </c>
      <c r="M10" s="48">
        <f t="shared" ref="M10" si="6">G10*F10*0.03%</f>
        <v>485.50124999999997</v>
      </c>
      <c r="N10" s="34">
        <f t="shared" ref="N10" si="7">K10-M10</f>
        <v>29816.998749999893</v>
      </c>
      <c r="O10" s="55">
        <f>SUM(N8:N10)</f>
        <v>30231.048749999984</v>
      </c>
      <c r="P10" s="70"/>
      <c r="Q10" s="70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</row>
    <row r="11" spans="1:28" s="1" customFormat="1" ht="29.25" customHeight="1">
      <c r="A11" s="19">
        <v>4</v>
      </c>
      <c r="B11" s="21">
        <v>44229</v>
      </c>
      <c r="C11" s="22" t="s">
        <v>110</v>
      </c>
      <c r="D11" s="20" t="s">
        <v>528</v>
      </c>
      <c r="E11" s="23" t="s">
        <v>12</v>
      </c>
      <c r="F11" s="23">
        <v>800</v>
      </c>
      <c r="G11" s="23">
        <v>1395</v>
      </c>
      <c r="H11" s="23">
        <v>1387.3</v>
      </c>
      <c r="I11" s="23">
        <v>1421</v>
      </c>
      <c r="J11" s="33">
        <f t="shared" ref="J11" si="8">IF(E11="","",IF(E11="Buy",(I11-G11),(G11-I11)))</f>
        <v>26</v>
      </c>
      <c r="K11" s="34">
        <f t="shared" ref="K11" si="9">IF(E11="","",J11*F11)</f>
        <v>20800</v>
      </c>
      <c r="L11" s="23">
        <v>400</v>
      </c>
      <c r="M11" s="48">
        <f t="shared" ref="M11" si="10">G11*F11*0.03%</f>
        <v>334.79999999999995</v>
      </c>
      <c r="N11" s="34">
        <f t="shared" ref="N11" si="11">K11-M11</f>
        <v>20465.2</v>
      </c>
      <c r="O11" s="55"/>
      <c r="P11" s="70"/>
      <c r="Q11" s="70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</row>
    <row r="12" spans="1:28" s="1" customFormat="1" ht="29.25" customHeight="1">
      <c r="A12" s="19">
        <v>5</v>
      </c>
      <c r="B12" s="21">
        <v>44229</v>
      </c>
      <c r="C12" s="22" t="s">
        <v>131</v>
      </c>
      <c r="D12" s="20" t="s">
        <v>182</v>
      </c>
      <c r="E12" s="23" t="s">
        <v>12</v>
      </c>
      <c r="F12" s="23">
        <v>4000</v>
      </c>
      <c r="G12" s="23">
        <v>454.5</v>
      </c>
      <c r="H12" s="23">
        <v>449.1</v>
      </c>
      <c r="I12" s="23">
        <v>449.1</v>
      </c>
      <c r="J12" s="33">
        <f t="shared" ref="J12:J13" si="12">IF(E12="","",IF(E12="Buy",(I12-G12),(G12-I12)))</f>
        <v>-5.3999999999999773</v>
      </c>
      <c r="K12" s="34">
        <f t="shared" ref="K12:K13" si="13">IF(E12="","",J12*F12)</f>
        <v>-21599.999999999909</v>
      </c>
      <c r="L12" s="23">
        <v>400</v>
      </c>
      <c r="M12" s="48">
        <f t="shared" ref="M12:M13" si="14">G12*F12*0.03%</f>
        <v>545.4</v>
      </c>
      <c r="N12" s="34">
        <f t="shared" ref="N12:N13" si="15">K12-M12</f>
        <v>-22145.399999999911</v>
      </c>
      <c r="O12" s="55"/>
      <c r="P12" s="70"/>
      <c r="Q12" s="70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</row>
    <row r="13" spans="1:28" s="1" customFormat="1" ht="29.25" customHeight="1">
      <c r="A13" s="19">
        <v>6</v>
      </c>
      <c r="B13" s="21">
        <v>44229</v>
      </c>
      <c r="C13" s="22" t="s">
        <v>529</v>
      </c>
      <c r="D13" s="20" t="s">
        <v>447</v>
      </c>
      <c r="E13" s="23" t="s">
        <v>12</v>
      </c>
      <c r="F13" s="23">
        <v>500</v>
      </c>
      <c r="G13" s="23">
        <v>1767</v>
      </c>
      <c r="H13" s="23">
        <v>1752.3</v>
      </c>
      <c r="I13" s="23">
        <v>1760.4</v>
      </c>
      <c r="J13" s="33">
        <f t="shared" si="12"/>
        <v>-6.5999999999999091</v>
      </c>
      <c r="K13" s="34">
        <f t="shared" si="13"/>
        <v>-3299.9999999999545</v>
      </c>
      <c r="L13" s="23">
        <v>400</v>
      </c>
      <c r="M13" s="48">
        <f t="shared" si="14"/>
        <v>265.04999999999995</v>
      </c>
      <c r="N13" s="34">
        <f t="shared" si="15"/>
        <v>-3565.0499999999547</v>
      </c>
      <c r="O13" s="55"/>
      <c r="P13" s="70"/>
      <c r="Q13" s="70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</row>
    <row r="14" spans="1:28" s="1" customFormat="1" ht="29.25" customHeight="1">
      <c r="A14" s="19">
        <v>7</v>
      </c>
      <c r="B14" s="21">
        <v>44229</v>
      </c>
      <c r="C14" s="22" t="s">
        <v>197</v>
      </c>
      <c r="D14" s="20" t="s">
        <v>99</v>
      </c>
      <c r="E14" s="23" t="s">
        <v>12</v>
      </c>
      <c r="F14" s="23">
        <v>2000</v>
      </c>
      <c r="G14" s="23">
        <v>563.5</v>
      </c>
      <c r="H14" s="23">
        <v>559.35</v>
      </c>
      <c r="I14" s="23">
        <v>565.5</v>
      </c>
      <c r="J14" s="33">
        <f t="shared" ref="J14" si="16">IF(E14="","",IF(E14="Buy",(I14-G14),(G14-I14)))</f>
        <v>2</v>
      </c>
      <c r="K14" s="34">
        <f t="shared" ref="K14" si="17">IF(E14="","",J14*F14)</f>
        <v>4000</v>
      </c>
      <c r="L14" s="23">
        <v>400</v>
      </c>
      <c r="M14" s="48">
        <f t="shared" ref="M14" si="18">G14*F14*0.03%</f>
        <v>338.09999999999997</v>
      </c>
      <c r="N14" s="34">
        <f t="shared" ref="N14" si="19">K14-M14</f>
        <v>3661.9</v>
      </c>
      <c r="O14" s="55"/>
      <c r="P14" s="70"/>
      <c r="Q14" s="70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</row>
    <row r="15" spans="1:28" s="1" customFormat="1" ht="29.25" customHeight="1">
      <c r="A15" s="19">
        <v>8</v>
      </c>
      <c r="B15" s="21">
        <v>44229</v>
      </c>
      <c r="C15" s="22" t="s">
        <v>367</v>
      </c>
      <c r="D15" s="20" t="s">
        <v>530</v>
      </c>
      <c r="E15" s="23" t="s">
        <v>12</v>
      </c>
      <c r="F15" s="23">
        <v>1100</v>
      </c>
      <c r="G15" s="23">
        <v>1825</v>
      </c>
      <c r="H15" s="23">
        <v>1809.45</v>
      </c>
      <c r="I15" s="23">
        <v>1819.75</v>
      </c>
      <c r="J15" s="33">
        <f t="shared" ref="J15" si="20">IF(E15="","",IF(E15="Buy",(I15-G15),(G15-I15)))</f>
        <v>-5.25</v>
      </c>
      <c r="K15" s="34">
        <f t="shared" ref="K15" si="21">IF(E15="","",J15*F15)</f>
        <v>-5775</v>
      </c>
      <c r="L15" s="23">
        <v>400</v>
      </c>
      <c r="M15" s="48">
        <f t="shared" ref="M15" si="22">G15*F15*0.03%</f>
        <v>602.25</v>
      </c>
      <c r="N15" s="34">
        <f t="shared" ref="N15" si="23">K15-M15</f>
        <v>-6377.25</v>
      </c>
      <c r="O15" s="55">
        <f>SUM(N11:N15)</f>
        <v>-7960.5999999998639</v>
      </c>
      <c r="P15" s="79"/>
      <c r="Q15" s="70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</row>
    <row r="16" spans="1:28" s="1" customFormat="1" ht="29.25" customHeight="1">
      <c r="A16" s="19">
        <v>9</v>
      </c>
      <c r="B16" s="21">
        <v>44230</v>
      </c>
      <c r="C16" s="22" t="s">
        <v>66</v>
      </c>
      <c r="D16" s="20" t="s">
        <v>83</v>
      </c>
      <c r="E16" s="23" t="s">
        <v>12</v>
      </c>
      <c r="F16" s="23">
        <v>1300</v>
      </c>
      <c r="G16" s="23">
        <v>850</v>
      </c>
      <c r="H16" s="23">
        <v>843.3</v>
      </c>
      <c r="I16" s="23">
        <v>850</v>
      </c>
      <c r="J16" s="33">
        <f t="shared" ref="J16:J19" si="24">IF(E16="","",IF(E16="Buy",(I16-G16),(G16-I16)))</f>
        <v>0</v>
      </c>
      <c r="K16" s="34">
        <f t="shared" ref="K16:K19" si="25">IF(E16="","",J16*F16)</f>
        <v>0</v>
      </c>
      <c r="L16" s="23">
        <v>400</v>
      </c>
      <c r="M16" s="48">
        <f t="shared" ref="M16:M19" si="26">G16*F16*0.03%</f>
        <v>331.49999999999994</v>
      </c>
      <c r="N16" s="34">
        <f t="shared" ref="N16:N19" si="27">K16-M16</f>
        <v>-331.49999999999994</v>
      </c>
      <c r="O16" s="55"/>
      <c r="P16" s="79"/>
      <c r="Q16" s="70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</row>
    <row r="17" spans="1:28" s="1" customFormat="1" ht="29.25" customHeight="1">
      <c r="A17" s="19">
        <v>10</v>
      </c>
      <c r="B17" s="21">
        <v>44230</v>
      </c>
      <c r="C17" s="22" t="s">
        <v>58</v>
      </c>
      <c r="D17" s="20" t="s">
        <v>80</v>
      </c>
      <c r="E17" s="23" t="s">
        <v>12</v>
      </c>
      <c r="F17" s="23">
        <v>2900</v>
      </c>
      <c r="G17" s="23">
        <v>251.5</v>
      </c>
      <c r="H17" s="23">
        <v>248.9</v>
      </c>
      <c r="I17" s="23">
        <v>256</v>
      </c>
      <c r="J17" s="33">
        <f t="shared" si="24"/>
        <v>4.5</v>
      </c>
      <c r="K17" s="34">
        <f t="shared" si="25"/>
        <v>13050</v>
      </c>
      <c r="L17" s="23">
        <v>400</v>
      </c>
      <c r="M17" s="48">
        <f t="shared" si="26"/>
        <v>218.80499999999998</v>
      </c>
      <c r="N17" s="34">
        <f t="shared" si="27"/>
        <v>12831.195</v>
      </c>
      <c r="O17" s="55"/>
      <c r="P17" s="79"/>
      <c r="Q17" s="70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</row>
    <row r="18" spans="1:28" s="1" customFormat="1" ht="29.25" customHeight="1">
      <c r="A18" s="19">
        <v>11</v>
      </c>
      <c r="B18" s="21">
        <v>44230</v>
      </c>
      <c r="C18" s="22" t="s">
        <v>361</v>
      </c>
      <c r="D18" s="20" t="s">
        <v>531</v>
      </c>
      <c r="E18" s="23" t="s">
        <v>12</v>
      </c>
      <c r="F18" s="23">
        <v>4000</v>
      </c>
      <c r="G18" s="23">
        <v>201.6</v>
      </c>
      <c r="H18" s="23">
        <v>198.45</v>
      </c>
      <c r="I18" s="23">
        <v>207.5</v>
      </c>
      <c r="J18" s="33">
        <f t="shared" si="24"/>
        <v>5.9000000000000057</v>
      </c>
      <c r="K18" s="34">
        <f t="shared" si="25"/>
        <v>23600.000000000022</v>
      </c>
      <c r="L18" s="23">
        <v>400</v>
      </c>
      <c r="M18" s="48">
        <f t="shared" si="26"/>
        <v>241.92</v>
      </c>
      <c r="N18" s="34">
        <f t="shared" si="27"/>
        <v>23358.080000000024</v>
      </c>
      <c r="O18" s="55"/>
      <c r="P18" s="79"/>
      <c r="Q18" s="70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</row>
    <row r="19" spans="1:28" s="1" customFormat="1" ht="29.25" customHeight="1">
      <c r="A19" s="19">
        <v>12</v>
      </c>
      <c r="B19" s="21">
        <v>44230</v>
      </c>
      <c r="C19" s="22" t="s">
        <v>532</v>
      </c>
      <c r="D19" s="20" t="s">
        <v>154</v>
      </c>
      <c r="E19" s="23" t="s">
        <v>12</v>
      </c>
      <c r="F19" s="23">
        <v>4300</v>
      </c>
      <c r="G19" s="23">
        <v>263.7</v>
      </c>
      <c r="H19" s="23">
        <v>261.45</v>
      </c>
      <c r="I19" s="23">
        <v>261.45</v>
      </c>
      <c r="J19" s="33">
        <f t="shared" si="24"/>
        <v>-2.25</v>
      </c>
      <c r="K19" s="34">
        <f t="shared" si="25"/>
        <v>-9675</v>
      </c>
      <c r="L19" s="23">
        <v>400</v>
      </c>
      <c r="M19" s="48">
        <f t="shared" si="26"/>
        <v>340.17299999999994</v>
      </c>
      <c r="N19" s="34">
        <f t="shared" si="27"/>
        <v>-10015.173000000001</v>
      </c>
      <c r="O19" s="55">
        <f>SUM(N16:N19)</f>
        <v>25842.602000000021</v>
      </c>
      <c r="P19" s="79"/>
      <c r="Q19" s="70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</row>
    <row r="20" spans="1:28" s="1" customFormat="1" ht="29.25" customHeight="1">
      <c r="A20" s="19">
        <v>13</v>
      </c>
      <c r="B20" s="21">
        <v>44231</v>
      </c>
      <c r="C20" s="22" t="s">
        <v>66</v>
      </c>
      <c r="D20" s="20" t="s">
        <v>410</v>
      </c>
      <c r="E20" s="23" t="s">
        <v>12</v>
      </c>
      <c r="F20" s="23">
        <v>5000</v>
      </c>
      <c r="G20" s="23">
        <v>243.1</v>
      </c>
      <c r="H20" s="23">
        <v>239.4</v>
      </c>
      <c r="I20" s="23">
        <v>249.25</v>
      </c>
      <c r="J20" s="33">
        <f t="shared" ref="J20" si="28">IF(E20="","",IF(E20="Buy",(I20-G20),(G20-I20)))</f>
        <v>6.1500000000000057</v>
      </c>
      <c r="K20" s="34">
        <f t="shared" ref="K20" si="29">IF(E20="","",J20*F20)</f>
        <v>30750.000000000029</v>
      </c>
      <c r="L20" s="23">
        <v>400</v>
      </c>
      <c r="M20" s="48">
        <f t="shared" ref="M20" si="30">G20*F20*0.03%</f>
        <v>364.65</v>
      </c>
      <c r="N20" s="34">
        <f t="shared" ref="N20" si="31">K20-M20</f>
        <v>30385.350000000028</v>
      </c>
      <c r="O20" s="55"/>
      <c r="P20" s="79"/>
      <c r="Q20" s="70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</row>
    <row r="21" spans="1:28" s="1" customFormat="1" ht="29.25" customHeight="1">
      <c r="A21" s="19">
        <v>14</v>
      </c>
      <c r="B21" s="21">
        <v>44231</v>
      </c>
      <c r="C21" s="22" t="s">
        <v>131</v>
      </c>
      <c r="D21" s="20" t="s">
        <v>117</v>
      </c>
      <c r="E21" s="23" t="s">
        <v>12</v>
      </c>
      <c r="F21" s="23">
        <v>6000</v>
      </c>
      <c r="G21" s="23">
        <v>180.5</v>
      </c>
      <c r="H21" s="23">
        <v>178.4</v>
      </c>
      <c r="I21" s="23">
        <v>183.9</v>
      </c>
      <c r="J21" s="33">
        <f t="shared" ref="J21" si="32">IF(E21="","",IF(E21="Buy",(I21-G21),(G21-I21)))</f>
        <v>3.4000000000000057</v>
      </c>
      <c r="K21" s="34">
        <f t="shared" ref="K21" si="33">IF(E21="","",J21*F21)</f>
        <v>20400.000000000033</v>
      </c>
      <c r="L21" s="23">
        <v>400</v>
      </c>
      <c r="M21" s="48">
        <f t="shared" ref="M21" si="34">G21*F21*0.03%</f>
        <v>324.89999999999998</v>
      </c>
      <c r="N21" s="34">
        <f t="shared" ref="N21" si="35">K21-M21</f>
        <v>20075.100000000031</v>
      </c>
      <c r="O21" s="55"/>
      <c r="P21" s="79"/>
      <c r="Q21" s="70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</row>
    <row r="22" spans="1:28" s="1" customFormat="1" ht="29.25" customHeight="1">
      <c r="A22" s="19">
        <v>15</v>
      </c>
      <c r="B22" s="21">
        <v>44231</v>
      </c>
      <c r="C22" s="22" t="s">
        <v>533</v>
      </c>
      <c r="D22" s="20" t="s">
        <v>78</v>
      </c>
      <c r="E22" s="23" t="s">
        <v>12</v>
      </c>
      <c r="F22" s="23">
        <v>250</v>
      </c>
      <c r="G22" s="23">
        <v>5412</v>
      </c>
      <c r="H22" s="23">
        <v>5378.5</v>
      </c>
      <c r="I22" s="23">
        <v>5525</v>
      </c>
      <c r="J22" s="33">
        <f t="shared" ref="J22" si="36">IF(E22="","",IF(E22="Buy",(I22-G22),(G22-I22)))</f>
        <v>113</v>
      </c>
      <c r="K22" s="34">
        <f t="shared" ref="K22" si="37">IF(E22="","",J22*F22)</f>
        <v>28250</v>
      </c>
      <c r="L22" s="23">
        <v>400</v>
      </c>
      <c r="M22" s="48">
        <f t="shared" ref="M22" si="38">G22*F22*0.03%</f>
        <v>405.9</v>
      </c>
      <c r="N22" s="34">
        <f t="shared" ref="N22" si="39">K22-M22</f>
        <v>27844.1</v>
      </c>
      <c r="O22" s="55">
        <f>SUM(N20:N22)</f>
        <v>78304.550000000047</v>
      </c>
      <c r="P22" s="79"/>
      <c r="Q22" s="70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</row>
    <row r="23" spans="1:28" s="1" customFormat="1" ht="29.25" customHeight="1">
      <c r="A23" s="19">
        <v>16</v>
      </c>
      <c r="B23" s="21">
        <v>44232</v>
      </c>
      <c r="C23" s="22" t="s">
        <v>240</v>
      </c>
      <c r="D23" s="20" t="s">
        <v>80</v>
      </c>
      <c r="E23" s="23" t="s">
        <v>12</v>
      </c>
      <c r="F23" s="23">
        <v>2900</v>
      </c>
      <c r="G23" s="23">
        <v>265.55</v>
      </c>
      <c r="H23" s="23">
        <v>263.25</v>
      </c>
      <c r="I23" s="23">
        <v>264</v>
      </c>
      <c r="J23" s="33">
        <f t="shared" ref="J23" si="40">IF(E23="","",IF(E23="Buy",(I23-G23),(G23-I23)))</f>
        <v>-1.5500000000000114</v>
      </c>
      <c r="K23" s="34">
        <f t="shared" ref="K23" si="41">IF(E23="","",J23*F23)</f>
        <v>-4495.0000000000327</v>
      </c>
      <c r="L23" s="23">
        <v>400</v>
      </c>
      <c r="M23" s="48">
        <f t="shared" ref="M23" si="42">G23*F23*0.03%</f>
        <v>231.02849999999998</v>
      </c>
      <c r="N23" s="34">
        <f t="shared" ref="N23" si="43">K23-M23</f>
        <v>-4726.0285000000331</v>
      </c>
      <c r="O23" s="55"/>
      <c r="P23" s="79"/>
      <c r="Q23" s="70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</row>
    <row r="24" spans="1:28" s="1" customFormat="1" ht="29.25" customHeight="1">
      <c r="A24" s="19">
        <v>17</v>
      </c>
      <c r="B24" s="21">
        <v>44232</v>
      </c>
      <c r="C24" s="22" t="s">
        <v>496</v>
      </c>
      <c r="D24" s="20" t="s">
        <v>169</v>
      </c>
      <c r="E24" s="23" t="s">
        <v>12</v>
      </c>
      <c r="F24" s="23">
        <v>3400</v>
      </c>
      <c r="G24" s="23">
        <v>680.05</v>
      </c>
      <c r="H24" s="23">
        <v>671.9</v>
      </c>
      <c r="I24" s="23">
        <v>677.3</v>
      </c>
      <c r="J24" s="33">
        <f t="shared" ref="J24" si="44">IF(E24="","",IF(E24="Buy",(I24-G24),(G24-I24)))</f>
        <v>-2.75</v>
      </c>
      <c r="K24" s="34">
        <f t="shared" ref="K24" si="45">IF(E24="","",J24*F24)</f>
        <v>-9350</v>
      </c>
      <c r="L24" s="23">
        <v>400</v>
      </c>
      <c r="M24" s="48">
        <f t="shared" ref="M24" si="46">G24*F24*0.03%</f>
        <v>693.65099999999995</v>
      </c>
      <c r="N24" s="34">
        <f t="shared" ref="N24" si="47">K24-M24</f>
        <v>-10043.651</v>
      </c>
      <c r="O24" s="55"/>
      <c r="P24" s="79"/>
      <c r="Q24" s="70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</row>
    <row r="25" spans="1:28" s="1" customFormat="1" ht="29.25" customHeight="1">
      <c r="A25" s="19">
        <v>18</v>
      </c>
      <c r="B25" s="21">
        <v>44232</v>
      </c>
      <c r="C25" s="22" t="s">
        <v>440</v>
      </c>
      <c r="D25" s="20" t="s">
        <v>534</v>
      </c>
      <c r="E25" s="23" t="s">
        <v>12</v>
      </c>
      <c r="F25" s="23">
        <v>1500</v>
      </c>
      <c r="G25" s="23">
        <v>554.5</v>
      </c>
      <c r="H25" s="23">
        <v>548.9</v>
      </c>
      <c r="I25" s="23">
        <v>548.9</v>
      </c>
      <c r="J25" s="33">
        <f t="shared" ref="J25" si="48">IF(E25="","",IF(E25="Buy",(I25-G25),(G25-I25)))</f>
        <v>-5.6000000000000227</v>
      </c>
      <c r="K25" s="34">
        <f t="shared" ref="K25" si="49">IF(E25="","",J25*F25)</f>
        <v>-8400.0000000000346</v>
      </c>
      <c r="L25" s="23">
        <v>400</v>
      </c>
      <c r="M25" s="48">
        <f t="shared" ref="M25" si="50">G25*F25*0.03%</f>
        <v>249.52499999999998</v>
      </c>
      <c r="N25" s="34">
        <f t="shared" ref="N25" si="51">K25-M25</f>
        <v>-8649.5250000000342</v>
      </c>
      <c r="O25" s="55"/>
      <c r="P25" s="79"/>
      <c r="Q25" s="70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</row>
    <row r="26" spans="1:28" s="1" customFormat="1" ht="29.25" customHeight="1">
      <c r="A26" s="19">
        <v>19</v>
      </c>
      <c r="B26" s="21">
        <v>44232</v>
      </c>
      <c r="C26" s="22" t="s">
        <v>486</v>
      </c>
      <c r="D26" s="20" t="s">
        <v>162</v>
      </c>
      <c r="E26" s="23" t="s">
        <v>12</v>
      </c>
      <c r="F26" s="23">
        <v>200</v>
      </c>
      <c r="G26" s="23">
        <v>6339</v>
      </c>
      <c r="H26" s="23">
        <v>6297.5</v>
      </c>
      <c r="I26" s="23">
        <v>6339</v>
      </c>
      <c r="J26" s="33">
        <f t="shared" ref="J26" si="52">IF(E26="","",IF(E26="Buy",(I26-G26),(G26-I26)))</f>
        <v>0</v>
      </c>
      <c r="K26" s="34">
        <f t="shared" ref="K26" si="53">IF(E26="","",J26*F26)</f>
        <v>0</v>
      </c>
      <c r="L26" s="23">
        <v>400</v>
      </c>
      <c r="M26" s="48">
        <f t="shared" ref="M26" si="54">G26*F26*0.03%</f>
        <v>380.34</v>
      </c>
      <c r="N26" s="34">
        <f t="shared" ref="N26" si="55">K26-M26</f>
        <v>-380.34</v>
      </c>
      <c r="O26" s="55">
        <f>SUM(N23:N26)</f>
        <v>-23799.544500000065</v>
      </c>
      <c r="P26" s="79"/>
      <c r="Q26" s="70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</row>
    <row r="27" spans="1:28" s="1" customFormat="1" ht="29.25" customHeight="1">
      <c r="A27" s="19">
        <v>20</v>
      </c>
      <c r="B27" s="21">
        <v>44235</v>
      </c>
      <c r="C27" s="22" t="s">
        <v>237</v>
      </c>
      <c r="D27" s="20" t="s">
        <v>125</v>
      </c>
      <c r="E27" s="23" t="s">
        <v>12</v>
      </c>
      <c r="F27" s="23">
        <v>800</v>
      </c>
      <c r="G27" s="23">
        <v>1477</v>
      </c>
      <c r="H27" s="23">
        <v>1465.9</v>
      </c>
      <c r="I27" s="23">
        <v>1465.9</v>
      </c>
      <c r="J27" s="33">
        <f t="shared" ref="J27:J28" si="56">IF(E27="","",IF(E27="Buy",(I27-G27),(G27-I27)))</f>
        <v>-11.099999999999909</v>
      </c>
      <c r="K27" s="34">
        <f t="shared" ref="K27:K28" si="57">IF(E27="","",J27*F27)</f>
        <v>-8879.9999999999272</v>
      </c>
      <c r="L27" s="23">
        <v>400</v>
      </c>
      <c r="M27" s="48">
        <f t="shared" ref="M27:M28" si="58">G27*F27*0.03%</f>
        <v>354.47999999999996</v>
      </c>
      <c r="N27" s="34">
        <f t="shared" ref="N27:N28" si="59">K27-M27</f>
        <v>-9234.4799999999268</v>
      </c>
      <c r="O27" s="55"/>
      <c r="P27" s="79"/>
      <c r="Q27" s="70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</row>
    <row r="28" spans="1:28" s="1" customFormat="1" ht="29.25" customHeight="1">
      <c r="A28" s="19">
        <v>21</v>
      </c>
      <c r="B28" s="21">
        <v>44235</v>
      </c>
      <c r="C28" s="22" t="s">
        <v>199</v>
      </c>
      <c r="D28" s="20" t="s">
        <v>531</v>
      </c>
      <c r="E28" s="23" t="s">
        <v>12</v>
      </c>
      <c r="F28" s="23">
        <v>4000</v>
      </c>
      <c r="G28" s="23">
        <v>210.8</v>
      </c>
      <c r="H28" s="23">
        <v>208.8</v>
      </c>
      <c r="I28" s="23">
        <v>208.8</v>
      </c>
      <c r="J28" s="33">
        <f t="shared" si="56"/>
        <v>-2</v>
      </c>
      <c r="K28" s="34">
        <f t="shared" si="57"/>
        <v>-8000</v>
      </c>
      <c r="L28" s="23">
        <v>400</v>
      </c>
      <c r="M28" s="48">
        <f t="shared" si="58"/>
        <v>252.95999999999998</v>
      </c>
      <c r="N28" s="34">
        <f t="shared" si="59"/>
        <v>-8252.9599999999991</v>
      </c>
      <c r="O28" s="55"/>
      <c r="P28" s="79"/>
      <c r="Q28" s="70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</row>
    <row r="29" spans="1:28" s="1" customFormat="1" ht="29.25" customHeight="1">
      <c r="A29" s="19">
        <v>22</v>
      </c>
      <c r="B29" s="21">
        <v>44235</v>
      </c>
      <c r="C29" s="22" t="s">
        <v>118</v>
      </c>
      <c r="D29" s="20" t="s">
        <v>535</v>
      </c>
      <c r="E29" s="23" t="s">
        <v>12</v>
      </c>
      <c r="F29" s="23">
        <v>7200</v>
      </c>
      <c r="G29" s="23">
        <v>214.25</v>
      </c>
      <c r="H29" s="23">
        <v>209.7</v>
      </c>
      <c r="I29" s="23">
        <v>213.65</v>
      </c>
      <c r="J29" s="33">
        <f t="shared" ref="J29" si="60">IF(E29="","",IF(E29="Buy",(I29-G29),(G29-I29)))</f>
        <v>-0.59999999999999432</v>
      </c>
      <c r="K29" s="34">
        <f t="shared" ref="K29" si="61">IF(E29="","",J29*F29)</f>
        <v>-4319.9999999999591</v>
      </c>
      <c r="L29" s="23">
        <v>400</v>
      </c>
      <c r="M29" s="48">
        <f t="shared" ref="M29" si="62">G29*F29*0.03%</f>
        <v>462.78</v>
      </c>
      <c r="N29" s="34">
        <f t="shared" ref="N29" si="63">K29-M29</f>
        <v>-4782.7799999999588</v>
      </c>
      <c r="O29" s="55"/>
      <c r="P29" s="79"/>
      <c r="Q29" s="70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</row>
    <row r="30" spans="1:28" s="1" customFormat="1" ht="29.25" customHeight="1">
      <c r="A30" s="19">
        <v>23</v>
      </c>
      <c r="B30" s="21">
        <v>44235</v>
      </c>
      <c r="C30" s="22" t="s">
        <v>517</v>
      </c>
      <c r="D30" s="20" t="s">
        <v>536</v>
      </c>
      <c r="E30" s="23" t="s">
        <v>12</v>
      </c>
      <c r="F30" s="23">
        <v>2700</v>
      </c>
      <c r="G30" s="23">
        <v>418.7</v>
      </c>
      <c r="H30" s="23">
        <v>414.45</v>
      </c>
      <c r="I30" s="23">
        <v>419.1</v>
      </c>
      <c r="J30" s="33">
        <f t="shared" ref="J30" si="64">IF(E30="","",IF(E30="Buy",(I30-G30),(G30-I30)))</f>
        <v>0.40000000000003411</v>
      </c>
      <c r="K30" s="34">
        <f t="shared" ref="K30" si="65">IF(E30="","",J30*F30)</f>
        <v>1080.0000000000921</v>
      </c>
      <c r="L30" s="23">
        <v>400</v>
      </c>
      <c r="M30" s="48">
        <f t="shared" ref="M30" si="66">G30*F30*0.03%</f>
        <v>339.14699999999999</v>
      </c>
      <c r="N30" s="34">
        <f t="shared" ref="N30" si="67">K30-M30</f>
        <v>740.85300000009215</v>
      </c>
      <c r="O30" s="55">
        <f>SUM(N27:N30)</f>
        <v>-21529.366999999791</v>
      </c>
      <c r="P30" s="79"/>
      <c r="Q30" s="70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</row>
    <row r="31" spans="1:28" s="1" customFormat="1" ht="29.25" customHeight="1">
      <c r="A31" s="19">
        <v>24</v>
      </c>
      <c r="B31" s="21">
        <v>44236</v>
      </c>
      <c r="C31" s="22" t="s">
        <v>213</v>
      </c>
      <c r="D31" s="20" t="s">
        <v>49</v>
      </c>
      <c r="E31" s="23" t="s">
        <v>12</v>
      </c>
      <c r="F31" s="23">
        <v>500</v>
      </c>
      <c r="G31" s="23">
        <v>2804.8</v>
      </c>
      <c r="H31" s="23">
        <v>2790.45</v>
      </c>
      <c r="I31" s="23">
        <v>2803.9</v>
      </c>
      <c r="J31" s="33">
        <f t="shared" ref="J31" si="68">IF(E31="","",IF(E31="Buy",(I31-G31),(G31-I31)))</f>
        <v>-0.90000000000009095</v>
      </c>
      <c r="K31" s="34">
        <f t="shared" ref="K31" si="69">IF(E31="","",J31*F31)</f>
        <v>-450.00000000004547</v>
      </c>
      <c r="L31" s="23">
        <v>400</v>
      </c>
      <c r="M31" s="48">
        <f t="shared" ref="M31" si="70">G31*F31*0.03%</f>
        <v>420.71999999999997</v>
      </c>
      <c r="N31" s="34">
        <f t="shared" ref="N31" si="71">K31-M31</f>
        <v>-870.7200000000455</v>
      </c>
      <c r="O31" s="55"/>
      <c r="P31" s="79"/>
      <c r="Q31" s="70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</row>
    <row r="32" spans="1:28" s="1" customFormat="1" ht="29.25" customHeight="1">
      <c r="A32" s="19">
        <v>25</v>
      </c>
      <c r="B32" s="21">
        <v>44236</v>
      </c>
      <c r="C32" s="22" t="s">
        <v>123</v>
      </c>
      <c r="D32" s="20" t="s">
        <v>376</v>
      </c>
      <c r="E32" s="23" t="s">
        <v>12</v>
      </c>
      <c r="F32" s="23">
        <v>2200</v>
      </c>
      <c r="G32" s="23">
        <v>708.35</v>
      </c>
      <c r="H32" s="23">
        <v>698.85</v>
      </c>
      <c r="I32" s="23">
        <v>700.2</v>
      </c>
      <c r="J32" s="33">
        <f t="shared" ref="J32" si="72">IF(E32="","",IF(E32="Buy",(I32-G32),(G32-I32)))</f>
        <v>-8.1499999999999773</v>
      </c>
      <c r="K32" s="34">
        <f t="shared" ref="K32" si="73">IF(E32="","",J32*F32)</f>
        <v>-17929.999999999949</v>
      </c>
      <c r="L32" s="23">
        <v>400</v>
      </c>
      <c r="M32" s="48">
        <f t="shared" ref="M32" si="74">G32*F32*0.03%</f>
        <v>467.51099999999997</v>
      </c>
      <c r="N32" s="34">
        <f t="shared" ref="N32" si="75">K32-M32</f>
        <v>-18397.510999999948</v>
      </c>
      <c r="O32" s="55"/>
      <c r="P32" s="79"/>
      <c r="Q32" s="70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</row>
    <row r="33" spans="1:28" s="1" customFormat="1" ht="29.25" customHeight="1">
      <c r="A33" s="19">
        <v>26</v>
      </c>
      <c r="B33" s="21">
        <v>44236</v>
      </c>
      <c r="C33" s="22" t="s">
        <v>537</v>
      </c>
      <c r="D33" s="20" t="s">
        <v>168</v>
      </c>
      <c r="E33" s="23" t="s">
        <v>12</v>
      </c>
      <c r="F33" s="23">
        <v>4000</v>
      </c>
      <c r="G33" s="23">
        <v>555.5</v>
      </c>
      <c r="H33" s="23">
        <v>547.20000000000005</v>
      </c>
      <c r="I33" s="23">
        <v>571.29999999999995</v>
      </c>
      <c r="J33" s="33">
        <f t="shared" ref="J33" si="76">IF(E33="","",IF(E33="Buy",(I33-G33),(G33-I33)))</f>
        <v>15.799999999999955</v>
      </c>
      <c r="K33" s="34">
        <f t="shared" ref="K33" si="77">IF(E33="","",J33*F33)</f>
        <v>63199.999999999818</v>
      </c>
      <c r="L33" s="23">
        <v>400</v>
      </c>
      <c r="M33" s="48">
        <f t="shared" ref="M33" si="78">G33*F33*0.03%</f>
        <v>666.59999999999991</v>
      </c>
      <c r="N33" s="34">
        <f t="shared" ref="N33" si="79">K33-M33</f>
        <v>62533.39999999982</v>
      </c>
      <c r="O33" s="55"/>
      <c r="P33" s="79"/>
      <c r="Q33" s="70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</row>
    <row r="34" spans="1:28" s="1" customFormat="1" ht="29.25" customHeight="1">
      <c r="A34" s="19">
        <v>27</v>
      </c>
      <c r="B34" s="21">
        <v>44236</v>
      </c>
      <c r="C34" s="22" t="s">
        <v>396</v>
      </c>
      <c r="D34" s="20" t="s">
        <v>216</v>
      </c>
      <c r="E34" s="23" t="s">
        <v>12</v>
      </c>
      <c r="F34" s="23">
        <v>3100</v>
      </c>
      <c r="G34" s="23">
        <v>224.5</v>
      </c>
      <c r="H34" s="23">
        <v>219.8</v>
      </c>
      <c r="I34" s="23">
        <v>219.8</v>
      </c>
      <c r="J34" s="33">
        <f t="shared" ref="J34" si="80">IF(E34="","",IF(E34="Buy",(I34-G34),(G34-I34)))</f>
        <v>-4.6999999999999886</v>
      </c>
      <c r="K34" s="34">
        <f t="shared" ref="K34" si="81">IF(E34="","",J34*F34)</f>
        <v>-14569.999999999965</v>
      </c>
      <c r="L34" s="23">
        <v>400</v>
      </c>
      <c r="M34" s="48">
        <f t="shared" ref="M34" si="82">G34*F34*0.03%</f>
        <v>208.78499999999997</v>
      </c>
      <c r="N34" s="34">
        <f t="shared" ref="N34" si="83">K34-M34</f>
        <v>-14778.784999999965</v>
      </c>
      <c r="O34" s="55">
        <f>SUM(N31:N34)</f>
        <v>28486.38399999986</v>
      </c>
      <c r="P34" s="79"/>
      <c r="Q34" s="70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</row>
    <row r="35" spans="1:28" s="1" customFormat="1" ht="29.25" customHeight="1">
      <c r="A35" s="19">
        <v>28</v>
      </c>
      <c r="B35" s="21">
        <v>44237</v>
      </c>
      <c r="C35" s="22" t="s">
        <v>213</v>
      </c>
      <c r="D35" s="20" t="s">
        <v>447</v>
      </c>
      <c r="E35" s="23" t="s">
        <v>12</v>
      </c>
      <c r="F35" s="23">
        <v>500</v>
      </c>
      <c r="G35" s="23">
        <v>1801.5</v>
      </c>
      <c r="H35" s="23">
        <v>219.8</v>
      </c>
      <c r="I35" s="23">
        <v>1779.9</v>
      </c>
      <c r="J35" s="33">
        <f t="shared" ref="J35" si="84">IF(E35="","",IF(E35="Buy",(I35-G35),(G35-I35)))</f>
        <v>-21.599999999999909</v>
      </c>
      <c r="K35" s="34">
        <f t="shared" ref="K35" si="85">IF(E35="","",J35*F35)</f>
        <v>-10799.999999999955</v>
      </c>
      <c r="L35" s="23">
        <v>400</v>
      </c>
      <c r="M35" s="48">
        <f t="shared" ref="M35" si="86">G35*F35*0.03%</f>
        <v>270.22499999999997</v>
      </c>
      <c r="N35" s="34">
        <f t="shared" ref="N35" si="87">K35-M35</f>
        <v>-11070.224999999955</v>
      </c>
      <c r="O35" s="55"/>
      <c r="P35" s="79"/>
      <c r="Q35" s="70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</row>
    <row r="36" spans="1:28" s="1" customFormat="1" ht="29.25" customHeight="1">
      <c r="A36" s="19">
        <v>29</v>
      </c>
      <c r="B36" s="21">
        <v>44237</v>
      </c>
      <c r="C36" s="22" t="s">
        <v>50</v>
      </c>
      <c r="D36" s="20" t="s">
        <v>392</v>
      </c>
      <c r="E36" s="23" t="s">
        <v>12</v>
      </c>
      <c r="F36" s="23">
        <v>1500</v>
      </c>
      <c r="G36" s="23">
        <v>912.5</v>
      </c>
      <c r="H36" s="23">
        <v>902.7</v>
      </c>
      <c r="I36" s="23">
        <v>903.9</v>
      </c>
      <c r="J36" s="33">
        <f t="shared" ref="J36" si="88">IF(E36="","",IF(E36="Buy",(I36-G36),(G36-I36)))</f>
        <v>-8.6000000000000227</v>
      </c>
      <c r="K36" s="34">
        <f t="shared" ref="K36" si="89">IF(E36="","",J36*F36)</f>
        <v>-12900.000000000035</v>
      </c>
      <c r="L36" s="23">
        <v>400</v>
      </c>
      <c r="M36" s="48">
        <f t="shared" ref="M36" si="90">G36*F36*0.03%</f>
        <v>410.62499999999994</v>
      </c>
      <c r="N36" s="34">
        <f t="shared" ref="N36" si="91">K36-M36</f>
        <v>-13310.625000000035</v>
      </c>
      <c r="O36" s="55"/>
      <c r="P36" s="79"/>
      <c r="Q36" s="70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</row>
    <row r="37" spans="1:28" s="1" customFormat="1" ht="29.25" customHeight="1">
      <c r="A37" s="19">
        <v>30</v>
      </c>
      <c r="B37" s="21">
        <v>44237</v>
      </c>
      <c r="C37" s="22" t="s">
        <v>139</v>
      </c>
      <c r="D37" s="20" t="s">
        <v>216</v>
      </c>
      <c r="E37" s="23" t="s">
        <v>12</v>
      </c>
      <c r="F37" s="23">
        <v>3100</v>
      </c>
      <c r="G37" s="23">
        <v>229.65</v>
      </c>
      <c r="H37" s="23">
        <v>226.8</v>
      </c>
      <c r="I37" s="23">
        <v>226.8</v>
      </c>
      <c r="J37" s="33">
        <f t="shared" ref="J37" si="92">IF(E37="","",IF(E37="Buy",(I37-G37),(G37-I37)))</f>
        <v>-2.8499999999999943</v>
      </c>
      <c r="K37" s="34">
        <f t="shared" ref="K37" si="93">IF(E37="","",J37*F37)</f>
        <v>-8834.9999999999818</v>
      </c>
      <c r="L37" s="23">
        <v>400</v>
      </c>
      <c r="M37" s="48">
        <f t="shared" ref="M37" si="94">G37*F37*0.03%</f>
        <v>213.57449999999997</v>
      </c>
      <c r="N37" s="34">
        <f t="shared" ref="N37" si="95">K37-M37</f>
        <v>-9048.5744999999824</v>
      </c>
      <c r="O37" s="55">
        <f>SUM(N35:N37)</f>
        <v>-33429.424499999972</v>
      </c>
      <c r="P37" s="79"/>
      <c r="Q37" s="70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</row>
    <row r="38" spans="1:28" s="1" customFormat="1" ht="29.25" customHeight="1">
      <c r="A38" s="19">
        <v>31</v>
      </c>
      <c r="B38" s="21">
        <v>44238</v>
      </c>
      <c r="C38" s="22" t="s">
        <v>58</v>
      </c>
      <c r="D38" s="20" t="s">
        <v>154</v>
      </c>
      <c r="E38" s="23" t="s">
        <v>12</v>
      </c>
      <c r="F38" s="23">
        <v>4300</v>
      </c>
      <c r="G38" s="23">
        <v>292.3</v>
      </c>
      <c r="H38" s="23">
        <v>289.35000000000002</v>
      </c>
      <c r="I38" s="23">
        <v>289.35000000000002</v>
      </c>
      <c r="J38" s="33">
        <f t="shared" ref="J38" si="96">IF(E38="","",IF(E38="Buy",(I38-G38),(G38-I38)))</f>
        <v>-2.9499999999999886</v>
      </c>
      <c r="K38" s="34">
        <f t="shared" ref="K38" si="97">IF(E38="","",J38*F38)</f>
        <v>-12684.999999999951</v>
      </c>
      <c r="L38" s="23">
        <v>400</v>
      </c>
      <c r="M38" s="48">
        <f t="shared" ref="M38" si="98">G38*F38*0.03%</f>
        <v>377.06699999999995</v>
      </c>
      <c r="N38" s="34">
        <f t="shared" ref="N38" si="99">K38-M38</f>
        <v>-13062.06699999995</v>
      </c>
      <c r="O38" s="55"/>
      <c r="P38" s="79"/>
      <c r="Q38" s="70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</row>
    <row r="39" spans="1:28" s="1" customFormat="1" ht="29.25" customHeight="1">
      <c r="A39" s="19">
        <v>32</v>
      </c>
      <c r="B39" s="21">
        <v>44238</v>
      </c>
      <c r="C39" s="22" t="s">
        <v>131</v>
      </c>
      <c r="D39" s="20" t="s">
        <v>422</v>
      </c>
      <c r="E39" s="23" t="s">
        <v>12</v>
      </c>
      <c r="F39" s="23">
        <v>2700</v>
      </c>
      <c r="G39" s="23">
        <v>615.4</v>
      </c>
      <c r="H39" s="23">
        <v>608.9</v>
      </c>
      <c r="I39" s="23">
        <v>615.79999999999995</v>
      </c>
      <c r="J39" s="33">
        <f t="shared" ref="J39" si="100">IF(E39="","",IF(E39="Buy",(I39-G39),(G39-I39)))</f>
        <v>0.39999999999997726</v>
      </c>
      <c r="K39" s="34">
        <f t="shared" ref="K39" si="101">IF(E39="","",J39*F39)</f>
        <v>1079.9999999999386</v>
      </c>
      <c r="L39" s="23">
        <v>400</v>
      </c>
      <c r="M39" s="48">
        <f t="shared" ref="M39" si="102">G39*F39*0.03%</f>
        <v>498.47399999999993</v>
      </c>
      <c r="N39" s="34">
        <f t="shared" ref="N39" si="103">K39-M39</f>
        <v>581.52599999993868</v>
      </c>
      <c r="O39" s="55"/>
      <c r="P39" s="79"/>
      <c r="Q39" s="70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</row>
    <row r="40" spans="1:28" s="1" customFormat="1" ht="29.25" customHeight="1">
      <c r="A40" s="19">
        <v>33</v>
      </c>
      <c r="B40" s="21">
        <v>44238</v>
      </c>
      <c r="C40" s="22" t="s">
        <v>538</v>
      </c>
      <c r="D40" s="20" t="s">
        <v>239</v>
      </c>
      <c r="E40" s="23" t="s">
        <v>12</v>
      </c>
      <c r="F40" s="23">
        <v>2800</v>
      </c>
      <c r="G40" s="23">
        <v>643.20000000000005</v>
      </c>
      <c r="H40" s="23">
        <v>637.20000000000005</v>
      </c>
      <c r="I40" s="23">
        <v>644.25</v>
      </c>
      <c r="J40" s="33">
        <f t="shared" ref="J40" si="104">IF(E40="","",IF(E40="Buy",(I40-G40),(G40-I40)))</f>
        <v>1.0499999999999545</v>
      </c>
      <c r="K40" s="34">
        <f t="shared" ref="K40" si="105">IF(E40="","",J40*F40)</f>
        <v>2939.9999999998727</v>
      </c>
      <c r="L40" s="23">
        <v>400</v>
      </c>
      <c r="M40" s="48">
        <f t="shared" ref="M40" si="106">G40*F40*0.03%</f>
        <v>540.28800000000001</v>
      </c>
      <c r="N40" s="34">
        <f t="shared" ref="N40" si="107">K40-M40</f>
        <v>2399.7119999998727</v>
      </c>
      <c r="O40" s="55">
        <f>SUM(N38:N40)</f>
        <v>-10080.82900000014</v>
      </c>
      <c r="P40" s="79"/>
      <c r="Q40" s="70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</row>
    <row r="41" spans="1:28" s="1" customFormat="1" ht="29.25" customHeight="1">
      <c r="A41" s="19">
        <v>34</v>
      </c>
      <c r="B41" s="21">
        <v>44239</v>
      </c>
      <c r="C41" s="22" t="s">
        <v>145</v>
      </c>
      <c r="D41" s="20" t="s">
        <v>146</v>
      </c>
      <c r="E41" s="23" t="s">
        <v>12</v>
      </c>
      <c r="F41" s="23">
        <v>3000</v>
      </c>
      <c r="G41" s="23">
        <v>281.5</v>
      </c>
      <c r="H41" s="23">
        <v>278.89999999999998</v>
      </c>
      <c r="I41" s="23">
        <v>278.89999999999998</v>
      </c>
      <c r="J41" s="33">
        <f t="shared" ref="J41" si="108">IF(E41="","",IF(E41="Buy",(I41-G41),(G41-I41)))</f>
        <v>-2.6000000000000227</v>
      </c>
      <c r="K41" s="34">
        <f t="shared" ref="K41" si="109">IF(E41="","",J41*F41)</f>
        <v>-7800.0000000000682</v>
      </c>
      <c r="L41" s="23">
        <v>400</v>
      </c>
      <c r="M41" s="48">
        <f t="shared" ref="M41" si="110">G41*F41*0.03%</f>
        <v>253.34999999999997</v>
      </c>
      <c r="N41" s="34">
        <f t="shared" ref="N41" si="111">K41-M41</f>
        <v>-8053.3500000000686</v>
      </c>
      <c r="O41" s="55"/>
      <c r="P41" s="79"/>
      <c r="Q41" s="70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</row>
    <row r="42" spans="1:28" s="1" customFormat="1" ht="29.25" customHeight="1">
      <c r="A42" s="19">
        <v>35</v>
      </c>
      <c r="B42" s="21">
        <v>44239</v>
      </c>
      <c r="C42" s="22" t="s">
        <v>188</v>
      </c>
      <c r="D42" s="20" t="s">
        <v>109</v>
      </c>
      <c r="E42" s="23" t="s">
        <v>12</v>
      </c>
      <c r="F42" s="23">
        <v>4000</v>
      </c>
      <c r="G42" s="23">
        <v>204.5</v>
      </c>
      <c r="H42" s="23">
        <v>200.8</v>
      </c>
      <c r="I42" s="23">
        <v>200.8</v>
      </c>
      <c r="J42" s="33">
        <f t="shared" ref="J42" si="112">IF(E42="","",IF(E42="Buy",(I42-G42),(G42-I42)))</f>
        <v>-3.6999999999999886</v>
      </c>
      <c r="K42" s="34">
        <f t="shared" ref="K42" si="113">IF(E42="","",J42*F42)</f>
        <v>-14799.999999999955</v>
      </c>
      <c r="L42" s="23">
        <v>400</v>
      </c>
      <c r="M42" s="48">
        <f t="shared" ref="M42" si="114">G42*F42*0.03%</f>
        <v>245.39999999999998</v>
      </c>
      <c r="N42" s="34">
        <f t="shared" ref="N42" si="115">K42-M42</f>
        <v>-15045.399999999954</v>
      </c>
      <c r="O42" s="55"/>
      <c r="P42" s="79"/>
      <c r="Q42" s="70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</row>
    <row r="43" spans="1:28" s="1" customFormat="1" ht="29.25" customHeight="1">
      <c r="A43" s="19">
        <v>36</v>
      </c>
      <c r="B43" s="21">
        <v>44239</v>
      </c>
      <c r="C43" s="22" t="s">
        <v>97</v>
      </c>
      <c r="D43" s="20" t="s">
        <v>99</v>
      </c>
      <c r="E43" s="23" t="s">
        <v>12</v>
      </c>
      <c r="F43" s="23">
        <v>2000</v>
      </c>
      <c r="G43" s="23">
        <v>702.5</v>
      </c>
      <c r="H43" s="23">
        <v>695.9</v>
      </c>
      <c r="I43" s="23">
        <v>715</v>
      </c>
      <c r="J43" s="33">
        <f t="shared" ref="J43" si="116">IF(E43="","",IF(E43="Buy",(I43-G43),(G43-I43)))</f>
        <v>12.5</v>
      </c>
      <c r="K43" s="34">
        <f t="shared" ref="K43" si="117">IF(E43="","",J43*F43)</f>
        <v>25000</v>
      </c>
      <c r="L43" s="23">
        <v>400</v>
      </c>
      <c r="M43" s="48">
        <f t="shared" ref="M43" si="118">G43*F43*0.03%</f>
        <v>421.49999999999994</v>
      </c>
      <c r="N43" s="34">
        <f t="shared" ref="N43" si="119">K43-M43</f>
        <v>24578.5</v>
      </c>
      <c r="O43" s="55">
        <f>SUM(N41:N43)</f>
        <v>1479.7499999999782</v>
      </c>
      <c r="P43" s="79"/>
      <c r="Q43" s="70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</row>
    <row r="44" spans="1:28" s="1" customFormat="1" ht="29.25" customHeight="1">
      <c r="A44" s="19">
        <v>37</v>
      </c>
      <c r="B44" s="21">
        <v>44242</v>
      </c>
      <c r="C44" s="22" t="s">
        <v>81</v>
      </c>
      <c r="D44" s="20" t="s">
        <v>148</v>
      </c>
      <c r="E44" s="23" t="s">
        <v>12</v>
      </c>
      <c r="F44" s="23">
        <v>8924</v>
      </c>
      <c r="G44" s="23">
        <v>96.1</v>
      </c>
      <c r="H44" s="23">
        <v>94.85</v>
      </c>
      <c r="I44" s="23">
        <v>98.65</v>
      </c>
      <c r="J44" s="33">
        <f t="shared" ref="J44" si="120">IF(E44="","",IF(E44="Buy",(I44-G44),(G44-I44)))</f>
        <v>2.5500000000000114</v>
      </c>
      <c r="K44" s="34">
        <f t="shared" ref="K44" si="121">IF(E44="","",J44*F44)</f>
        <v>22756.200000000103</v>
      </c>
      <c r="L44" s="23">
        <v>400</v>
      </c>
      <c r="M44" s="48">
        <f t="shared" ref="M44" si="122">G44*F44*0.03%</f>
        <v>257.27891999999997</v>
      </c>
      <c r="N44" s="34">
        <f t="shared" ref="N44" si="123">K44-M44</f>
        <v>22498.921080000102</v>
      </c>
      <c r="O44" s="55"/>
      <c r="P44" s="79"/>
      <c r="Q44" s="70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</row>
    <row r="45" spans="1:28" s="1" customFormat="1" ht="29.25" customHeight="1">
      <c r="A45" s="19">
        <v>38</v>
      </c>
      <c r="B45" s="21">
        <v>44242</v>
      </c>
      <c r="C45" s="22" t="s">
        <v>319</v>
      </c>
      <c r="D45" s="20" t="s">
        <v>78</v>
      </c>
      <c r="E45" s="23" t="s">
        <v>12</v>
      </c>
      <c r="F45" s="23">
        <v>500</v>
      </c>
      <c r="G45" s="23">
        <v>5711.25</v>
      </c>
      <c r="H45" s="23">
        <v>5664.8</v>
      </c>
      <c r="I45" s="23">
        <v>5790</v>
      </c>
      <c r="J45" s="33">
        <f t="shared" ref="J45" si="124">IF(E45="","",IF(E45="Buy",(I45-G45),(G45-I45)))</f>
        <v>78.75</v>
      </c>
      <c r="K45" s="34">
        <f t="shared" ref="K45" si="125">IF(E45="","",J45*F45)</f>
        <v>39375</v>
      </c>
      <c r="L45" s="23">
        <v>400</v>
      </c>
      <c r="M45" s="48">
        <f t="shared" ref="M45" si="126">G45*F45*0.03%</f>
        <v>856.68749999999989</v>
      </c>
      <c r="N45" s="34">
        <f t="shared" ref="N45" si="127">K45-M45</f>
        <v>38518.3125</v>
      </c>
      <c r="O45" s="55"/>
      <c r="P45" s="79"/>
      <c r="Q45" s="70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</row>
    <row r="46" spans="1:28" s="1" customFormat="1" ht="29.25" customHeight="1">
      <c r="A46" s="19">
        <v>39</v>
      </c>
      <c r="B46" s="21">
        <v>44242</v>
      </c>
      <c r="C46" s="22" t="s">
        <v>540</v>
      </c>
      <c r="D46" s="20" t="s">
        <v>182</v>
      </c>
      <c r="E46" s="23" t="s">
        <v>12</v>
      </c>
      <c r="F46" s="23">
        <v>4000</v>
      </c>
      <c r="G46" s="23">
        <v>463.35</v>
      </c>
      <c r="H46" s="23">
        <v>454.5</v>
      </c>
      <c r="I46" s="23">
        <v>471.5</v>
      </c>
      <c r="J46" s="33">
        <f t="shared" ref="J46" si="128">IF(E46="","",IF(E46="Buy",(I46-G46),(G46-I46)))</f>
        <v>8.1499999999999773</v>
      </c>
      <c r="K46" s="34">
        <f t="shared" ref="K46" si="129">IF(E46="","",J46*F46)</f>
        <v>32599.999999999909</v>
      </c>
      <c r="L46" s="23">
        <v>400</v>
      </c>
      <c r="M46" s="48">
        <f t="shared" ref="M46" si="130">G46*F46*0.03%</f>
        <v>556.02</v>
      </c>
      <c r="N46" s="34">
        <f t="shared" ref="N46" si="131">K46-M46</f>
        <v>32043.979999999909</v>
      </c>
      <c r="O46" s="55"/>
      <c r="P46" s="79"/>
      <c r="Q46" s="70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</row>
    <row r="47" spans="1:28" s="1" customFormat="1" ht="29.25" customHeight="1">
      <c r="A47" s="19">
        <v>40</v>
      </c>
      <c r="B47" s="21">
        <v>44242</v>
      </c>
      <c r="C47" s="22" t="s">
        <v>343</v>
      </c>
      <c r="D47" s="20" t="s">
        <v>539</v>
      </c>
      <c r="E47" s="23" t="s">
        <v>12</v>
      </c>
      <c r="F47" s="23">
        <v>4000</v>
      </c>
      <c r="G47" s="23">
        <v>580.70000000000005</v>
      </c>
      <c r="H47" s="23">
        <v>576.5</v>
      </c>
      <c r="I47" s="23">
        <v>579.4</v>
      </c>
      <c r="J47" s="33">
        <f t="shared" ref="J47" si="132">IF(E47="","",IF(E47="Buy",(I47-G47),(G47-I47)))</f>
        <v>-1.3000000000000682</v>
      </c>
      <c r="K47" s="34">
        <f t="shared" ref="K47" si="133">IF(E47="","",J47*F47)</f>
        <v>-5200.0000000002728</v>
      </c>
      <c r="L47" s="23">
        <v>400</v>
      </c>
      <c r="M47" s="48">
        <f t="shared" ref="M47" si="134">G47*F47*0.03%</f>
        <v>696.83999999999992</v>
      </c>
      <c r="N47" s="34">
        <f t="shared" ref="N47" si="135">K47-M47</f>
        <v>-5896.840000000273</v>
      </c>
      <c r="O47" s="55"/>
      <c r="P47" s="79"/>
      <c r="Q47" s="70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</row>
    <row r="48" spans="1:28" s="1" customFormat="1" ht="29.25" customHeight="1">
      <c r="A48" s="19">
        <v>41</v>
      </c>
      <c r="B48" s="21">
        <v>44242</v>
      </c>
      <c r="C48" s="22" t="s">
        <v>381</v>
      </c>
      <c r="D48" s="20" t="s">
        <v>422</v>
      </c>
      <c r="E48" s="23" t="s">
        <v>12</v>
      </c>
      <c r="F48" s="23">
        <v>1350</v>
      </c>
      <c r="G48" s="23">
        <v>623.5</v>
      </c>
      <c r="H48" s="23">
        <v>618.9</v>
      </c>
      <c r="I48" s="23">
        <v>628.5</v>
      </c>
      <c r="J48" s="33">
        <f t="shared" ref="J48" si="136">IF(E48="","",IF(E48="Buy",(I48-G48),(G48-I48)))</f>
        <v>5</v>
      </c>
      <c r="K48" s="34">
        <f t="shared" ref="K48" si="137">IF(E48="","",J48*F48)</f>
        <v>6750</v>
      </c>
      <c r="L48" s="23">
        <v>400</v>
      </c>
      <c r="M48" s="48">
        <f t="shared" ref="M48" si="138">G48*F48*0.03%</f>
        <v>252.51749999999998</v>
      </c>
      <c r="N48" s="34">
        <f t="shared" ref="N48" si="139">K48-M48</f>
        <v>6497.4825000000001</v>
      </c>
      <c r="O48" s="55">
        <f>SUM(N44:N48)</f>
        <v>93661.856079999736</v>
      </c>
      <c r="P48" s="79"/>
      <c r="Q48" s="70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</row>
    <row r="49" spans="1:28" s="1" customFormat="1" ht="29.25" customHeight="1">
      <c r="A49" s="19">
        <v>42</v>
      </c>
      <c r="B49" s="21">
        <v>44243</v>
      </c>
      <c r="C49" s="22" t="s">
        <v>106</v>
      </c>
      <c r="D49" s="20" t="s">
        <v>468</v>
      </c>
      <c r="E49" s="23" t="s">
        <v>12</v>
      </c>
      <c r="F49" s="23">
        <v>900</v>
      </c>
      <c r="G49" s="23">
        <v>1095.95</v>
      </c>
      <c r="H49" s="23">
        <v>1082.5</v>
      </c>
      <c r="I49" s="23">
        <v>1087</v>
      </c>
      <c r="J49" s="33">
        <f t="shared" ref="J49" si="140">IF(E49="","",IF(E49="Buy",(I49-G49),(G49-I49)))</f>
        <v>-8.9500000000000455</v>
      </c>
      <c r="K49" s="34">
        <f t="shared" ref="K49" si="141">IF(E49="","",J49*F49)</f>
        <v>-8055.0000000000409</v>
      </c>
      <c r="L49" s="23">
        <v>400</v>
      </c>
      <c r="M49" s="48">
        <f t="shared" ref="M49" si="142">G49*F49*0.03%</f>
        <v>295.90649999999999</v>
      </c>
      <c r="N49" s="34">
        <f t="shared" ref="N49" si="143">K49-M49</f>
        <v>-8350.906500000041</v>
      </c>
      <c r="O49" s="55"/>
      <c r="P49" s="79"/>
      <c r="Q49" s="70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</row>
    <row r="50" spans="1:28" s="1" customFormat="1" ht="29.25" customHeight="1">
      <c r="A50" s="19">
        <v>43</v>
      </c>
      <c r="B50" s="21">
        <v>44243</v>
      </c>
      <c r="C50" s="22" t="s">
        <v>246</v>
      </c>
      <c r="D50" s="20" t="s">
        <v>154</v>
      </c>
      <c r="E50" s="23" t="s">
        <v>12</v>
      </c>
      <c r="F50" s="23">
        <v>4300</v>
      </c>
      <c r="G50" s="23">
        <v>305.10000000000002</v>
      </c>
      <c r="H50" s="23">
        <v>1082.5</v>
      </c>
      <c r="I50" s="23">
        <v>301.5</v>
      </c>
      <c r="J50" s="33">
        <f t="shared" ref="J50" si="144">IF(E50="","",IF(E50="Buy",(I50-G50),(G50-I50)))</f>
        <v>-3.6000000000000227</v>
      </c>
      <c r="K50" s="34">
        <f t="shared" ref="K50" si="145">IF(E50="","",J50*F50)</f>
        <v>-15480.000000000098</v>
      </c>
      <c r="L50" s="23">
        <v>400</v>
      </c>
      <c r="M50" s="48">
        <f t="shared" ref="M50" si="146">G50*F50*0.03%</f>
        <v>393.57899999999995</v>
      </c>
      <c r="N50" s="34">
        <f t="shared" ref="N50" si="147">K50-M50</f>
        <v>-15873.579000000098</v>
      </c>
      <c r="O50" s="55"/>
      <c r="P50" s="79"/>
      <c r="Q50" s="70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</row>
    <row r="51" spans="1:28" s="1" customFormat="1" ht="29.25" customHeight="1">
      <c r="A51" s="19">
        <v>44</v>
      </c>
      <c r="B51" s="21">
        <v>44243</v>
      </c>
      <c r="C51" s="22" t="s">
        <v>124</v>
      </c>
      <c r="D51" s="20" t="s">
        <v>76</v>
      </c>
      <c r="E51" s="23" t="s">
        <v>12</v>
      </c>
      <c r="F51" s="23">
        <v>1000</v>
      </c>
      <c r="G51" s="23">
        <v>1211.5</v>
      </c>
      <c r="H51" s="23">
        <v>1197.9000000000001</v>
      </c>
      <c r="I51" s="23">
        <v>1197.9000000000001</v>
      </c>
      <c r="J51" s="33">
        <f t="shared" ref="J51" si="148">IF(E51="","",IF(E51="Buy",(I51-G51),(G51-I51)))</f>
        <v>-13.599999999999909</v>
      </c>
      <c r="K51" s="34">
        <f t="shared" ref="K51" si="149">IF(E51="","",J51*F51)</f>
        <v>-13599.999999999909</v>
      </c>
      <c r="L51" s="23">
        <v>400</v>
      </c>
      <c r="M51" s="48">
        <f t="shared" ref="M51" si="150">G51*F51*0.03%</f>
        <v>363.45</v>
      </c>
      <c r="N51" s="34">
        <f t="shared" ref="N51" si="151">K51-M51</f>
        <v>-13963.44999999991</v>
      </c>
      <c r="O51" s="55">
        <f>SUM(N49:N51)</f>
        <v>-38187.935500000051</v>
      </c>
      <c r="P51" s="79"/>
      <c r="Q51" s="70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</row>
    <row r="52" spans="1:28" s="1" customFormat="1" ht="29.25" customHeight="1">
      <c r="A52" s="19">
        <v>45</v>
      </c>
      <c r="B52" s="21">
        <v>44244</v>
      </c>
      <c r="C52" s="22" t="s">
        <v>137</v>
      </c>
      <c r="D52" s="20" t="s">
        <v>245</v>
      </c>
      <c r="E52" s="23" t="s">
        <v>12</v>
      </c>
      <c r="F52" s="23">
        <v>300</v>
      </c>
      <c r="G52" s="23">
        <v>3512.9</v>
      </c>
      <c r="H52" s="23">
        <v>3476.9</v>
      </c>
      <c r="I52" s="23">
        <v>3575</v>
      </c>
      <c r="J52" s="33">
        <f t="shared" ref="J52" si="152">IF(E52="","",IF(E52="Buy",(I52-G52),(G52-I52)))</f>
        <v>62.099999999999909</v>
      </c>
      <c r="K52" s="34">
        <f t="shared" ref="K52" si="153">IF(E52="","",J52*F52)</f>
        <v>18629.999999999971</v>
      </c>
      <c r="L52" s="23">
        <v>400</v>
      </c>
      <c r="M52" s="48">
        <f t="shared" ref="M52" si="154">G52*F52*0.03%</f>
        <v>316.16099999999994</v>
      </c>
      <c r="N52" s="34">
        <f t="shared" ref="N52" si="155">K52-M52</f>
        <v>18313.838999999971</v>
      </c>
      <c r="O52" s="55"/>
      <c r="P52" s="79"/>
      <c r="Q52" s="70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</row>
    <row r="53" spans="1:28" s="1" customFormat="1" ht="29.25" customHeight="1">
      <c r="A53" s="19">
        <v>46</v>
      </c>
      <c r="B53" s="21">
        <v>44244</v>
      </c>
      <c r="C53" s="22" t="s">
        <v>277</v>
      </c>
      <c r="D53" s="20" t="s">
        <v>141</v>
      </c>
      <c r="E53" s="23" t="s">
        <v>13</v>
      </c>
      <c r="F53" s="23">
        <v>2500</v>
      </c>
      <c r="G53" s="23">
        <v>562.5</v>
      </c>
      <c r="H53" s="23">
        <v>567.79999999999995</v>
      </c>
      <c r="I53" s="23">
        <v>566</v>
      </c>
      <c r="J53" s="33">
        <f t="shared" ref="J53" si="156">IF(E53="","",IF(E53="Buy",(I53-G53),(G53-I53)))</f>
        <v>-3.5</v>
      </c>
      <c r="K53" s="34">
        <f t="shared" ref="K53" si="157">IF(E53="","",J53*F53)</f>
        <v>-8750</v>
      </c>
      <c r="L53" s="23">
        <v>400</v>
      </c>
      <c r="M53" s="48">
        <f t="shared" ref="M53" si="158">G53*F53*0.03%</f>
        <v>421.87499999999994</v>
      </c>
      <c r="N53" s="34">
        <f t="shared" ref="N53" si="159">K53-M53</f>
        <v>-9171.875</v>
      </c>
      <c r="O53" s="55"/>
      <c r="P53" s="79"/>
      <c r="Q53" s="70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</row>
    <row r="54" spans="1:28" s="1" customFormat="1" ht="29.25" customHeight="1">
      <c r="A54" s="19">
        <v>47</v>
      </c>
      <c r="B54" s="21">
        <v>44244</v>
      </c>
      <c r="C54" s="22" t="s">
        <v>385</v>
      </c>
      <c r="D54" s="20" t="s">
        <v>119</v>
      </c>
      <c r="E54" s="23" t="s">
        <v>13</v>
      </c>
      <c r="F54" s="23">
        <v>200</v>
      </c>
      <c r="G54" s="23">
        <v>7496.2</v>
      </c>
      <c r="H54" s="23">
        <v>7542.5</v>
      </c>
      <c r="I54" s="23">
        <v>7524.5</v>
      </c>
      <c r="J54" s="33">
        <f t="shared" ref="J54" si="160">IF(E54="","",IF(E54="Buy",(I54-G54),(G54-I54)))</f>
        <v>-28.300000000000182</v>
      </c>
      <c r="K54" s="34">
        <f t="shared" ref="K54" si="161">IF(E54="","",J54*F54)</f>
        <v>-5660.0000000000364</v>
      </c>
      <c r="L54" s="23">
        <v>400</v>
      </c>
      <c r="M54" s="48">
        <f t="shared" ref="M54" si="162">G54*F54*0.03%</f>
        <v>449.77199999999993</v>
      </c>
      <c r="N54" s="34">
        <f t="shared" ref="N54" si="163">K54-M54</f>
        <v>-6109.7720000000363</v>
      </c>
      <c r="O54" s="55">
        <f>SUM(N52:N54)</f>
        <v>3032.1919999999345</v>
      </c>
      <c r="P54" s="79"/>
      <c r="Q54" s="70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</row>
    <row r="55" spans="1:28" s="1" customFormat="1" ht="29.25" customHeight="1">
      <c r="A55" s="19">
        <v>48</v>
      </c>
      <c r="B55" s="21">
        <v>44245</v>
      </c>
      <c r="C55" s="22" t="s">
        <v>207</v>
      </c>
      <c r="D55" s="20" t="s">
        <v>243</v>
      </c>
      <c r="E55" s="23" t="s">
        <v>12</v>
      </c>
      <c r="F55" s="23">
        <v>1800</v>
      </c>
      <c r="G55" s="23">
        <v>422.2</v>
      </c>
      <c r="H55" s="23">
        <v>417.15</v>
      </c>
      <c r="I55" s="23">
        <v>429.5</v>
      </c>
      <c r="J55" s="33">
        <f t="shared" ref="J55" si="164">IF(E55="","",IF(E55="Buy",(I55-G55),(G55-I55)))</f>
        <v>7.3000000000000114</v>
      </c>
      <c r="K55" s="34">
        <f t="shared" ref="K55" si="165">IF(E55="","",J55*F55)</f>
        <v>13140.00000000002</v>
      </c>
      <c r="L55" s="23">
        <v>400</v>
      </c>
      <c r="M55" s="48">
        <f t="shared" ref="M55" si="166">G55*F55*0.03%</f>
        <v>227.98799999999997</v>
      </c>
      <c r="N55" s="34">
        <f t="shared" ref="N55" si="167">K55-M55</f>
        <v>12912.012000000021</v>
      </c>
      <c r="O55" s="55"/>
      <c r="P55" s="79"/>
      <c r="Q55" s="70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</row>
    <row r="56" spans="1:28" s="1" customFormat="1" ht="29.25" customHeight="1">
      <c r="A56" s="19">
        <v>49</v>
      </c>
      <c r="B56" s="21">
        <v>44245</v>
      </c>
      <c r="C56" s="22" t="s">
        <v>495</v>
      </c>
      <c r="D56" s="20" t="s">
        <v>47</v>
      </c>
      <c r="E56" s="23" t="s">
        <v>12</v>
      </c>
      <c r="F56" s="23">
        <v>1300</v>
      </c>
      <c r="G56" s="23">
        <v>551</v>
      </c>
      <c r="H56" s="23">
        <v>545.4</v>
      </c>
      <c r="I56" s="23">
        <v>545.4</v>
      </c>
      <c r="J56" s="33">
        <f t="shared" ref="J56" si="168">IF(E56="","",IF(E56="Buy",(I56-G56),(G56-I56)))</f>
        <v>-5.6000000000000227</v>
      </c>
      <c r="K56" s="34">
        <f t="shared" ref="K56" si="169">IF(E56="","",J56*F56)</f>
        <v>-7280.0000000000291</v>
      </c>
      <c r="L56" s="23">
        <v>400</v>
      </c>
      <c r="M56" s="48">
        <f t="shared" ref="M56" si="170">G56*F56*0.03%</f>
        <v>214.89</v>
      </c>
      <c r="N56" s="34">
        <f t="shared" ref="N56" si="171">K56-M56</f>
        <v>-7494.8900000000294</v>
      </c>
      <c r="O56" s="55"/>
      <c r="P56" s="79"/>
      <c r="Q56" s="70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</row>
    <row r="57" spans="1:28" s="1" customFormat="1" ht="29.25" customHeight="1">
      <c r="A57" s="19">
        <v>50</v>
      </c>
      <c r="B57" s="21">
        <v>44245</v>
      </c>
      <c r="C57" s="22" t="s">
        <v>208</v>
      </c>
      <c r="D57" s="20" t="s">
        <v>508</v>
      </c>
      <c r="E57" s="23" t="s">
        <v>12</v>
      </c>
      <c r="F57" s="23">
        <v>2800</v>
      </c>
      <c r="G57" s="23">
        <v>263.5</v>
      </c>
      <c r="H57" s="23">
        <v>259.39999999999998</v>
      </c>
      <c r="I57" s="23">
        <v>259.39999999999998</v>
      </c>
      <c r="J57" s="33">
        <f t="shared" ref="J57" si="172">IF(E57="","",IF(E57="Buy",(I57-G57),(G57-I57)))</f>
        <v>-4.1000000000000227</v>
      </c>
      <c r="K57" s="34">
        <f t="shared" ref="K57" si="173">IF(E57="","",J57*F57)</f>
        <v>-11480.000000000064</v>
      </c>
      <c r="L57" s="23">
        <v>400</v>
      </c>
      <c r="M57" s="48">
        <f t="shared" ref="M57" si="174">G57*F57*0.03%</f>
        <v>221.33999999999997</v>
      </c>
      <c r="N57" s="34">
        <f t="shared" ref="N57" si="175">K57-M57</f>
        <v>-11701.340000000064</v>
      </c>
      <c r="O57" s="55">
        <f>SUM(N55:N57)</f>
        <v>-6284.2180000000726</v>
      </c>
      <c r="P57" s="79"/>
      <c r="Q57" s="70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</row>
    <row r="58" spans="1:28" s="1" customFormat="1" ht="29.25" customHeight="1">
      <c r="A58" s="19">
        <v>51</v>
      </c>
      <c r="B58" s="21">
        <v>44246</v>
      </c>
      <c r="C58" s="22" t="s">
        <v>145</v>
      </c>
      <c r="D58" s="20" t="s">
        <v>168</v>
      </c>
      <c r="E58" s="23" t="s">
        <v>12</v>
      </c>
      <c r="F58" s="23">
        <v>4000</v>
      </c>
      <c r="G58" s="23">
        <v>604.20000000000005</v>
      </c>
      <c r="H58" s="23">
        <v>597.15</v>
      </c>
      <c r="I58" s="23">
        <v>616.35</v>
      </c>
      <c r="J58" s="33">
        <f t="shared" ref="J58" si="176">IF(E58="","",IF(E58="Buy",(I58-G58),(G58-I58)))</f>
        <v>12.149999999999977</v>
      </c>
      <c r="K58" s="34">
        <f t="shared" ref="K58" si="177">IF(E58="","",J58*F58)</f>
        <v>48599.999999999913</v>
      </c>
      <c r="L58" s="23">
        <v>400</v>
      </c>
      <c r="M58" s="48">
        <f t="shared" ref="M58" si="178">G58*F58*0.03%</f>
        <v>725.04</v>
      </c>
      <c r="N58" s="34">
        <f t="shared" ref="N58" si="179">K58-M58</f>
        <v>47874.959999999912</v>
      </c>
      <c r="O58" s="55"/>
      <c r="P58" s="79"/>
      <c r="Q58" s="70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</row>
    <row r="59" spans="1:28" s="1" customFormat="1" ht="29.25" customHeight="1">
      <c r="A59" s="19">
        <v>52</v>
      </c>
      <c r="B59" s="21">
        <v>44246</v>
      </c>
      <c r="C59" s="22" t="s">
        <v>120</v>
      </c>
      <c r="D59" s="20" t="s">
        <v>138</v>
      </c>
      <c r="E59" s="23" t="s">
        <v>12</v>
      </c>
      <c r="F59" s="23">
        <v>250</v>
      </c>
      <c r="G59" s="23">
        <v>2993.1</v>
      </c>
      <c r="H59" s="23">
        <v>2954.5</v>
      </c>
      <c r="I59" s="23">
        <v>2968</v>
      </c>
      <c r="J59" s="33">
        <f t="shared" ref="J59" si="180">IF(E59="","",IF(E59="Buy",(I59-G59),(G59-I59)))</f>
        <v>-25.099999999999909</v>
      </c>
      <c r="K59" s="34">
        <f t="shared" ref="K59" si="181">IF(E59="","",J59*F59)</f>
        <v>-6274.9999999999773</v>
      </c>
      <c r="L59" s="23">
        <v>400</v>
      </c>
      <c r="M59" s="48">
        <f t="shared" ref="M59" si="182">G59*F59*0.03%</f>
        <v>224.48249999999999</v>
      </c>
      <c r="N59" s="34">
        <f t="shared" ref="N59" si="183">K59-M59</f>
        <v>-6499.4824999999773</v>
      </c>
      <c r="O59" s="55"/>
      <c r="P59" s="79"/>
      <c r="Q59" s="70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</row>
    <row r="60" spans="1:28" s="1" customFormat="1" ht="29.25" customHeight="1">
      <c r="A60" s="19">
        <v>53</v>
      </c>
      <c r="B60" s="21">
        <v>44246</v>
      </c>
      <c r="C60" s="22" t="s">
        <v>353</v>
      </c>
      <c r="D60" s="20" t="s">
        <v>216</v>
      </c>
      <c r="E60" s="23" t="s">
        <v>12</v>
      </c>
      <c r="F60" s="23">
        <v>3100</v>
      </c>
      <c r="G60" s="23">
        <v>242</v>
      </c>
      <c r="H60" s="23">
        <v>238.5</v>
      </c>
      <c r="I60" s="23">
        <v>238.5</v>
      </c>
      <c r="J60" s="33">
        <f t="shared" ref="J60" si="184">IF(E60="","",IF(E60="Buy",(I60-G60),(G60-I60)))</f>
        <v>-3.5</v>
      </c>
      <c r="K60" s="34">
        <f t="shared" ref="K60" si="185">IF(E60="","",J60*F60)</f>
        <v>-10850</v>
      </c>
      <c r="L60" s="23">
        <v>400</v>
      </c>
      <c r="M60" s="48">
        <f t="shared" ref="M60" si="186">G60*F60*0.03%</f>
        <v>225.05999999999997</v>
      </c>
      <c r="N60" s="34">
        <f t="shared" ref="N60" si="187">K60-M60</f>
        <v>-11075.06</v>
      </c>
      <c r="O60" s="55"/>
      <c r="P60" s="79"/>
      <c r="Q60" s="70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</row>
    <row r="61" spans="1:28" s="1" customFormat="1" ht="29.25" customHeight="1">
      <c r="A61" s="19">
        <v>54</v>
      </c>
      <c r="B61" s="21">
        <v>44246</v>
      </c>
      <c r="C61" s="22" t="s">
        <v>228</v>
      </c>
      <c r="D61" s="20" t="s">
        <v>173</v>
      </c>
      <c r="E61" s="23" t="s">
        <v>13</v>
      </c>
      <c r="F61" s="23">
        <v>3702</v>
      </c>
      <c r="G61" s="23">
        <v>578.5</v>
      </c>
      <c r="H61" s="23">
        <v>586.6</v>
      </c>
      <c r="I61" s="23">
        <v>581.54999999999995</v>
      </c>
      <c r="J61" s="33">
        <f t="shared" ref="J61" si="188">IF(E61="","",IF(E61="Buy",(I61-G61),(G61-I61)))</f>
        <v>-3.0499999999999545</v>
      </c>
      <c r="K61" s="34">
        <f t="shared" ref="K61" si="189">IF(E61="","",J61*F61)</f>
        <v>-11291.099999999831</v>
      </c>
      <c r="L61" s="23">
        <v>400</v>
      </c>
      <c r="M61" s="48">
        <f t="shared" ref="M61" si="190">G61*F61*0.03%</f>
        <v>642.48209999999995</v>
      </c>
      <c r="N61" s="34">
        <f t="shared" ref="N61" si="191">K61-M61</f>
        <v>-11933.58209999983</v>
      </c>
      <c r="O61" s="55">
        <f>SUM(N58:N61)</f>
        <v>18366.835400000105</v>
      </c>
      <c r="P61" s="79"/>
      <c r="Q61" s="70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</row>
    <row r="62" spans="1:28" s="1" customFormat="1" ht="29.25" customHeight="1">
      <c r="A62" s="19">
        <v>55</v>
      </c>
      <c r="B62" s="21">
        <v>44249</v>
      </c>
      <c r="C62" s="22" t="s">
        <v>145</v>
      </c>
      <c r="D62" s="20" t="s">
        <v>541</v>
      </c>
      <c r="E62" s="23" t="s">
        <v>12</v>
      </c>
      <c r="F62" s="23">
        <v>4000</v>
      </c>
      <c r="G62" s="23">
        <v>432.8</v>
      </c>
      <c r="H62" s="23">
        <v>428.9</v>
      </c>
      <c r="I62" s="23">
        <v>428.9</v>
      </c>
      <c r="J62" s="33">
        <f t="shared" ref="J62" si="192">IF(E62="","",IF(E62="Buy",(I62-G62),(G62-I62)))</f>
        <v>-3.9000000000000341</v>
      </c>
      <c r="K62" s="34">
        <f t="shared" ref="K62" si="193">IF(E62="","",J62*F62)</f>
        <v>-15600.000000000136</v>
      </c>
      <c r="L62" s="23">
        <v>400</v>
      </c>
      <c r="M62" s="48">
        <f t="shared" ref="M62" si="194">G62*F62*0.03%</f>
        <v>519.3599999999999</v>
      </c>
      <c r="N62" s="34">
        <f t="shared" ref="N62" si="195">K62-M62</f>
        <v>-16119.360000000137</v>
      </c>
      <c r="O62" s="55"/>
      <c r="P62" s="79"/>
      <c r="Q62" s="70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</row>
    <row r="63" spans="1:28" s="1" customFormat="1" ht="29.25" customHeight="1">
      <c r="A63" s="19">
        <v>56</v>
      </c>
      <c r="B63" s="21">
        <v>44249</v>
      </c>
      <c r="C63" s="22" t="s">
        <v>318</v>
      </c>
      <c r="D63" s="20" t="s">
        <v>321</v>
      </c>
      <c r="E63" s="23" t="s">
        <v>12</v>
      </c>
      <c r="F63" s="23">
        <v>3000</v>
      </c>
      <c r="G63" s="23">
        <v>381</v>
      </c>
      <c r="H63" s="23">
        <v>376.8</v>
      </c>
      <c r="I63" s="23">
        <v>376.8</v>
      </c>
      <c r="J63" s="33">
        <f t="shared" ref="J63" si="196">IF(E63="","",IF(E63="Buy",(I63-G63),(G63-I63)))</f>
        <v>-4.1999999999999886</v>
      </c>
      <c r="K63" s="34">
        <f t="shared" ref="K63" si="197">IF(E63="","",J63*F63)</f>
        <v>-12599.999999999965</v>
      </c>
      <c r="L63" s="23">
        <v>400</v>
      </c>
      <c r="M63" s="48">
        <f t="shared" ref="M63" si="198">G63*F63*0.03%</f>
        <v>342.9</v>
      </c>
      <c r="N63" s="34">
        <f t="shared" ref="N63" si="199">K63-M63</f>
        <v>-12942.899999999965</v>
      </c>
      <c r="O63" s="55"/>
      <c r="P63" s="79"/>
      <c r="Q63" s="70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</row>
    <row r="64" spans="1:28" s="1" customFormat="1" ht="29.25" customHeight="1">
      <c r="A64" s="19">
        <v>57</v>
      </c>
      <c r="B64" s="21">
        <v>44249</v>
      </c>
      <c r="C64" s="22" t="s">
        <v>542</v>
      </c>
      <c r="D64" s="20" t="s">
        <v>154</v>
      </c>
      <c r="E64" s="23" t="s">
        <v>12</v>
      </c>
      <c r="F64" s="23">
        <v>4300</v>
      </c>
      <c r="G64" s="23">
        <v>322.5</v>
      </c>
      <c r="H64" s="23">
        <v>319.2</v>
      </c>
      <c r="I64" s="23">
        <v>319.2</v>
      </c>
      <c r="J64" s="33">
        <f t="shared" ref="J64" si="200">IF(E64="","",IF(E64="Buy",(I64-G64),(G64-I64)))</f>
        <v>-3.3000000000000114</v>
      </c>
      <c r="K64" s="34">
        <f t="shared" ref="K64" si="201">IF(E64="","",J64*F64)</f>
        <v>-14190.000000000049</v>
      </c>
      <c r="L64" s="23">
        <v>400</v>
      </c>
      <c r="M64" s="48">
        <f t="shared" ref="M64" si="202">G64*F64*0.03%</f>
        <v>416.02499999999998</v>
      </c>
      <c r="N64" s="34">
        <f t="shared" ref="N64" si="203">K64-M64</f>
        <v>-14606.025000000049</v>
      </c>
      <c r="O64" s="55">
        <f>SUM(N62:N64)</f>
        <v>-43668.285000000149</v>
      </c>
      <c r="P64" s="79"/>
      <c r="Q64" s="70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</row>
    <row r="65" spans="1:28" s="1" customFormat="1" ht="29.25" customHeight="1">
      <c r="A65" s="19">
        <v>58</v>
      </c>
      <c r="B65" s="21">
        <v>44250</v>
      </c>
      <c r="C65" s="22" t="s">
        <v>207</v>
      </c>
      <c r="D65" s="20" t="s">
        <v>168</v>
      </c>
      <c r="E65" s="23" t="s">
        <v>12</v>
      </c>
      <c r="F65" s="23">
        <v>2000</v>
      </c>
      <c r="G65" s="23">
        <v>652</v>
      </c>
      <c r="H65" s="23">
        <v>646.20000000000005</v>
      </c>
      <c r="I65" s="23">
        <v>646.20000000000005</v>
      </c>
      <c r="J65" s="33">
        <f t="shared" ref="J65:J66" si="204">IF(E65="","",IF(E65="Buy",(I65-G65),(G65-I65)))</f>
        <v>-5.7999999999999545</v>
      </c>
      <c r="K65" s="34">
        <f t="shared" ref="K65:K66" si="205">IF(E65="","",J65*F65)</f>
        <v>-11599.999999999909</v>
      </c>
      <c r="L65" s="23">
        <v>400</v>
      </c>
      <c r="M65" s="48">
        <f t="shared" ref="M65:M66" si="206">G65*F65*0.03%</f>
        <v>391.2</v>
      </c>
      <c r="N65" s="34">
        <f t="shared" ref="N65:N66" si="207">K65-M65</f>
        <v>-11991.19999999991</v>
      </c>
      <c r="O65" s="55"/>
      <c r="P65" s="79"/>
      <c r="Q65" s="70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</row>
    <row r="66" spans="1:28" s="1" customFormat="1" ht="29.25" customHeight="1">
      <c r="A66" s="19">
        <v>59</v>
      </c>
      <c r="B66" s="21">
        <v>44250</v>
      </c>
      <c r="C66" s="22" t="s">
        <v>496</v>
      </c>
      <c r="D66" s="20" t="s">
        <v>169</v>
      </c>
      <c r="E66" s="23" t="s">
        <v>12</v>
      </c>
      <c r="F66" s="23">
        <v>3400</v>
      </c>
      <c r="G66" s="23">
        <v>710.75</v>
      </c>
      <c r="H66" s="23">
        <v>703.8</v>
      </c>
      <c r="I66" s="23">
        <v>721.4</v>
      </c>
      <c r="J66" s="33">
        <f t="shared" si="204"/>
        <v>10.649999999999977</v>
      </c>
      <c r="K66" s="34">
        <f t="shared" si="205"/>
        <v>36209.99999999992</v>
      </c>
      <c r="L66" s="23">
        <v>400</v>
      </c>
      <c r="M66" s="48">
        <f t="shared" si="206"/>
        <v>724.96499999999992</v>
      </c>
      <c r="N66" s="34">
        <f t="shared" si="207"/>
        <v>35485.034999999923</v>
      </c>
      <c r="O66" s="55">
        <f>SUM(N65:N66)</f>
        <v>23493.835000000014</v>
      </c>
      <c r="P66" s="79"/>
      <c r="Q66" s="70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</row>
    <row r="67" spans="1:28" s="1" customFormat="1" ht="29.25" customHeight="1">
      <c r="A67" s="19">
        <v>60</v>
      </c>
      <c r="B67" s="21">
        <v>44251</v>
      </c>
      <c r="C67" s="22" t="s">
        <v>106</v>
      </c>
      <c r="D67" s="20" t="s">
        <v>536</v>
      </c>
      <c r="E67" s="23" t="s">
        <v>12</v>
      </c>
      <c r="F67" s="23">
        <v>2700</v>
      </c>
      <c r="G67" s="23">
        <v>423.5</v>
      </c>
      <c r="H67" s="23">
        <v>418.5</v>
      </c>
      <c r="I67" s="23">
        <v>418.5</v>
      </c>
      <c r="J67" s="33">
        <f t="shared" ref="J67" si="208">IF(E67="","",IF(E67="Buy",(I67-G67),(G67-I67)))</f>
        <v>-5</v>
      </c>
      <c r="K67" s="34">
        <f t="shared" ref="K67" si="209">IF(E67="","",J67*F67)</f>
        <v>-13500</v>
      </c>
      <c r="L67" s="23">
        <v>400</v>
      </c>
      <c r="M67" s="48">
        <f t="shared" ref="M67" si="210">G67*F67*0.03%</f>
        <v>343.03499999999997</v>
      </c>
      <c r="N67" s="34">
        <f t="shared" ref="N67" si="211">K67-M67</f>
        <v>-13843.035</v>
      </c>
      <c r="O67" s="55"/>
      <c r="P67" s="79"/>
      <c r="Q67" s="70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</row>
    <row r="68" spans="1:28" s="1" customFormat="1" ht="29.25" customHeight="1">
      <c r="A68" s="19">
        <v>61</v>
      </c>
      <c r="B68" s="21">
        <v>44251</v>
      </c>
      <c r="C68" s="22" t="s">
        <v>501</v>
      </c>
      <c r="D68" s="20" t="s">
        <v>543</v>
      </c>
      <c r="E68" s="23" t="s">
        <v>12</v>
      </c>
      <c r="F68" s="23">
        <v>4200</v>
      </c>
      <c r="G68" s="23">
        <v>143.69999999999999</v>
      </c>
      <c r="H68" s="23">
        <v>142.19999999999999</v>
      </c>
      <c r="I68" s="23">
        <v>144.19999999999999</v>
      </c>
      <c r="J68" s="33">
        <f t="shared" ref="J68" si="212">IF(E68="","",IF(E68="Buy",(I68-G68),(G68-I68)))</f>
        <v>0.5</v>
      </c>
      <c r="K68" s="34">
        <f t="shared" ref="K68" si="213">IF(E68="","",J68*F68)</f>
        <v>2100</v>
      </c>
      <c r="L68" s="23">
        <v>400</v>
      </c>
      <c r="M68" s="48">
        <f t="shared" ref="M68" si="214">G68*F68*0.03%</f>
        <v>181.06199999999998</v>
      </c>
      <c r="N68" s="34">
        <f t="shared" ref="N68" si="215">K68-M68</f>
        <v>1918.9380000000001</v>
      </c>
      <c r="O68" s="55">
        <f>SUM(N67:N68)</f>
        <v>-11924.097</v>
      </c>
      <c r="P68" s="79"/>
      <c r="Q68" s="70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</row>
    <row r="69" spans="1:28" s="1" customFormat="1" ht="29.25" customHeight="1">
      <c r="A69" s="19">
        <v>62</v>
      </c>
      <c r="B69" s="21">
        <v>44252</v>
      </c>
      <c r="C69" s="22" t="s">
        <v>238</v>
      </c>
      <c r="D69" s="20" t="s">
        <v>468</v>
      </c>
      <c r="E69" s="23" t="s">
        <v>12</v>
      </c>
      <c r="F69" s="23">
        <v>1800</v>
      </c>
      <c r="G69" s="23">
        <v>1117.25</v>
      </c>
      <c r="H69" s="23">
        <v>1098.45</v>
      </c>
      <c r="I69" s="23">
        <v>1117.8</v>
      </c>
      <c r="J69" s="33">
        <f t="shared" ref="J69" si="216">IF(E69="","",IF(E69="Buy",(I69-G69),(G69-I69)))</f>
        <v>0.54999999999995453</v>
      </c>
      <c r="K69" s="34">
        <f t="shared" ref="K69" si="217">IF(E69="","",J69*F69)</f>
        <v>989.99999999991815</v>
      </c>
      <c r="L69" s="23">
        <v>400</v>
      </c>
      <c r="M69" s="48">
        <f t="shared" ref="M69" si="218">G69*F69*0.03%</f>
        <v>603.31499999999994</v>
      </c>
      <c r="N69" s="34">
        <f t="shared" ref="N69" si="219">K69-M69</f>
        <v>386.6849999999182</v>
      </c>
      <c r="O69" s="55"/>
      <c r="P69" s="79"/>
      <c r="Q69" s="70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</row>
    <row r="70" spans="1:28" s="1" customFormat="1" ht="29.25" customHeight="1">
      <c r="A70" s="19">
        <v>63</v>
      </c>
      <c r="B70" s="21">
        <v>44252</v>
      </c>
      <c r="C70" s="22" t="s">
        <v>349</v>
      </c>
      <c r="D70" s="20" t="s">
        <v>376</v>
      </c>
      <c r="E70" s="23" t="s">
        <v>12</v>
      </c>
      <c r="F70" s="23">
        <v>1100</v>
      </c>
      <c r="G70" s="23">
        <v>743.4</v>
      </c>
      <c r="H70" s="23">
        <v>730.8</v>
      </c>
      <c r="I70" s="23">
        <v>738.25</v>
      </c>
      <c r="J70" s="33">
        <f t="shared" ref="J70" si="220">IF(E70="","",IF(E70="Buy",(I70-G70),(G70-I70)))</f>
        <v>-5.1499999999999773</v>
      </c>
      <c r="K70" s="34">
        <f t="shared" ref="K70" si="221">IF(E70="","",J70*F70)</f>
        <v>-5664.9999999999745</v>
      </c>
      <c r="L70" s="23">
        <v>400</v>
      </c>
      <c r="M70" s="48">
        <f t="shared" ref="M70" si="222">G70*F70*0.03%</f>
        <v>245.32199999999997</v>
      </c>
      <c r="N70" s="34">
        <f t="shared" ref="N70" si="223">K70-M70</f>
        <v>-5910.3219999999747</v>
      </c>
      <c r="O70" s="55"/>
      <c r="P70" s="79"/>
      <c r="Q70" s="70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</row>
    <row r="71" spans="1:28" s="1" customFormat="1" ht="29.25" customHeight="1">
      <c r="A71" s="19">
        <v>64</v>
      </c>
      <c r="B71" s="21">
        <v>44252</v>
      </c>
      <c r="C71" s="22" t="s">
        <v>544</v>
      </c>
      <c r="D71" s="20" t="s">
        <v>289</v>
      </c>
      <c r="E71" s="23" t="s">
        <v>12</v>
      </c>
      <c r="F71" s="23">
        <v>500</v>
      </c>
      <c r="G71" s="23">
        <v>2125.5</v>
      </c>
      <c r="H71" s="23">
        <v>2105.1</v>
      </c>
      <c r="I71" s="23">
        <v>2131</v>
      </c>
      <c r="J71" s="33">
        <f t="shared" ref="J71" si="224">IF(E71="","",IF(E71="Buy",(I71-G71),(G71-I71)))</f>
        <v>5.5</v>
      </c>
      <c r="K71" s="34">
        <f t="shared" ref="K71" si="225">IF(E71="","",J71*F71)</f>
        <v>2750</v>
      </c>
      <c r="L71" s="23">
        <v>400</v>
      </c>
      <c r="M71" s="48">
        <f t="shared" ref="M71" si="226">G71*F71*0.03%</f>
        <v>318.82499999999999</v>
      </c>
      <c r="N71" s="34">
        <f t="shared" ref="N71" si="227">K71-M71</f>
        <v>2431.1750000000002</v>
      </c>
      <c r="O71" s="55">
        <f>SUM(N69:N71)</f>
        <v>-3092.4620000000559</v>
      </c>
      <c r="P71" s="79"/>
      <c r="Q71" s="70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</row>
    <row r="72" spans="1:28" s="1" customFormat="1" ht="29.25" customHeight="1">
      <c r="A72" s="19">
        <v>65</v>
      </c>
      <c r="B72" s="21">
        <v>44253</v>
      </c>
      <c r="C72" s="22" t="s">
        <v>353</v>
      </c>
      <c r="D72" s="20" t="s">
        <v>125</v>
      </c>
      <c r="E72" s="23" t="s">
        <v>13</v>
      </c>
      <c r="F72" s="23">
        <v>1600</v>
      </c>
      <c r="G72" s="23">
        <v>1306.0999999999999</v>
      </c>
      <c r="H72" s="23">
        <v>1329.3</v>
      </c>
      <c r="I72" s="23">
        <v>1309.55</v>
      </c>
      <c r="J72" s="33">
        <f t="shared" ref="J72" si="228">IF(E72="","",IF(E72="Buy",(I72-G72),(G72-I72)))</f>
        <v>-3.4500000000000455</v>
      </c>
      <c r="K72" s="34">
        <f t="shared" ref="K72" si="229">IF(E72="","",J72*F72)</f>
        <v>-5520.0000000000728</v>
      </c>
      <c r="L72" s="23">
        <v>400</v>
      </c>
      <c r="M72" s="48">
        <f t="shared" ref="M72" si="230">G72*F72*0.03%</f>
        <v>626.92799999999988</v>
      </c>
      <c r="N72" s="34">
        <f t="shared" ref="N72" si="231">K72-M72</f>
        <v>-6146.9280000000726</v>
      </c>
      <c r="O72" s="55"/>
      <c r="P72" s="79"/>
      <c r="Q72" s="70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</row>
    <row r="73" spans="1:28" s="1" customFormat="1" ht="29.25" customHeight="1" thickBot="1">
      <c r="A73" s="19">
        <v>66</v>
      </c>
      <c r="B73" s="21">
        <v>44253</v>
      </c>
      <c r="C73" s="22" t="s">
        <v>255</v>
      </c>
      <c r="D73" s="20" t="s">
        <v>545</v>
      </c>
      <c r="E73" s="23" t="s">
        <v>12</v>
      </c>
      <c r="F73" s="23">
        <v>17000</v>
      </c>
      <c r="G73" s="23">
        <v>60.3</v>
      </c>
      <c r="H73" s="23">
        <v>59.6</v>
      </c>
      <c r="I73" s="23">
        <v>59.9</v>
      </c>
      <c r="J73" s="33">
        <f t="shared" ref="J73" si="232">IF(E73="","",IF(E73="Buy",(I73-G73),(G73-I73)))</f>
        <v>-0.39999999999999858</v>
      </c>
      <c r="K73" s="34">
        <f t="shared" ref="K73" si="233">IF(E73="","",J73*F73)</f>
        <v>-6799.9999999999754</v>
      </c>
      <c r="L73" s="23">
        <v>400</v>
      </c>
      <c r="M73" s="48">
        <f t="shared" ref="M73" si="234">G73*F73*0.03%</f>
        <v>307.52999999999997</v>
      </c>
      <c r="N73" s="34">
        <f t="shared" ref="N73" si="235">K73-M73</f>
        <v>-7107.5299999999752</v>
      </c>
      <c r="O73" s="55">
        <f>SUM(N72:N73)</f>
        <v>-13254.458000000048</v>
      </c>
      <c r="P73" s="79"/>
      <c r="Q73" s="70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</row>
    <row r="74" spans="1:28" s="5" customFormat="1" ht="27" customHeight="1" thickBot="1">
      <c r="A74" s="56"/>
      <c r="B74" s="57"/>
      <c r="C74" s="57"/>
      <c r="D74" s="57" t="s">
        <v>31</v>
      </c>
      <c r="E74" s="57"/>
      <c r="F74" s="57"/>
      <c r="G74" s="57"/>
      <c r="H74" s="57"/>
      <c r="I74" s="57"/>
      <c r="J74" s="58"/>
      <c r="K74" s="59">
        <f>SUM(K8:K8)</f>
        <v>17187.5</v>
      </c>
      <c r="L74" s="57"/>
      <c r="M74" s="104">
        <f>SUM(M8:M73)</f>
        <v>26292.267270000011</v>
      </c>
      <c r="N74" s="59">
        <f>SUM(N8:N73)</f>
        <v>89687.832729999514</v>
      </c>
      <c r="O74" s="69"/>
      <c r="P74" s="72"/>
      <c r="Q74" s="72" t="s">
        <v>500</v>
      </c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</row>
    <row r="75" spans="1:28" ht="15" customHeight="1">
      <c r="A75" s="10"/>
      <c r="B75" s="10"/>
      <c r="C75" s="10"/>
      <c r="D75" s="10"/>
      <c r="E75" s="10"/>
      <c r="F75" s="10"/>
      <c r="G75" s="10"/>
      <c r="H75" s="10"/>
      <c r="I75" s="10"/>
      <c r="J75" s="26"/>
      <c r="K75" s="27"/>
      <c r="L75" s="10"/>
      <c r="M75" s="10"/>
      <c r="N75" s="27"/>
      <c r="O75" s="27"/>
    </row>
    <row r="76" spans="1:28" s="49" customFormat="1" ht="15" customHeight="1">
      <c r="A76" s="126"/>
      <c r="B76" s="126"/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126"/>
      <c r="N76" s="126"/>
      <c r="O76" s="126"/>
      <c r="P76" s="73"/>
      <c r="Q76" s="73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s="49" customFormat="1" ht="15" customHeight="1">
      <c r="A77" s="66" t="s">
        <v>506</v>
      </c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8"/>
      <c r="N77" s="65"/>
      <c r="O77" s="65"/>
      <c r="P77" s="73"/>
      <c r="Q77" s="73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ht="15" customHeight="1">
      <c r="A78" s="66" t="s">
        <v>301</v>
      </c>
      <c r="B78" s="66"/>
      <c r="C78" s="66"/>
      <c r="D78" s="66"/>
      <c r="E78" s="66"/>
      <c r="F78" s="66"/>
      <c r="G78" s="66"/>
      <c r="H78" s="66"/>
      <c r="I78" s="66"/>
      <c r="J78" s="66"/>
      <c r="K78" s="66"/>
      <c r="L78" s="66"/>
      <c r="M78" s="66"/>
      <c r="N78" s="66"/>
      <c r="O78" s="65"/>
    </row>
    <row r="79" spans="1:28" ht="15" customHeight="1">
      <c r="A79" s="10"/>
      <c r="B79" s="10"/>
      <c r="C79" s="10"/>
      <c r="D79" s="10"/>
      <c r="E79" s="10"/>
      <c r="F79" s="10"/>
      <c r="G79" s="10"/>
      <c r="H79" s="10"/>
      <c r="I79" s="10"/>
      <c r="J79" s="26"/>
      <c r="K79" s="27"/>
      <c r="L79" s="10"/>
      <c r="M79" s="10"/>
      <c r="N79" s="27"/>
      <c r="O79" s="27"/>
    </row>
    <row r="80" spans="1:28" ht="15" customHeight="1">
      <c r="A80" s="10"/>
      <c r="B80" s="10"/>
      <c r="C80" s="10"/>
      <c r="D80" s="10"/>
      <c r="E80" s="10"/>
      <c r="F80" s="10"/>
      <c r="G80" s="10"/>
      <c r="H80" s="10"/>
      <c r="I80" s="10"/>
      <c r="J80" s="26"/>
      <c r="K80" s="27"/>
      <c r="L80" s="10"/>
      <c r="M80" s="10"/>
      <c r="N80" s="27"/>
      <c r="O80" s="27"/>
    </row>
    <row r="81" spans="1:15" ht="15" customHeight="1">
      <c r="A81" s="10"/>
      <c r="B81" s="10"/>
      <c r="C81" s="10"/>
      <c r="D81" s="10"/>
      <c r="E81" s="10"/>
      <c r="F81" s="10"/>
      <c r="G81" s="10"/>
      <c r="H81" s="10"/>
      <c r="I81" s="10"/>
      <c r="J81" s="26"/>
      <c r="K81" s="27"/>
      <c r="L81" s="10"/>
      <c r="M81" s="10"/>
      <c r="N81" s="27"/>
      <c r="O81" s="27"/>
    </row>
    <row r="82" spans="1:15" ht="15" customHeight="1">
      <c r="A82" s="10"/>
      <c r="B82" s="10"/>
      <c r="C82" s="10"/>
      <c r="D82" s="10"/>
      <c r="E82" s="10"/>
      <c r="F82" s="10"/>
      <c r="G82" s="10"/>
      <c r="H82" s="10"/>
      <c r="I82" s="10"/>
      <c r="J82" s="26"/>
      <c r="K82" s="27"/>
      <c r="L82" s="10"/>
      <c r="M82" s="10"/>
      <c r="N82" s="27"/>
      <c r="O82" s="27"/>
    </row>
    <row r="83" spans="1:15" s="70" customFormat="1" ht="15" customHeight="1">
      <c r="A83" s="10"/>
      <c r="B83" s="10"/>
      <c r="C83" s="10"/>
      <c r="D83" s="10"/>
      <c r="E83" s="10"/>
      <c r="F83" s="10"/>
      <c r="G83" s="10"/>
      <c r="H83" s="10"/>
      <c r="I83" s="10"/>
      <c r="J83" s="26"/>
      <c r="K83" s="27"/>
      <c r="L83" s="10"/>
      <c r="M83" s="10"/>
      <c r="N83" s="27"/>
      <c r="O83" s="27"/>
    </row>
    <row r="84" spans="1:15" s="70" customFormat="1" ht="15" customHeight="1">
      <c r="A84" s="10"/>
      <c r="B84" s="10"/>
      <c r="C84" s="10"/>
      <c r="D84" s="10"/>
      <c r="E84" s="10"/>
      <c r="F84" s="10"/>
      <c r="G84" s="10"/>
      <c r="H84" s="10"/>
      <c r="I84" s="10"/>
      <c r="J84" s="26"/>
      <c r="K84" s="27"/>
      <c r="L84" s="10"/>
      <c r="M84" s="10"/>
      <c r="N84" s="27"/>
      <c r="O84" s="27"/>
    </row>
    <row r="85" spans="1:15" s="70" customFormat="1" ht="15" customHeight="1">
      <c r="A85" s="10"/>
      <c r="B85" s="10"/>
      <c r="C85" s="10"/>
      <c r="D85" s="10"/>
      <c r="E85" s="10"/>
      <c r="F85" s="10"/>
      <c r="G85" s="10"/>
      <c r="H85" s="10"/>
      <c r="I85" s="10"/>
      <c r="J85" s="26"/>
      <c r="K85" s="27"/>
      <c r="L85" s="10"/>
      <c r="M85" s="10"/>
      <c r="N85" s="27"/>
      <c r="O85" s="27"/>
    </row>
    <row r="86" spans="1:15" s="70" customFormat="1" ht="15" customHeight="1">
      <c r="A86" s="10"/>
      <c r="B86" s="10"/>
      <c r="C86" s="10"/>
      <c r="D86" s="10"/>
      <c r="E86" s="10"/>
      <c r="F86" s="10"/>
      <c r="G86" s="10"/>
      <c r="H86" s="10"/>
      <c r="I86" s="10"/>
      <c r="J86" s="26"/>
      <c r="K86" s="27"/>
      <c r="L86" s="10"/>
      <c r="M86" s="10"/>
      <c r="N86" s="27"/>
      <c r="O86" s="27"/>
    </row>
    <row r="87" spans="1:15" s="70" customFormat="1" ht="15" customHeight="1">
      <c r="A87" s="10"/>
      <c r="B87" s="10"/>
      <c r="C87" s="10"/>
      <c r="D87" s="10"/>
      <c r="E87" s="10"/>
      <c r="F87" s="10"/>
      <c r="G87" s="10"/>
      <c r="H87" s="10"/>
      <c r="I87" s="10"/>
      <c r="J87" s="26"/>
      <c r="K87" s="27"/>
      <c r="L87" s="10"/>
      <c r="M87" s="10"/>
      <c r="N87" s="27"/>
      <c r="O87" s="27"/>
    </row>
    <row r="88" spans="1:15" s="70" customFormat="1" ht="15" customHeight="1">
      <c r="A88" s="10"/>
      <c r="B88" s="10"/>
      <c r="C88" s="10"/>
      <c r="D88" s="10"/>
      <c r="E88" s="10"/>
      <c r="F88" s="10"/>
      <c r="G88" s="10"/>
      <c r="H88" s="10"/>
      <c r="I88" s="10"/>
      <c r="J88" s="26"/>
      <c r="K88" s="27"/>
      <c r="L88" s="10"/>
      <c r="M88" s="10"/>
      <c r="N88" s="27"/>
      <c r="O88" s="27"/>
    </row>
    <row r="89" spans="1:15" s="70" customFormat="1" ht="15" customHeight="1">
      <c r="A89" s="10"/>
      <c r="B89" s="10"/>
      <c r="C89" s="10"/>
      <c r="D89" s="10"/>
      <c r="E89" s="10"/>
      <c r="F89" s="10"/>
      <c r="G89" s="10"/>
      <c r="H89" s="10"/>
      <c r="I89" s="10"/>
      <c r="J89" s="26"/>
      <c r="K89" s="27"/>
      <c r="L89" s="10"/>
      <c r="M89" s="10"/>
      <c r="N89" s="27"/>
      <c r="O89" s="27"/>
    </row>
    <row r="90" spans="1:15" s="70" customFormat="1" ht="15" customHeight="1">
      <c r="A90" s="10"/>
      <c r="B90" s="10"/>
      <c r="C90" s="10"/>
      <c r="D90" s="10"/>
      <c r="E90" s="10"/>
      <c r="F90" s="10"/>
      <c r="G90" s="10"/>
      <c r="H90" s="10"/>
      <c r="I90" s="10"/>
      <c r="J90" s="26"/>
      <c r="K90" s="27"/>
      <c r="L90" s="10"/>
      <c r="M90" s="10"/>
      <c r="N90" s="27"/>
      <c r="O90" s="27"/>
    </row>
    <row r="91" spans="1:15" s="70" customFormat="1" ht="15" customHeight="1">
      <c r="A91" s="35"/>
      <c r="B91" s="35"/>
      <c r="C91" s="35"/>
      <c r="D91" s="35"/>
      <c r="E91" s="35"/>
      <c r="F91" s="35"/>
      <c r="G91" s="35"/>
      <c r="H91" s="35"/>
      <c r="I91" s="35"/>
      <c r="J91" s="37"/>
      <c r="K91" s="35"/>
      <c r="L91" s="35"/>
      <c r="M91" s="35"/>
      <c r="N91" s="35"/>
      <c r="O91" s="35"/>
    </row>
    <row r="92" spans="1:15" s="70" customFormat="1" ht="15" customHeight="1">
      <c r="A92" s="35"/>
      <c r="B92" s="35"/>
      <c r="C92" s="35"/>
      <c r="D92" s="35"/>
      <c r="E92" s="35"/>
      <c r="F92" s="35"/>
      <c r="G92" s="35"/>
      <c r="H92" s="35"/>
      <c r="I92" s="35"/>
      <c r="J92" s="37"/>
      <c r="K92" s="35"/>
      <c r="L92" s="35"/>
      <c r="M92" s="35"/>
      <c r="N92" s="35"/>
      <c r="O92" s="35"/>
    </row>
    <row r="93" spans="1:15" s="70" customFormat="1" ht="15" customHeight="1">
      <c r="A93" s="35"/>
      <c r="B93" s="35"/>
      <c r="C93" s="35"/>
      <c r="D93" s="35"/>
      <c r="E93" s="35"/>
      <c r="F93" s="35"/>
      <c r="G93" s="35"/>
      <c r="H93" s="35"/>
      <c r="I93" s="35"/>
      <c r="J93" s="37"/>
      <c r="K93" s="35"/>
      <c r="L93" s="35"/>
      <c r="M93" s="35"/>
      <c r="N93" s="35"/>
      <c r="O93" s="35"/>
    </row>
    <row r="94" spans="1:15" s="70" customFormat="1" ht="15" customHeight="1">
      <c r="A94" s="35"/>
      <c r="B94" s="35"/>
      <c r="C94" s="35"/>
      <c r="D94" s="35"/>
      <c r="E94" s="35"/>
      <c r="F94" s="35"/>
      <c r="G94" s="35"/>
      <c r="H94" s="35"/>
      <c r="I94" s="35"/>
      <c r="J94" s="37"/>
      <c r="K94" s="35"/>
      <c r="L94" s="35"/>
      <c r="M94" s="35"/>
      <c r="N94" s="35"/>
      <c r="O94" s="35"/>
    </row>
    <row r="95" spans="1:15" s="70" customFormat="1" ht="15" customHeight="1">
      <c r="A95" s="35"/>
      <c r="B95" s="35"/>
      <c r="C95" s="35"/>
      <c r="D95" s="35"/>
      <c r="E95" s="35"/>
      <c r="F95" s="35"/>
      <c r="G95" s="35"/>
      <c r="H95" s="35"/>
      <c r="I95" s="35"/>
      <c r="J95" s="37"/>
      <c r="K95" s="35"/>
      <c r="L95" s="35"/>
      <c r="M95" s="35"/>
      <c r="N95" s="35"/>
      <c r="O95" s="35"/>
    </row>
    <row r="96" spans="1:15" s="70" customFormat="1" ht="15" customHeight="1">
      <c r="A96" s="35"/>
      <c r="B96" s="35"/>
      <c r="C96" s="35"/>
      <c r="D96" s="35"/>
      <c r="E96" s="35"/>
      <c r="F96" s="35"/>
      <c r="G96" s="35"/>
      <c r="H96" s="35"/>
      <c r="I96" s="35"/>
      <c r="J96" s="37"/>
      <c r="K96" s="35"/>
      <c r="L96" s="35"/>
      <c r="M96" s="35"/>
      <c r="N96" s="35"/>
      <c r="O96" s="35"/>
    </row>
    <row r="97" spans="1:15" s="70" customFormat="1" ht="15" customHeight="1">
      <c r="A97" s="35"/>
      <c r="B97" s="35"/>
      <c r="C97" s="35"/>
      <c r="D97" s="35"/>
      <c r="E97" s="35"/>
      <c r="F97" s="35"/>
      <c r="G97" s="35"/>
      <c r="H97" s="35"/>
      <c r="I97" s="35"/>
      <c r="J97" s="37"/>
      <c r="K97" s="35"/>
      <c r="L97" s="35"/>
      <c r="M97" s="35"/>
      <c r="N97" s="35"/>
      <c r="O97" s="35"/>
    </row>
    <row r="98" spans="1:15" s="70" customFormat="1" ht="15" customHeight="1">
      <c r="A98" s="35"/>
      <c r="B98" s="35"/>
      <c r="C98" s="35"/>
      <c r="D98" s="35"/>
      <c r="E98" s="35"/>
      <c r="F98" s="35"/>
      <c r="G98" s="35"/>
      <c r="H98" s="35"/>
      <c r="I98" s="35"/>
      <c r="J98" s="37"/>
      <c r="K98" s="35"/>
      <c r="L98" s="35"/>
      <c r="M98" s="35"/>
      <c r="N98" s="35"/>
      <c r="O98" s="35"/>
    </row>
    <row r="99" spans="1:15" s="70" customFormat="1" ht="15" customHeight="1">
      <c r="A99" s="35"/>
      <c r="B99" s="35"/>
      <c r="C99" s="35"/>
      <c r="D99" s="35"/>
      <c r="E99" s="35"/>
      <c r="F99" s="35"/>
      <c r="G99" s="35"/>
      <c r="H99" s="35"/>
      <c r="I99" s="35"/>
      <c r="J99" s="37"/>
      <c r="K99" s="35"/>
      <c r="L99" s="35"/>
      <c r="M99" s="35"/>
      <c r="N99" s="35"/>
      <c r="O99" s="35"/>
    </row>
    <row r="100" spans="1:15" s="70" customFormat="1" ht="15" customHeight="1">
      <c r="A100" s="35"/>
      <c r="B100" s="35"/>
      <c r="C100" s="35"/>
      <c r="D100" s="35"/>
      <c r="E100" s="35"/>
      <c r="F100" s="35"/>
      <c r="G100" s="35"/>
      <c r="H100" s="35"/>
      <c r="I100" s="35"/>
      <c r="J100" s="37"/>
      <c r="K100" s="35"/>
      <c r="L100" s="35"/>
      <c r="M100" s="35"/>
      <c r="N100" s="35"/>
      <c r="O100" s="35"/>
    </row>
    <row r="101" spans="1:15" s="70" customFormat="1" ht="15" customHeight="1">
      <c r="A101" s="35"/>
      <c r="B101" s="35"/>
      <c r="C101" s="35"/>
      <c r="D101" s="35"/>
      <c r="E101" s="35"/>
      <c r="F101" s="35"/>
      <c r="G101" s="35"/>
      <c r="H101" s="35"/>
      <c r="I101" s="35"/>
      <c r="J101" s="37"/>
      <c r="K101" s="35"/>
      <c r="L101" s="35"/>
      <c r="M101" s="35"/>
      <c r="N101" s="35"/>
      <c r="O101" s="35"/>
    </row>
    <row r="102" spans="1:15" s="70" customFormat="1" ht="15" customHeight="1">
      <c r="A102" s="35"/>
      <c r="B102" s="35"/>
      <c r="C102" s="35"/>
      <c r="D102" s="35"/>
      <c r="E102" s="35"/>
      <c r="F102" s="35"/>
      <c r="G102" s="35"/>
      <c r="H102" s="35"/>
      <c r="I102" s="35"/>
      <c r="J102" s="37"/>
      <c r="K102" s="35"/>
      <c r="L102" s="35"/>
      <c r="M102" s="35"/>
      <c r="N102" s="35"/>
      <c r="O102" s="35"/>
    </row>
    <row r="103" spans="1:15" s="70" customFormat="1" ht="15" customHeight="1">
      <c r="A103" s="35"/>
      <c r="B103" s="35"/>
      <c r="C103" s="35"/>
      <c r="D103" s="35"/>
      <c r="E103" s="35"/>
      <c r="F103" s="35"/>
      <c r="G103" s="35"/>
      <c r="H103" s="35"/>
      <c r="I103" s="35"/>
      <c r="J103" s="37"/>
      <c r="K103" s="35"/>
      <c r="L103" s="35"/>
      <c r="M103" s="35"/>
      <c r="N103" s="35"/>
      <c r="O103" s="35"/>
    </row>
    <row r="104" spans="1:15" s="70" customFormat="1" ht="15" customHeight="1">
      <c r="A104" s="35"/>
      <c r="B104" s="35"/>
      <c r="C104" s="35"/>
      <c r="D104" s="35"/>
      <c r="E104" s="35"/>
      <c r="F104" s="35"/>
      <c r="G104" s="35"/>
      <c r="H104" s="35"/>
      <c r="I104" s="35"/>
      <c r="J104" s="37"/>
      <c r="K104" s="35"/>
      <c r="L104" s="35"/>
      <c r="M104" s="35"/>
      <c r="N104" s="35"/>
      <c r="O104" s="35"/>
    </row>
    <row r="105" spans="1:15" s="70" customFormat="1" ht="1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8"/>
      <c r="K105" s="36"/>
      <c r="L105" s="36"/>
      <c r="M105" s="36"/>
      <c r="N105" s="36"/>
      <c r="O105" s="36"/>
    </row>
    <row r="106" spans="1:15" s="70" customFormat="1" ht="1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8"/>
      <c r="K106" s="36"/>
      <c r="L106" s="36"/>
      <c r="M106" s="36"/>
      <c r="N106" s="36"/>
      <c r="O106" s="36"/>
    </row>
    <row r="107" spans="1:15" s="70" customFormat="1" ht="1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8"/>
      <c r="K107" s="36"/>
      <c r="L107" s="36"/>
      <c r="M107" s="36"/>
      <c r="N107" s="36"/>
      <c r="O107" s="36"/>
    </row>
    <row r="108" spans="1:15" s="70" customFormat="1" ht="1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8"/>
      <c r="K108" s="36"/>
      <c r="L108" s="36"/>
      <c r="M108" s="36"/>
      <c r="N108" s="36"/>
      <c r="O108" s="36"/>
    </row>
    <row r="109" spans="1:15" s="70" customFormat="1" ht="1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8"/>
      <c r="K109" s="36"/>
      <c r="L109" s="36"/>
      <c r="M109" s="36"/>
      <c r="N109" s="36"/>
      <c r="O109" s="36"/>
    </row>
    <row r="110" spans="1:15" s="70" customFormat="1" ht="1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8"/>
      <c r="K110" s="36"/>
      <c r="L110" s="36"/>
      <c r="M110" s="36"/>
      <c r="N110" s="36"/>
      <c r="O110" s="36"/>
    </row>
    <row r="111" spans="1:15" s="70" customFormat="1" ht="1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8"/>
      <c r="K111" s="36"/>
      <c r="L111" s="36"/>
      <c r="M111" s="36"/>
      <c r="N111" s="36"/>
      <c r="O111" s="36"/>
    </row>
  </sheetData>
  <mergeCells count="1">
    <mergeCell ref="A76:O76"/>
  </mergeCells>
  <pageMargins left="0.7" right="0.7" top="0.75" bottom="0.75" header="0.51180555555555496" footer="0.51180555555555496"/>
  <pageSetup firstPageNumber="0" orientation="portrait" useFirstPageNumber="1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H14"/>
  <sheetViews>
    <sheetView workbookViewId="0">
      <selection activeCell="F3" sqref="F3:G7"/>
    </sheetView>
  </sheetViews>
  <sheetFormatPr defaultColWidth="8.87890625" defaultRowHeight="14.35"/>
  <cols>
    <col min="1" max="1" width="11.1171875" customWidth="1"/>
    <col min="2" max="2" width="14.64453125" customWidth="1"/>
    <col min="3" max="4" width="9.64453125" customWidth="1"/>
    <col min="6" max="6" width="16.87890625" customWidth="1"/>
  </cols>
  <sheetData>
    <row r="3" spans="1:8">
      <c r="A3" t="s">
        <v>2</v>
      </c>
      <c r="B3" t="s">
        <v>39</v>
      </c>
      <c r="D3" t="s">
        <v>40</v>
      </c>
      <c r="F3" s="1" t="s">
        <v>30</v>
      </c>
      <c r="H3" s="1"/>
    </row>
    <row r="4" spans="1:8">
      <c r="A4" s="39">
        <v>43647</v>
      </c>
      <c r="B4">
        <v>1000000</v>
      </c>
      <c r="C4" t="e">
        <f>B4+#REF!+#REF!+#REF!+#REF!+#REF!+#REF!</f>
        <v>#REF!</v>
      </c>
      <c r="D4" t="e">
        <f>B4-C4</f>
        <v>#REF!</v>
      </c>
      <c r="H4" s="1"/>
    </row>
    <row r="5" spans="1:8">
      <c r="A5" s="39">
        <v>43648</v>
      </c>
      <c r="B5" t="e">
        <f t="shared" ref="B5:B14" si="0">C4</f>
        <v>#REF!</v>
      </c>
      <c r="C5" t="e">
        <f>B5+#REF!+#REF!+#REF!</f>
        <v>#REF!</v>
      </c>
      <c r="D5" t="e">
        <f>B5-C5</f>
        <v>#REF!</v>
      </c>
      <c r="F5" s="1" t="s">
        <v>32</v>
      </c>
      <c r="G5">
        <v>40</v>
      </c>
      <c r="H5" s="1"/>
    </row>
    <row r="6" spans="1:8">
      <c r="A6" s="39">
        <v>43649</v>
      </c>
      <c r="B6" t="e">
        <f t="shared" si="0"/>
        <v>#REF!</v>
      </c>
      <c r="C6" t="e">
        <f>B6+#REF!+#REF!+#REF!+#REF!+#REF!</f>
        <v>#REF!</v>
      </c>
      <c r="D6" t="e">
        <f>B6-C6</f>
        <v>#REF!</v>
      </c>
      <c r="F6" s="1" t="s">
        <v>34</v>
      </c>
      <c r="G6">
        <v>13</v>
      </c>
    </row>
    <row r="7" spans="1:8">
      <c r="A7" s="39">
        <v>43650</v>
      </c>
      <c r="B7" t="e">
        <f t="shared" si="0"/>
        <v>#REF!</v>
      </c>
      <c r="C7" t="e">
        <f>B7+#REF!+#REF!+#REF!</f>
        <v>#REF!</v>
      </c>
      <c r="D7" t="e">
        <f>B7-C7</f>
        <v>#REF!</v>
      </c>
      <c r="F7" s="1" t="s">
        <v>36</v>
      </c>
      <c r="G7">
        <v>27</v>
      </c>
    </row>
    <row r="8" spans="1:8">
      <c r="A8" s="39">
        <v>43650</v>
      </c>
      <c r="B8" t="e">
        <f t="shared" si="0"/>
        <v>#REF!</v>
      </c>
      <c r="C8" t="e">
        <f>B8+#REF!+#REF!+#REF!+#REF!+#REF!+#REF!+#REF!+#REF!+#REF!</f>
        <v>#REF!</v>
      </c>
      <c r="D8" t="e">
        <f>B8-C8</f>
        <v>#REF!</v>
      </c>
    </row>
    <row r="9" spans="1:8">
      <c r="A9" s="39">
        <v>43671</v>
      </c>
      <c r="B9" t="e">
        <f t="shared" si="0"/>
        <v>#REF!</v>
      </c>
      <c r="C9" t="e">
        <f>B9+#REF!+#REF!</f>
        <v>#REF!</v>
      </c>
      <c r="D9" t="e">
        <f t="shared" ref="D9:D13" si="1">B9-C9</f>
        <v>#REF!</v>
      </c>
    </row>
    <row r="10" spans="1:8">
      <c r="A10" s="39">
        <v>43672</v>
      </c>
      <c r="B10" t="e">
        <f t="shared" si="0"/>
        <v>#REF!</v>
      </c>
      <c r="C10" t="e">
        <f>B10+#REF!</f>
        <v>#REF!</v>
      </c>
      <c r="D10" t="e">
        <f t="shared" si="1"/>
        <v>#REF!</v>
      </c>
    </row>
    <row r="11" spans="1:8">
      <c r="A11" s="39">
        <v>43675</v>
      </c>
      <c r="B11" t="e">
        <f t="shared" si="0"/>
        <v>#REF!</v>
      </c>
      <c r="C11" t="e">
        <f>B11+SUM(#REF!)</f>
        <v>#REF!</v>
      </c>
      <c r="D11" t="e">
        <f t="shared" si="1"/>
        <v>#REF!</v>
      </c>
    </row>
    <row r="12" spans="1:8">
      <c r="A12" s="39">
        <v>43676</v>
      </c>
      <c r="B12" t="e">
        <f t="shared" si="0"/>
        <v>#REF!</v>
      </c>
      <c r="C12" s="3" t="e">
        <f>B12+#REF!</f>
        <v>#REF!</v>
      </c>
      <c r="D12" t="e">
        <f t="shared" si="1"/>
        <v>#REF!</v>
      </c>
    </row>
    <row r="13" spans="1:8">
      <c r="A13" s="39">
        <v>43677</v>
      </c>
      <c r="B13" s="3" t="e">
        <f t="shared" si="0"/>
        <v>#REF!</v>
      </c>
      <c r="C13" s="3" t="e">
        <f>B13+SUM(#REF!)</f>
        <v>#REF!</v>
      </c>
      <c r="D13" t="e">
        <f t="shared" si="1"/>
        <v>#REF!</v>
      </c>
    </row>
    <row r="14" spans="1:8">
      <c r="A14" s="39">
        <v>43678</v>
      </c>
      <c r="B14" s="3" t="e">
        <f t="shared" si="0"/>
        <v>#REF!</v>
      </c>
    </row>
  </sheetData>
  <pageMargins left="0.75" right="0.75" top="1" bottom="1" header="0.51180555555555496" footer="0.51180555555555496"/>
  <pageSetup firstPageNumber="0" orientation="portrait" useFirstPageNumber="1" horizontalDpi="300" verticalDpi="30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A101"/>
  <sheetViews>
    <sheetView topLeftCell="A57" workbookViewId="0">
      <selection activeCell="M64" sqref="M64"/>
    </sheetView>
  </sheetViews>
  <sheetFormatPr defaultColWidth="9" defaultRowHeight="14.35"/>
  <cols>
    <col min="1" max="1" width="8.87890625" customWidth="1"/>
    <col min="2" max="2" width="16.3515625" customWidth="1"/>
    <col min="3" max="3" width="15" customWidth="1"/>
    <col min="4" max="4" width="23.3515625" customWidth="1"/>
    <col min="5" max="5" width="11.52734375" customWidth="1"/>
    <col min="6" max="6" width="12" customWidth="1"/>
    <col min="7" max="7" width="15.64453125" customWidth="1"/>
    <col min="8" max="8" width="13.64453125" customWidth="1"/>
    <col min="9" max="9" width="19" customWidth="1"/>
    <col min="10" max="10" width="8.52734375" style="6" hidden="1" customWidth="1"/>
    <col min="11" max="11" width="16.87890625" hidden="1" customWidth="1"/>
    <col min="12" max="12" width="7" hidden="1" customWidth="1"/>
    <col min="13" max="13" width="14.52734375" customWidth="1"/>
    <col min="14" max="14" width="18.64453125" customWidth="1"/>
    <col min="15" max="15" width="15.87890625" customWidth="1"/>
    <col min="16" max="16" width="9" style="70"/>
    <col min="17" max="27" width="9" style="67"/>
  </cols>
  <sheetData>
    <row r="1" spans="1:27" ht="15" customHeight="1">
      <c r="A1" s="7"/>
      <c r="B1" s="8"/>
      <c r="C1" s="8"/>
      <c r="D1" s="8"/>
      <c r="E1" s="8"/>
      <c r="F1" s="8"/>
      <c r="G1" s="8"/>
      <c r="H1" s="8"/>
      <c r="I1" s="8"/>
      <c r="J1" s="24"/>
      <c r="K1" s="25"/>
      <c r="L1" s="8"/>
      <c r="M1" s="8"/>
      <c r="N1" s="25"/>
      <c r="O1" s="50"/>
    </row>
    <row r="2" spans="1:27" ht="15" customHeight="1">
      <c r="A2" s="9"/>
      <c r="B2" s="10"/>
      <c r="C2" s="10"/>
      <c r="D2" s="10"/>
      <c r="E2" s="10"/>
      <c r="F2" s="10"/>
      <c r="G2" s="10"/>
      <c r="H2" s="10"/>
      <c r="I2" s="10"/>
      <c r="J2" s="26"/>
      <c r="K2" s="27"/>
      <c r="L2" s="10"/>
      <c r="M2" s="10"/>
      <c r="N2" s="27"/>
      <c r="O2" s="51"/>
    </row>
    <row r="3" spans="1:27" ht="15" customHeight="1">
      <c r="A3" s="9"/>
      <c r="B3" s="10"/>
      <c r="C3" s="10"/>
      <c r="D3" s="10"/>
      <c r="E3" s="10"/>
      <c r="F3" s="10"/>
      <c r="G3" s="10"/>
      <c r="H3" s="10"/>
      <c r="I3" s="10"/>
      <c r="J3" s="26"/>
      <c r="K3" s="27"/>
      <c r="L3" s="10"/>
      <c r="M3" s="10"/>
      <c r="N3" s="27"/>
      <c r="O3" s="51"/>
    </row>
    <row r="4" spans="1:27" ht="15" customHeight="1">
      <c r="A4" s="9"/>
      <c r="B4" s="10"/>
      <c r="C4" s="10"/>
      <c r="D4" s="10"/>
      <c r="E4" s="10"/>
      <c r="F4" s="10"/>
      <c r="G4" s="10"/>
      <c r="H4" s="10"/>
      <c r="I4" s="10"/>
      <c r="J4" s="26"/>
      <c r="K4" s="27"/>
      <c r="L4" s="10"/>
      <c r="M4" s="10"/>
      <c r="N4" s="27"/>
      <c r="O4" s="51"/>
    </row>
    <row r="5" spans="1:27" ht="18.600000000000001" customHeight="1">
      <c r="A5" s="11"/>
      <c r="B5" s="12"/>
      <c r="C5" s="12"/>
      <c r="D5" s="12"/>
      <c r="E5" s="12"/>
      <c r="F5" s="12"/>
      <c r="G5" s="12"/>
      <c r="H5" s="12"/>
      <c r="I5" s="12"/>
      <c r="J5" s="28"/>
      <c r="K5" s="12"/>
      <c r="L5" s="12"/>
      <c r="M5" s="12"/>
      <c r="N5" s="12"/>
      <c r="O5" s="52"/>
    </row>
    <row r="6" spans="1:27" s="4" customFormat="1" ht="54.75" customHeight="1">
      <c r="A6" s="13" t="s">
        <v>0</v>
      </c>
      <c r="B6" s="14" t="s">
        <v>2</v>
      </c>
      <c r="C6" s="14" t="s">
        <v>3</v>
      </c>
      <c r="D6" s="14" t="s">
        <v>1</v>
      </c>
      <c r="E6" s="14" t="s">
        <v>4</v>
      </c>
      <c r="F6" s="14" t="s">
        <v>507</v>
      </c>
      <c r="G6" s="15" t="s">
        <v>5</v>
      </c>
      <c r="H6" s="14" t="s">
        <v>6</v>
      </c>
      <c r="I6" s="14" t="s">
        <v>7</v>
      </c>
      <c r="J6" s="29" t="s">
        <v>8</v>
      </c>
      <c r="K6" s="30" t="s">
        <v>9</v>
      </c>
      <c r="L6" s="14" t="s">
        <v>10</v>
      </c>
      <c r="M6" s="14" t="s">
        <v>101</v>
      </c>
      <c r="N6" s="30" t="s">
        <v>100</v>
      </c>
      <c r="O6" s="53" t="s">
        <v>128</v>
      </c>
      <c r="P6" s="71"/>
      <c r="Q6" s="75"/>
      <c r="R6" s="75"/>
      <c r="S6" s="75"/>
      <c r="T6" s="75"/>
      <c r="U6" s="75"/>
      <c r="V6" s="75"/>
      <c r="W6" s="75"/>
      <c r="X6" s="75"/>
      <c r="Y6" s="75"/>
      <c r="Z6" s="75"/>
      <c r="AA6" s="75"/>
    </row>
    <row r="7" spans="1:27" ht="6.75" customHeight="1">
      <c r="A7" s="16"/>
      <c r="B7" s="17"/>
      <c r="C7" s="17"/>
      <c r="D7" s="17"/>
      <c r="E7" s="17"/>
      <c r="F7" s="17"/>
      <c r="G7" s="18"/>
      <c r="H7" s="17"/>
      <c r="I7" s="17"/>
      <c r="J7" s="31"/>
      <c r="K7" s="32"/>
      <c r="L7" s="17"/>
      <c r="M7" s="17"/>
      <c r="N7" s="32"/>
      <c r="O7" s="54"/>
    </row>
    <row r="8" spans="1:27" s="1" customFormat="1" ht="29.25" customHeight="1">
      <c r="A8" s="19">
        <v>1</v>
      </c>
      <c r="B8" s="21">
        <v>44256</v>
      </c>
      <c r="C8" s="22" t="s">
        <v>240</v>
      </c>
      <c r="D8" s="20" t="s">
        <v>98</v>
      </c>
      <c r="E8" s="23" t="s">
        <v>12</v>
      </c>
      <c r="F8" s="23">
        <v>7000</v>
      </c>
      <c r="G8" s="23">
        <v>222.65</v>
      </c>
      <c r="H8" s="23">
        <v>219.9</v>
      </c>
      <c r="I8" s="23">
        <v>227.8</v>
      </c>
      <c r="J8" s="33">
        <f t="shared" ref="J8" si="0">IF(E8="","",IF(E8="Buy",(I8-G8),(G8-I8)))</f>
        <v>5.1500000000000057</v>
      </c>
      <c r="K8" s="34">
        <f t="shared" ref="K8" si="1">IF(E8="","",J8*F8)</f>
        <v>36050.000000000036</v>
      </c>
      <c r="L8" s="23">
        <v>400</v>
      </c>
      <c r="M8" s="48">
        <f t="shared" ref="M8" si="2">G8*F8*0.03%</f>
        <v>467.56499999999994</v>
      </c>
      <c r="N8" s="34">
        <f t="shared" ref="N8" si="3">K8-M8</f>
        <v>35582.435000000034</v>
      </c>
      <c r="O8" s="55"/>
      <c r="P8" s="70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</row>
    <row r="9" spans="1:27" s="1" customFormat="1" ht="29.25" customHeight="1">
      <c r="A9" s="19">
        <v>2</v>
      </c>
      <c r="B9" s="21">
        <v>44256</v>
      </c>
      <c r="C9" s="22" t="s">
        <v>546</v>
      </c>
      <c r="D9" s="20" t="s">
        <v>98</v>
      </c>
      <c r="E9" s="23" t="s">
        <v>12</v>
      </c>
      <c r="F9" s="23">
        <v>14000</v>
      </c>
      <c r="G9" s="23">
        <v>230.45</v>
      </c>
      <c r="H9" s="23">
        <v>226.95</v>
      </c>
      <c r="I9" s="23">
        <v>231.05</v>
      </c>
      <c r="J9" s="33">
        <f t="shared" ref="J9" si="4">IF(E9="","",IF(E9="Buy",(I9-G9),(G9-I9)))</f>
        <v>0.60000000000002274</v>
      </c>
      <c r="K9" s="34">
        <f t="shared" ref="K9" si="5">IF(E9="","",J9*F9)</f>
        <v>8400.0000000003183</v>
      </c>
      <c r="L9" s="23">
        <v>400</v>
      </c>
      <c r="M9" s="48">
        <f t="shared" ref="M9" si="6">G9*F9*0.03%</f>
        <v>967.88999999999987</v>
      </c>
      <c r="N9" s="34">
        <f t="shared" ref="N9" si="7">K9-M9</f>
        <v>7432.1100000003189</v>
      </c>
      <c r="O9" s="55">
        <f>SUM(N8:N9)</f>
        <v>43014.545000000355</v>
      </c>
      <c r="P9" s="70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</row>
    <row r="10" spans="1:27" s="1" customFormat="1" ht="29.25" customHeight="1">
      <c r="A10" s="19">
        <v>3</v>
      </c>
      <c r="B10" s="21">
        <v>44257</v>
      </c>
      <c r="C10" s="22" t="s">
        <v>318</v>
      </c>
      <c r="D10" s="20" t="s">
        <v>547</v>
      </c>
      <c r="E10" s="23" t="s">
        <v>12</v>
      </c>
      <c r="F10" s="23">
        <v>6200</v>
      </c>
      <c r="G10" s="23">
        <v>233.95</v>
      </c>
      <c r="H10" s="23">
        <v>229.3</v>
      </c>
      <c r="I10" s="23">
        <v>230.8</v>
      </c>
      <c r="J10" s="33">
        <f t="shared" ref="J10" si="8">IF(E10="","",IF(E10="Buy",(I10-G10),(G10-I10)))</f>
        <v>-3.1499999999999773</v>
      </c>
      <c r="K10" s="34">
        <f t="shared" ref="K10" si="9">IF(E10="","",J10*F10)</f>
        <v>-19529.999999999858</v>
      </c>
      <c r="L10" s="23">
        <v>400</v>
      </c>
      <c r="M10" s="48">
        <f t="shared" ref="M10" si="10">G10*F10*0.03%</f>
        <v>435.14699999999993</v>
      </c>
      <c r="N10" s="34">
        <f t="shared" ref="N10" si="11">K10-M10</f>
        <v>-19965.146999999859</v>
      </c>
      <c r="O10" s="55"/>
      <c r="P10" s="70"/>
      <c r="Q10" s="76"/>
      <c r="R10" s="76"/>
      <c r="S10" s="76"/>
      <c r="T10" s="76"/>
      <c r="U10" s="76"/>
      <c r="V10" s="76"/>
      <c r="W10" s="76"/>
      <c r="X10" s="76"/>
      <c r="Y10" s="76"/>
      <c r="Z10" s="76"/>
      <c r="AA10" s="76"/>
    </row>
    <row r="11" spans="1:27" s="1" customFormat="1" ht="29.25" customHeight="1">
      <c r="A11" s="19">
        <v>4</v>
      </c>
      <c r="B11" s="21">
        <v>44257</v>
      </c>
      <c r="C11" s="22" t="s">
        <v>470</v>
      </c>
      <c r="D11" s="20" t="s">
        <v>113</v>
      </c>
      <c r="E11" s="23" t="s">
        <v>12</v>
      </c>
      <c r="F11" s="23">
        <v>5700</v>
      </c>
      <c r="G11" s="23">
        <v>334.5</v>
      </c>
      <c r="H11" s="23">
        <v>332.2</v>
      </c>
      <c r="I11" s="23">
        <v>344.1</v>
      </c>
      <c r="J11" s="33">
        <f t="shared" ref="J11" si="12">IF(E11="","",IF(E11="Buy",(I11-G11),(G11-I11)))</f>
        <v>9.6000000000000227</v>
      </c>
      <c r="K11" s="34">
        <f t="shared" ref="K11" si="13">IF(E11="","",J11*F11)</f>
        <v>54720.000000000131</v>
      </c>
      <c r="L11" s="23">
        <v>400</v>
      </c>
      <c r="M11" s="48">
        <f t="shared" ref="M11" si="14">G11*F11*0.03%</f>
        <v>571.995</v>
      </c>
      <c r="N11" s="34">
        <f t="shared" ref="N11" si="15">K11-M11</f>
        <v>54148.005000000128</v>
      </c>
      <c r="O11" s="55"/>
      <c r="P11" s="70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</row>
    <row r="12" spans="1:27" s="1" customFormat="1" ht="29.25" customHeight="1">
      <c r="A12" s="19">
        <v>5</v>
      </c>
      <c r="B12" s="21">
        <v>44257</v>
      </c>
      <c r="C12" s="22" t="s">
        <v>548</v>
      </c>
      <c r="D12" s="20" t="s">
        <v>133</v>
      </c>
      <c r="E12" s="23" t="s">
        <v>12</v>
      </c>
      <c r="F12" s="23">
        <v>2500</v>
      </c>
      <c r="G12" s="23">
        <v>712</v>
      </c>
      <c r="H12" s="23">
        <v>705.5</v>
      </c>
      <c r="I12" s="23">
        <v>719.8</v>
      </c>
      <c r="J12" s="33">
        <f t="shared" ref="J12" si="16">IF(E12="","",IF(E12="Buy",(I12-G12),(G12-I12)))</f>
        <v>7.7999999999999545</v>
      </c>
      <c r="K12" s="34">
        <f t="shared" ref="K12" si="17">IF(E12="","",J12*F12)</f>
        <v>19499.999999999887</v>
      </c>
      <c r="L12" s="23">
        <v>400</v>
      </c>
      <c r="M12" s="48">
        <f t="shared" ref="M12" si="18">G12*F12*0.03%</f>
        <v>534</v>
      </c>
      <c r="N12" s="34">
        <f t="shared" ref="N12" si="19">K12-M12</f>
        <v>18965.999999999887</v>
      </c>
      <c r="O12" s="55"/>
      <c r="P12" s="70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</row>
    <row r="13" spans="1:27" s="1" customFormat="1" ht="29.25" customHeight="1">
      <c r="A13" s="19">
        <v>6</v>
      </c>
      <c r="B13" s="21">
        <v>44257</v>
      </c>
      <c r="C13" s="22" t="s">
        <v>396</v>
      </c>
      <c r="D13" s="20" t="s">
        <v>253</v>
      </c>
      <c r="E13" s="23" t="s">
        <v>12</v>
      </c>
      <c r="F13" s="23">
        <v>9000</v>
      </c>
      <c r="G13" s="23">
        <v>134.69999999999999</v>
      </c>
      <c r="H13" s="23">
        <v>132.44999999999999</v>
      </c>
      <c r="I13" s="23">
        <v>133.5</v>
      </c>
      <c r="J13" s="33">
        <f t="shared" ref="J13" si="20">IF(E13="","",IF(E13="Buy",(I13-G13),(G13-I13)))</f>
        <v>-1.1999999999999886</v>
      </c>
      <c r="K13" s="34">
        <f t="shared" ref="K13" si="21">IF(E13="","",J13*F13)</f>
        <v>-10799.999999999898</v>
      </c>
      <c r="L13" s="23">
        <v>400</v>
      </c>
      <c r="M13" s="48">
        <f t="shared" ref="M13" si="22">G13*F13*0.03%</f>
        <v>363.68999999999994</v>
      </c>
      <c r="N13" s="34">
        <f t="shared" ref="N13" si="23">K13-M13</f>
        <v>-11163.689999999899</v>
      </c>
      <c r="O13" s="55">
        <f>SUM(N10:N13)</f>
        <v>41985.168000000253</v>
      </c>
      <c r="P13" s="70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</row>
    <row r="14" spans="1:27" s="1" customFormat="1" ht="29.25" customHeight="1">
      <c r="A14" s="19">
        <v>7</v>
      </c>
      <c r="B14" s="21">
        <v>44258</v>
      </c>
      <c r="C14" s="22" t="s">
        <v>118</v>
      </c>
      <c r="D14" s="20" t="s">
        <v>162</v>
      </c>
      <c r="E14" s="23" t="s">
        <v>12</v>
      </c>
      <c r="F14" s="23">
        <v>400</v>
      </c>
      <c r="G14" s="23">
        <v>6535</v>
      </c>
      <c r="H14" s="23">
        <v>6497.5</v>
      </c>
      <c r="I14" s="23">
        <v>6525</v>
      </c>
      <c r="J14" s="33">
        <f t="shared" ref="J14" si="24">IF(E14="","",IF(E14="Buy",(I14-G14),(G14-I14)))</f>
        <v>-10</v>
      </c>
      <c r="K14" s="34">
        <f t="shared" ref="K14" si="25">IF(E14="","",J14*F14)</f>
        <v>-4000</v>
      </c>
      <c r="L14" s="23">
        <v>400</v>
      </c>
      <c r="M14" s="48">
        <f t="shared" ref="M14" si="26">G14*F14*0.03%</f>
        <v>784.19999999999993</v>
      </c>
      <c r="N14" s="34">
        <f t="shared" ref="N14" si="27">K14-M14</f>
        <v>-4784.2</v>
      </c>
      <c r="O14" s="55"/>
      <c r="P14" s="70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</row>
    <row r="15" spans="1:27" s="1" customFormat="1" ht="29.25" customHeight="1">
      <c r="A15" s="19">
        <v>8</v>
      </c>
      <c r="B15" s="21">
        <v>44258</v>
      </c>
      <c r="C15" s="22" t="s">
        <v>343</v>
      </c>
      <c r="D15" s="20" t="s">
        <v>547</v>
      </c>
      <c r="E15" s="23" t="s">
        <v>12</v>
      </c>
      <c r="F15" s="23">
        <v>3100</v>
      </c>
      <c r="G15" s="23">
        <v>241.6</v>
      </c>
      <c r="H15" s="23">
        <v>238.5</v>
      </c>
      <c r="I15" s="23">
        <v>249.8</v>
      </c>
      <c r="J15" s="33">
        <f t="shared" ref="J15" si="28">IF(E15="","",IF(E15="Buy",(I15-G15),(G15-I15)))</f>
        <v>8.2000000000000171</v>
      </c>
      <c r="K15" s="34">
        <f t="shared" ref="K15" si="29">IF(E15="","",J15*F15)</f>
        <v>25420.000000000055</v>
      </c>
      <c r="L15" s="23">
        <v>400</v>
      </c>
      <c r="M15" s="48">
        <f t="shared" ref="M15" si="30">G15*F15*0.03%</f>
        <v>224.68799999999999</v>
      </c>
      <c r="N15" s="34">
        <f t="shared" ref="N15" si="31">K15-M15</f>
        <v>25195.312000000056</v>
      </c>
      <c r="O15" s="55">
        <f>SUM(N14:N15)</f>
        <v>20411.112000000056</v>
      </c>
      <c r="P15" s="70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</row>
    <row r="16" spans="1:27" s="1" customFormat="1" ht="29.25" customHeight="1">
      <c r="A16" s="19">
        <v>9</v>
      </c>
      <c r="B16" s="21">
        <v>44259</v>
      </c>
      <c r="C16" s="22" t="s">
        <v>278</v>
      </c>
      <c r="D16" s="20" t="s">
        <v>95</v>
      </c>
      <c r="E16" s="23" t="s">
        <v>12</v>
      </c>
      <c r="F16" s="23">
        <v>1500</v>
      </c>
      <c r="G16" s="23">
        <v>1327.95</v>
      </c>
      <c r="H16" s="23">
        <v>1314.8</v>
      </c>
      <c r="I16" s="23">
        <v>1323.85</v>
      </c>
      <c r="J16" s="33">
        <f t="shared" ref="J16" si="32">IF(E16="","",IF(E16="Buy",(I16-G16),(G16-I16)))</f>
        <v>-4.1000000000001364</v>
      </c>
      <c r="K16" s="34">
        <f t="shared" ref="K16" si="33">IF(E16="","",J16*F16)</f>
        <v>-6150.0000000002046</v>
      </c>
      <c r="L16" s="23">
        <v>400</v>
      </c>
      <c r="M16" s="48">
        <f t="shared" ref="M16" si="34">G16*F16*0.03%</f>
        <v>597.57749999999999</v>
      </c>
      <c r="N16" s="34">
        <f t="shared" ref="N16" si="35">K16-M16</f>
        <v>-6747.577500000205</v>
      </c>
      <c r="O16" s="55"/>
      <c r="P16" s="70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</row>
    <row r="17" spans="1:27" s="1" customFormat="1" ht="29.25" customHeight="1">
      <c r="A17" s="19">
        <v>10</v>
      </c>
      <c r="B17" s="21">
        <v>44259</v>
      </c>
      <c r="C17" s="22" t="s">
        <v>393</v>
      </c>
      <c r="D17" s="20" t="s">
        <v>162</v>
      </c>
      <c r="E17" s="23" t="s">
        <v>12</v>
      </c>
      <c r="F17" s="23">
        <v>400</v>
      </c>
      <c r="G17" s="23">
        <v>6630</v>
      </c>
      <c r="H17" s="23">
        <v>1314.8</v>
      </c>
      <c r="I17" s="23">
        <v>6704.05</v>
      </c>
      <c r="J17" s="33">
        <f t="shared" ref="J17" si="36">IF(E17="","",IF(E17="Buy",(I17-G17),(G17-I17)))</f>
        <v>74.050000000000182</v>
      </c>
      <c r="K17" s="34">
        <f t="shared" ref="K17" si="37">IF(E17="","",J17*F17)</f>
        <v>29620.000000000073</v>
      </c>
      <c r="L17" s="23">
        <v>400</v>
      </c>
      <c r="M17" s="48">
        <f t="shared" ref="M17" si="38">G17*F17*0.03%</f>
        <v>795.59999999999991</v>
      </c>
      <c r="N17" s="34">
        <f t="shared" ref="N17" si="39">K17-M17</f>
        <v>28824.400000000074</v>
      </c>
      <c r="O17" s="55"/>
      <c r="P17" s="70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</row>
    <row r="18" spans="1:27" s="1" customFormat="1" ht="29.25" customHeight="1">
      <c r="A18" s="19">
        <v>11</v>
      </c>
      <c r="B18" s="21">
        <v>44259</v>
      </c>
      <c r="C18" s="22" t="s">
        <v>46</v>
      </c>
      <c r="D18" s="20" t="s">
        <v>165</v>
      </c>
      <c r="E18" s="23" t="s">
        <v>12</v>
      </c>
      <c r="F18" s="23">
        <v>3300</v>
      </c>
      <c r="G18" s="23">
        <v>332.1</v>
      </c>
      <c r="H18" s="23">
        <v>329.2</v>
      </c>
      <c r="I18" s="23">
        <v>329.2</v>
      </c>
      <c r="J18" s="33">
        <f t="shared" ref="J18" si="40">IF(E18="","",IF(E18="Buy",(I18-G18),(G18-I18)))</f>
        <v>-2.9000000000000341</v>
      </c>
      <c r="K18" s="34">
        <f t="shared" ref="K18" si="41">IF(E18="","",J18*F18)</f>
        <v>-9570.0000000001128</v>
      </c>
      <c r="L18" s="23">
        <v>400</v>
      </c>
      <c r="M18" s="48">
        <f t="shared" ref="M18" si="42">G18*F18*0.03%</f>
        <v>328.779</v>
      </c>
      <c r="N18" s="34">
        <f t="shared" ref="N18" si="43">K18-M18</f>
        <v>-9898.7790000001132</v>
      </c>
      <c r="O18" s="55">
        <f>SUM(N16:N18)</f>
        <v>12178.043499999758</v>
      </c>
      <c r="P18" s="70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</row>
    <row r="19" spans="1:27" s="1" customFormat="1" ht="29.25" customHeight="1">
      <c r="A19" s="19">
        <v>12</v>
      </c>
      <c r="B19" s="21">
        <v>44260</v>
      </c>
      <c r="C19" s="22" t="s">
        <v>102</v>
      </c>
      <c r="D19" s="20" t="s">
        <v>51</v>
      </c>
      <c r="E19" s="23" t="s">
        <v>12</v>
      </c>
      <c r="F19" s="23">
        <v>3000</v>
      </c>
      <c r="G19" s="23">
        <v>524.04999999999995</v>
      </c>
      <c r="H19" s="23">
        <v>519.20000000000005</v>
      </c>
      <c r="I19" s="23">
        <v>526.6</v>
      </c>
      <c r="J19" s="33">
        <f t="shared" ref="J19" si="44">IF(E19="","",IF(E19="Buy",(I19-G19),(G19-I19)))</f>
        <v>2.5500000000000682</v>
      </c>
      <c r="K19" s="34">
        <f t="shared" ref="K19" si="45">IF(E19="","",J19*F19)</f>
        <v>7650.0000000002046</v>
      </c>
      <c r="L19" s="23">
        <v>400</v>
      </c>
      <c r="M19" s="48">
        <f t="shared" ref="M19" si="46">G19*F19*0.03%</f>
        <v>471.64499999999987</v>
      </c>
      <c r="N19" s="34">
        <f t="shared" ref="N19" si="47">K19-M19</f>
        <v>7178.3550000002051</v>
      </c>
      <c r="O19" s="55"/>
      <c r="P19" s="70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</row>
    <row r="20" spans="1:27" s="1" customFormat="1" ht="29.25" customHeight="1">
      <c r="A20" s="19">
        <v>13</v>
      </c>
      <c r="B20" s="21">
        <v>44260</v>
      </c>
      <c r="C20" s="22" t="s">
        <v>251</v>
      </c>
      <c r="D20" s="20" t="s">
        <v>125</v>
      </c>
      <c r="E20" s="23" t="s">
        <v>13</v>
      </c>
      <c r="F20" s="23">
        <v>800</v>
      </c>
      <c r="G20" s="23">
        <v>1297</v>
      </c>
      <c r="H20" s="23">
        <v>1310.5</v>
      </c>
      <c r="I20" s="23">
        <v>1310.5</v>
      </c>
      <c r="J20" s="33">
        <f t="shared" ref="J20" si="48">IF(E20="","",IF(E20="Buy",(I20-G20),(G20-I20)))</f>
        <v>-13.5</v>
      </c>
      <c r="K20" s="34">
        <f t="shared" ref="K20" si="49">IF(E20="","",J20*F20)</f>
        <v>-10800</v>
      </c>
      <c r="L20" s="23">
        <v>400</v>
      </c>
      <c r="M20" s="48">
        <f t="shared" ref="M20" si="50">G20*F20*0.03%</f>
        <v>311.27999999999997</v>
      </c>
      <c r="N20" s="34">
        <f t="shared" ref="N20" si="51">K20-M20</f>
        <v>-11111.28</v>
      </c>
      <c r="O20" s="55"/>
      <c r="P20" s="70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</row>
    <row r="21" spans="1:27" s="1" customFormat="1" ht="29.25" customHeight="1">
      <c r="A21" s="19">
        <v>14</v>
      </c>
      <c r="B21" s="21">
        <v>44260</v>
      </c>
      <c r="C21" s="22" t="s">
        <v>549</v>
      </c>
      <c r="D21" s="20" t="s">
        <v>126</v>
      </c>
      <c r="E21" s="23" t="s">
        <v>13</v>
      </c>
      <c r="F21" s="23">
        <v>6000</v>
      </c>
      <c r="G21" s="23">
        <v>383.65</v>
      </c>
      <c r="H21" s="23">
        <v>388.8</v>
      </c>
      <c r="I21" s="23">
        <v>381.75</v>
      </c>
      <c r="J21" s="33">
        <f t="shared" ref="J21" si="52">IF(E21="","",IF(E21="Buy",(I21-G21),(G21-I21)))</f>
        <v>1.8999999999999773</v>
      </c>
      <c r="K21" s="34">
        <f t="shared" ref="K21" si="53">IF(E21="","",J21*F21)</f>
        <v>11399.999999999864</v>
      </c>
      <c r="L21" s="23">
        <v>400</v>
      </c>
      <c r="M21" s="48">
        <f t="shared" ref="M21" si="54">G21*F21*0.03%</f>
        <v>690.56999999999994</v>
      </c>
      <c r="N21" s="34">
        <f t="shared" ref="N21" si="55">K21-M21</f>
        <v>10709.429999999864</v>
      </c>
      <c r="O21" s="55">
        <f>SUM(N19:N21)</f>
        <v>6776.5050000000683</v>
      </c>
      <c r="P21" s="70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</row>
    <row r="22" spans="1:27" s="1" customFormat="1" ht="29.25" customHeight="1">
      <c r="A22" s="19">
        <v>15</v>
      </c>
      <c r="B22" s="21">
        <v>44263</v>
      </c>
      <c r="C22" s="22" t="s">
        <v>230</v>
      </c>
      <c r="D22" s="20" t="s">
        <v>550</v>
      </c>
      <c r="E22" s="23" t="s">
        <v>12</v>
      </c>
      <c r="F22" s="23">
        <v>13000</v>
      </c>
      <c r="G22" s="23">
        <v>104.45</v>
      </c>
      <c r="H22" s="23">
        <v>103.3</v>
      </c>
      <c r="I22" s="23">
        <v>104.15</v>
      </c>
      <c r="J22" s="33">
        <f t="shared" ref="J22" si="56">IF(E22="","",IF(E22="Buy",(I22-G22),(G22-I22)))</f>
        <v>-0.29999999999999716</v>
      </c>
      <c r="K22" s="34">
        <f t="shared" ref="K22" si="57">IF(E22="","",J22*F22)</f>
        <v>-3899.9999999999632</v>
      </c>
      <c r="L22" s="23">
        <v>400</v>
      </c>
      <c r="M22" s="48">
        <f t="shared" ref="M22" si="58">G22*F22*0.03%</f>
        <v>407.35499999999996</v>
      </c>
      <c r="N22" s="34">
        <f t="shared" ref="N22" si="59">K22-M22</f>
        <v>-4307.3549999999632</v>
      </c>
      <c r="O22" s="55"/>
      <c r="P22" s="70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</row>
    <row r="23" spans="1:27" s="1" customFormat="1" ht="29.25" customHeight="1">
      <c r="A23" s="19">
        <v>16</v>
      </c>
      <c r="B23" s="21">
        <v>44263</v>
      </c>
      <c r="C23" s="22" t="s">
        <v>479</v>
      </c>
      <c r="D23" s="20" t="s">
        <v>376</v>
      </c>
      <c r="E23" s="23" t="s">
        <v>12</v>
      </c>
      <c r="F23" s="23">
        <v>2200</v>
      </c>
      <c r="G23" s="23">
        <v>733.1</v>
      </c>
      <c r="H23" s="23">
        <v>727.5</v>
      </c>
      <c r="I23" s="23">
        <v>729</v>
      </c>
      <c r="J23" s="33">
        <f t="shared" ref="J23" si="60">IF(E23="","",IF(E23="Buy",(I23-G23),(G23-I23)))</f>
        <v>-4.1000000000000227</v>
      </c>
      <c r="K23" s="34">
        <f t="shared" ref="K23" si="61">IF(E23="","",J23*F23)</f>
        <v>-9020.0000000000509</v>
      </c>
      <c r="L23" s="23">
        <v>400</v>
      </c>
      <c r="M23" s="48">
        <f t="shared" ref="M23" si="62">G23*F23*0.03%</f>
        <v>483.84599999999995</v>
      </c>
      <c r="N23" s="34">
        <f t="shared" ref="N23" si="63">K23-M23</f>
        <v>-9503.8460000000505</v>
      </c>
      <c r="O23" s="55">
        <f>SUM(N22:N23)</f>
        <v>-13811.201000000014</v>
      </c>
      <c r="P23" s="70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</row>
    <row r="24" spans="1:27" s="1" customFormat="1" ht="29.25" customHeight="1">
      <c r="A24" s="19">
        <v>17</v>
      </c>
      <c r="B24" s="21">
        <v>44264</v>
      </c>
      <c r="C24" s="22" t="s">
        <v>388</v>
      </c>
      <c r="D24" s="20" t="s">
        <v>551</v>
      </c>
      <c r="E24" s="23" t="s">
        <v>12</v>
      </c>
      <c r="F24" s="23">
        <v>400</v>
      </c>
      <c r="G24" s="23">
        <v>3234.5</v>
      </c>
      <c r="H24" s="23">
        <v>3211.5</v>
      </c>
      <c r="I24" s="23">
        <v>3224</v>
      </c>
      <c r="J24" s="33">
        <f t="shared" ref="J24" si="64">IF(E24="","",IF(E24="Buy",(I24-G24),(G24-I24)))</f>
        <v>-10.5</v>
      </c>
      <c r="K24" s="34">
        <f t="shared" ref="K24" si="65">IF(E24="","",J24*F24)</f>
        <v>-4200</v>
      </c>
      <c r="L24" s="23">
        <v>400</v>
      </c>
      <c r="M24" s="48">
        <f t="shared" ref="M24" si="66">G24*F24*0.03%</f>
        <v>388.14</v>
      </c>
      <c r="N24" s="34">
        <f t="shared" ref="N24" si="67">K24-M24</f>
        <v>-4588.1400000000003</v>
      </c>
      <c r="O24" s="55"/>
      <c r="P24" s="70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</row>
    <row r="25" spans="1:27" s="1" customFormat="1" ht="29.25" customHeight="1">
      <c r="A25" s="19">
        <v>18</v>
      </c>
      <c r="B25" s="21">
        <v>44264</v>
      </c>
      <c r="C25" s="22" t="s">
        <v>319</v>
      </c>
      <c r="D25" s="20" t="s">
        <v>80</v>
      </c>
      <c r="E25" s="23" t="s">
        <v>12</v>
      </c>
      <c r="F25" s="23">
        <v>2900</v>
      </c>
      <c r="G25" s="23">
        <v>253.6</v>
      </c>
      <c r="H25" s="23">
        <v>249.7</v>
      </c>
      <c r="I25" s="23">
        <v>249.9</v>
      </c>
      <c r="J25" s="33">
        <f t="shared" ref="J25" si="68">IF(E25="","",IF(E25="Buy",(I25-G25),(G25-I25)))</f>
        <v>-3.6999999999999886</v>
      </c>
      <c r="K25" s="34">
        <f t="shared" ref="K25" si="69">IF(E25="","",J25*F25)</f>
        <v>-10729.999999999967</v>
      </c>
      <c r="L25" s="23">
        <v>400</v>
      </c>
      <c r="M25" s="48">
        <f t="shared" ref="M25" si="70">G25*F25*0.03%</f>
        <v>220.63199999999998</v>
      </c>
      <c r="N25" s="34">
        <f t="shared" ref="N25" si="71">K25-M25</f>
        <v>-10950.631999999967</v>
      </c>
      <c r="O25" s="55"/>
      <c r="P25" s="70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</row>
    <row r="26" spans="1:27" s="1" customFormat="1" ht="29.25" customHeight="1">
      <c r="A26" s="19">
        <v>19</v>
      </c>
      <c r="B26" s="21">
        <v>44264</v>
      </c>
      <c r="C26" s="22" t="s">
        <v>492</v>
      </c>
      <c r="D26" s="20" t="s">
        <v>182</v>
      </c>
      <c r="E26" s="23" t="s">
        <v>13</v>
      </c>
      <c r="F26" s="23">
        <v>4000</v>
      </c>
      <c r="G26" s="23">
        <v>428.33</v>
      </c>
      <c r="H26" s="23">
        <v>435.1</v>
      </c>
      <c r="I26" s="23">
        <v>428.8</v>
      </c>
      <c r="J26" s="33">
        <f t="shared" ref="J26" si="72">IF(E26="","",IF(E26="Buy",(I26-G26),(G26-I26)))</f>
        <v>-0.47000000000002728</v>
      </c>
      <c r="K26" s="34">
        <f t="shared" ref="K26" si="73">IF(E26="","",J26*F26)</f>
        <v>-1880.0000000001091</v>
      </c>
      <c r="L26" s="23">
        <v>400</v>
      </c>
      <c r="M26" s="48">
        <f t="shared" ref="M26" si="74">G26*F26*0.03%</f>
        <v>513.99599999999998</v>
      </c>
      <c r="N26" s="34">
        <f t="shared" ref="N26" si="75">K26-M26</f>
        <v>-2393.9960000001092</v>
      </c>
      <c r="O26" s="55">
        <f>SUM(N24:N26)</f>
        <v>-17932.768000000076</v>
      </c>
      <c r="P26" s="70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</row>
    <row r="27" spans="1:27" s="1" customFormat="1" ht="29.25" customHeight="1">
      <c r="A27" s="19">
        <v>20</v>
      </c>
      <c r="B27" s="21">
        <v>44265</v>
      </c>
      <c r="C27" s="22" t="s">
        <v>70</v>
      </c>
      <c r="D27" s="20" t="s">
        <v>552</v>
      </c>
      <c r="E27" s="23" t="s">
        <v>12</v>
      </c>
      <c r="F27" s="23">
        <v>250</v>
      </c>
      <c r="G27" s="23">
        <v>5506</v>
      </c>
      <c r="H27" s="23">
        <v>5470.5</v>
      </c>
      <c r="I27" s="23">
        <v>5488.5</v>
      </c>
      <c r="J27" s="33">
        <f t="shared" ref="J27" si="76">IF(E27="","",IF(E27="Buy",(I27-G27),(G27-I27)))</f>
        <v>-17.5</v>
      </c>
      <c r="K27" s="34">
        <f t="shared" ref="K27" si="77">IF(E27="","",J27*F27)</f>
        <v>-4375</v>
      </c>
      <c r="L27" s="23">
        <v>400</v>
      </c>
      <c r="M27" s="48">
        <f t="shared" ref="M27" si="78">G27*F27*0.03%</f>
        <v>412.95</v>
      </c>
      <c r="N27" s="34">
        <f t="shared" ref="N27" si="79">K27-M27</f>
        <v>-4787.95</v>
      </c>
      <c r="O27" s="55"/>
      <c r="P27" s="70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</row>
    <row r="28" spans="1:27" s="1" customFormat="1" ht="29.25" customHeight="1">
      <c r="A28" s="19">
        <v>21</v>
      </c>
      <c r="B28" s="21">
        <v>44265</v>
      </c>
      <c r="C28" s="22" t="s">
        <v>460</v>
      </c>
      <c r="D28" s="20" t="s">
        <v>62</v>
      </c>
      <c r="E28" s="23" t="s">
        <v>12</v>
      </c>
      <c r="F28" s="23">
        <v>600</v>
      </c>
      <c r="G28" s="23">
        <v>1370.5</v>
      </c>
      <c r="H28" s="23">
        <v>1359.8</v>
      </c>
      <c r="I28" s="23">
        <v>1367</v>
      </c>
      <c r="J28" s="33">
        <f t="shared" ref="J28" si="80">IF(E28="","",IF(E28="Buy",(I28-G28),(G28-I28)))</f>
        <v>-3.5</v>
      </c>
      <c r="K28" s="34">
        <f t="shared" ref="K28" si="81">IF(E28="","",J28*F28)</f>
        <v>-2100</v>
      </c>
      <c r="L28" s="23">
        <v>400</v>
      </c>
      <c r="M28" s="48">
        <f t="shared" ref="M28" si="82">G28*F28*0.03%</f>
        <v>246.68999999999997</v>
      </c>
      <c r="N28" s="34">
        <f t="shared" ref="N28" si="83">K28-M28</f>
        <v>-2346.69</v>
      </c>
      <c r="O28" s="55">
        <f>SUM(N27:N28)</f>
        <v>-7134.6399999999994</v>
      </c>
      <c r="P28" s="70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</row>
    <row r="29" spans="1:27" s="1" customFormat="1" ht="29.25" customHeight="1">
      <c r="A29" s="19">
        <v>22</v>
      </c>
      <c r="B29" s="21">
        <v>44267</v>
      </c>
      <c r="C29" s="22" t="s">
        <v>129</v>
      </c>
      <c r="D29" s="20" t="s">
        <v>24</v>
      </c>
      <c r="E29" s="23" t="s">
        <v>12</v>
      </c>
      <c r="F29" s="23">
        <v>1150</v>
      </c>
      <c r="G29" s="23">
        <v>1547.7</v>
      </c>
      <c r="H29" s="23">
        <v>1535.5</v>
      </c>
      <c r="I29" s="23">
        <v>1564.95</v>
      </c>
      <c r="J29" s="33">
        <f t="shared" ref="J29" si="84">IF(E29="","",IF(E29="Buy",(I29-G29),(G29-I29)))</f>
        <v>17.25</v>
      </c>
      <c r="K29" s="34">
        <f t="shared" ref="K29" si="85">IF(E29="","",J29*F29)</f>
        <v>19837.5</v>
      </c>
      <c r="L29" s="23">
        <v>400</v>
      </c>
      <c r="M29" s="48">
        <f t="shared" ref="M29" si="86">G29*F29*0.03%</f>
        <v>533.95650000000001</v>
      </c>
      <c r="N29" s="34">
        <f t="shared" ref="N29" si="87">K29-M29</f>
        <v>19303.5435</v>
      </c>
      <c r="O29" s="55"/>
      <c r="P29" s="70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</row>
    <row r="30" spans="1:27" s="1" customFormat="1" ht="29.25" customHeight="1">
      <c r="A30" s="19">
        <v>23</v>
      </c>
      <c r="B30" s="21">
        <v>44267</v>
      </c>
      <c r="C30" s="22" t="s">
        <v>137</v>
      </c>
      <c r="D30" s="20" t="s">
        <v>168</v>
      </c>
      <c r="E30" s="23" t="s">
        <v>12</v>
      </c>
      <c r="F30" s="23">
        <v>2000</v>
      </c>
      <c r="G30" s="23">
        <v>786.4</v>
      </c>
      <c r="H30" s="23">
        <v>779.9</v>
      </c>
      <c r="I30" s="23">
        <v>785</v>
      </c>
      <c r="J30" s="33">
        <f t="shared" ref="J30" si="88">IF(E30="","",IF(E30="Buy",(I30-G30),(G30-I30)))</f>
        <v>-1.3999999999999773</v>
      </c>
      <c r="K30" s="34">
        <f t="shared" ref="K30" si="89">IF(E30="","",J30*F30)</f>
        <v>-2799.9999999999545</v>
      </c>
      <c r="L30" s="23">
        <v>400</v>
      </c>
      <c r="M30" s="48">
        <f t="shared" ref="M30" si="90">G30*F30*0.03%</f>
        <v>471.84</v>
      </c>
      <c r="N30" s="34">
        <f t="shared" ref="N30" si="91">K30-M30</f>
        <v>-3271.8399999999547</v>
      </c>
      <c r="O30" s="55"/>
      <c r="P30" s="70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</row>
    <row r="31" spans="1:27" s="1" customFormat="1" ht="29.25" customHeight="1">
      <c r="A31" s="19">
        <v>24</v>
      </c>
      <c r="B31" s="21">
        <v>44267</v>
      </c>
      <c r="C31" s="22" t="s">
        <v>554</v>
      </c>
      <c r="D31" s="20" t="s">
        <v>553</v>
      </c>
      <c r="E31" s="23" t="s">
        <v>12</v>
      </c>
      <c r="F31" s="23">
        <v>3600</v>
      </c>
      <c r="G31" s="23">
        <v>360.8</v>
      </c>
      <c r="H31" s="23">
        <v>358.2</v>
      </c>
      <c r="I31" s="23">
        <v>358.2</v>
      </c>
      <c r="J31" s="33">
        <f t="shared" ref="J31" si="92">IF(E31="","",IF(E31="Buy",(I31-G31),(G31-I31)))</f>
        <v>-2.6000000000000227</v>
      </c>
      <c r="K31" s="34">
        <f t="shared" ref="K31" si="93">IF(E31="","",J31*F31)</f>
        <v>-9360.0000000000819</v>
      </c>
      <c r="L31" s="23">
        <v>400</v>
      </c>
      <c r="M31" s="48">
        <f t="shared" ref="M31" si="94">G31*F31*0.03%</f>
        <v>389.66399999999999</v>
      </c>
      <c r="N31" s="34">
        <f t="shared" ref="N31" si="95">K31-M31</f>
        <v>-9749.6640000000825</v>
      </c>
      <c r="O31" s="55">
        <f>SUM(N29:N31)</f>
        <v>6282.0394999999626</v>
      </c>
      <c r="P31" s="70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</row>
    <row r="32" spans="1:27" s="1" customFormat="1" ht="29.25" customHeight="1">
      <c r="A32" s="19">
        <v>25</v>
      </c>
      <c r="B32" s="21">
        <v>44270</v>
      </c>
      <c r="C32" s="22" t="s">
        <v>81</v>
      </c>
      <c r="D32" s="20" t="s">
        <v>185</v>
      </c>
      <c r="E32" s="23" t="s">
        <v>13</v>
      </c>
      <c r="F32" s="23">
        <v>1300</v>
      </c>
      <c r="G32" s="23">
        <v>837.25</v>
      </c>
      <c r="H32" s="23">
        <v>845.5</v>
      </c>
      <c r="I32" s="23">
        <v>838.2</v>
      </c>
      <c r="J32" s="33">
        <f t="shared" ref="J32" si="96">IF(E32="","",IF(E32="Buy",(I32-G32),(G32-I32)))</f>
        <v>-0.95000000000004547</v>
      </c>
      <c r="K32" s="34">
        <f t="shared" ref="K32" si="97">IF(E32="","",J32*F32)</f>
        <v>-1235.0000000000591</v>
      </c>
      <c r="L32" s="23">
        <v>400</v>
      </c>
      <c r="M32" s="48">
        <f t="shared" ref="M32" si="98">G32*F32*0.03%</f>
        <v>326.52749999999997</v>
      </c>
      <c r="N32" s="34">
        <f t="shared" ref="N32" si="99">K32-M32</f>
        <v>-1561.527500000059</v>
      </c>
      <c r="O32" s="55"/>
      <c r="P32" s="70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</row>
    <row r="33" spans="1:27" s="1" customFormat="1" ht="29.25" customHeight="1">
      <c r="A33" s="19">
        <v>26</v>
      </c>
      <c r="B33" s="21">
        <v>44270</v>
      </c>
      <c r="C33" s="22" t="s">
        <v>58</v>
      </c>
      <c r="D33" s="20" t="s">
        <v>555</v>
      </c>
      <c r="E33" s="23" t="s">
        <v>13</v>
      </c>
      <c r="F33" s="23">
        <v>2750</v>
      </c>
      <c r="G33" s="23">
        <v>603.79999999999995</v>
      </c>
      <c r="H33" s="23">
        <v>608.9</v>
      </c>
      <c r="I33" s="23">
        <v>596.75</v>
      </c>
      <c r="J33" s="33">
        <f t="shared" ref="J33" si="100">IF(E33="","",IF(E33="Buy",(I33-G33),(G33-I33)))</f>
        <v>7.0499999999999545</v>
      </c>
      <c r="K33" s="34">
        <f t="shared" ref="K33" si="101">IF(E33="","",J33*F33)</f>
        <v>19387.499999999876</v>
      </c>
      <c r="L33" s="23">
        <v>400</v>
      </c>
      <c r="M33" s="48">
        <f t="shared" ref="M33" si="102">G33*F33*0.03%</f>
        <v>498.13499999999988</v>
      </c>
      <c r="N33" s="34">
        <f t="shared" ref="N33" si="103">K33-M33</f>
        <v>18889.364999999878</v>
      </c>
      <c r="O33" s="55"/>
      <c r="P33" s="70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</row>
    <row r="34" spans="1:27" s="1" customFormat="1" ht="29.25" customHeight="1">
      <c r="A34" s="19">
        <v>27</v>
      </c>
      <c r="B34" s="21">
        <v>44270</v>
      </c>
      <c r="C34" s="22" t="s">
        <v>486</v>
      </c>
      <c r="D34" s="20" t="s">
        <v>182</v>
      </c>
      <c r="E34" s="23" t="s">
        <v>13</v>
      </c>
      <c r="F34" s="23">
        <v>2000</v>
      </c>
      <c r="G34" s="23">
        <v>418</v>
      </c>
      <c r="H34" s="23">
        <v>422.2</v>
      </c>
      <c r="I34" s="23">
        <v>420.3</v>
      </c>
      <c r="J34" s="33">
        <f t="shared" ref="J34" si="104">IF(E34="","",IF(E34="Buy",(I34-G34),(G34-I34)))</f>
        <v>-2.3000000000000114</v>
      </c>
      <c r="K34" s="34">
        <f t="shared" ref="K34" si="105">IF(E34="","",J34*F34)</f>
        <v>-4600.0000000000227</v>
      </c>
      <c r="L34" s="23">
        <v>400</v>
      </c>
      <c r="M34" s="48">
        <f t="shared" ref="M34" si="106">G34*F34*0.03%</f>
        <v>250.79999999999998</v>
      </c>
      <c r="N34" s="34">
        <f t="shared" ref="N34" si="107">K34-M34</f>
        <v>-4850.8000000000229</v>
      </c>
      <c r="O34" s="55">
        <f>SUM(N32:N34)</f>
        <v>12477.037499999797</v>
      </c>
      <c r="P34" s="70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</row>
    <row r="35" spans="1:27" s="1" customFormat="1" ht="29.25" customHeight="1">
      <c r="A35" s="19">
        <v>28</v>
      </c>
      <c r="B35" s="21">
        <v>44271</v>
      </c>
      <c r="C35" s="22" t="s">
        <v>137</v>
      </c>
      <c r="D35" s="20" t="s">
        <v>47</v>
      </c>
      <c r="E35" s="23" t="s">
        <v>12</v>
      </c>
      <c r="F35" s="23">
        <v>2600</v>
      </c>
      <c r="G35" s="23">
        <v>632</v>
      </c>
      <c r="H35" s="23">
        <v>629.1</v>
      </c>
      <c r="I35" s="23">
        <v>640</v>
      </c>
      <c r="J35" s="33">
        <f t="shared" ref="J35" si="108">IF(E35="","",IF(E35="Buy",(I35-G35),(G35-I35)))</f>
        <v>8</v>
      </c>
      <c r="K35" s="34">
        <f t="shared" ref="K35" si="109">IF(E35="","",J35*F35)</f>
        <v>20800</v>
      </c>
      <c r="L35" s="23">
        <v>400</v>
      </c>
      <c r="M35" s="48">
        <f t="shared" ref="M35" si="110">G35*F35*0.03%</f>
        <v>492.96</v>
      </c>
      <c r="N35" s="34">
        <f t="shared" ref="N35" si="111">K35-M35</f>
        <v>20307.04</v>
      </c>
      <c r="O35" s="55"/>
      <c r="P35" s="70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</row>
    <row r="36" spans="1:27" s="1" customFormat="1" ht="29.25" customHeight="1">
      <c r="A36" s="19">
        <v>29</v>
      </c>
      <c r="B36" s="21">
        <v>44271</v>
      </c>
      <c r="C36" s="22" t="s">
        <v>238</v>
      </c>
      <c r="D36" s="20" t="s">
        <v>391</v>
      </c>
      <c r="E36" s="23" t="s">
        <v>12</v>
      </c>
      <c r="F36" s="23">
        <v>1900</v>
      </c>
      <c r="G36" s="23">
        <v>1404.1</v>
      </c>
      <c r="H36" s="23">
        <v>629.1</v>
      </c>
      <c r="I36" s="23">
        <v>1395</v>
      </c>
      <c r="J36" s="33">
        <f t="shared" ref="J36:J37" si="112">IF(E36="","",IF(E36="Buy",(I36-G36),(G36-I36)))</f>
        <v>-9.0999999999999091</v>
      </c>
      <c r="K36" s="34">
        <f t="shared" ref="K36:K37" si="113">IF(E36="","",J36*F36)</f>
        <v>-17289.999999999825</v>
      </c>
      <c r="L36" s="23">
        <v>400</v>
      </c>
      <c r="M36" s="48">
        <f t="shared" ref="M36:M37" si="114">G36*F36*0.03%</f>
        <v>800.33699999999988</v>
      </c>
      <c r="N36" s="34">
        <f t="shared" ref="N36:N37" si="115">K36-M36</f>
        <v>-18090.336999999825</v>
      </c>
      <c r="O36" s="55"/>
      <c r="P36" s="70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</row>
    <row r="37" spans="1:27" s="1" customFormat="1" ht="29.25" customHeight="1">
      <c r="A37" s="19">
        <v>30</v>
      </c>
      <c r="B37" s="21">
        <v>44271</v>
      </c>
      <c r="C37" s="22" t="s">
        <v>192</v>
      </c>
      <c r="D37" s="20" t="s">
        <v>508</v>
      </c>
      <c r="E37" s="23" t="s">
        <v>12</v>
      </c>
      <c r="F37" s="23">
        <v>2800</v>
      </c>
      <c r="G37" s="23">
        <v>262.5</v>
      </c>
      <c r="H37" s="23">
        <v>259.5</v>
      </c>
      <c r="I37" s="23">
        <v>263.14999999999998</v>
      </c>
      <c r="J37" s="33">
        <f t="shared" si="112"/>
        <v>0.64999999999997726</v>
      </c>
      <c r="K37" s="34">
        <f t="shared" si="113"/>
        <v>1819.9999999999363</v>
      </c>
      <c r="L37" s="23">
        <v>400</v>
      </c>
      <c r="M37" s="48">
        <f t="shared" si="114"/>
        <v>220.49999999999997</v>
      </c>
      <c r="N37" s="34">
        <f t="shared" si="115"/>
        <v>1599.4999999999363</v>
      </c>
      <c r="O37" s="55"/>
      <c r="P37" s="70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</row>
    <row r="38" spans="1:27" s="1" customFormat="1" ht="29.25" customHeight="1">
      <c r="A38" s="19">
        <v>31</v>
      </c>
      <c r="B38" s="21">
        <v>44271</v>
      </c>
      <c r="C38" s="22" t="s">
        <v>250</v>
      </c>
      <c r="D38" s="20" t="s">
        <v>62</v>
      </c>
      <c r="E38" s="23" t="s">
        <v>12</v>
      </c>
      <c r="F38" s="23">
        <v>1200</v>
      </c>
      <c r="G38" s="23">
        <v>1399</v>
      </c>
      <c r="H38" s="23">
        <v>1392.5</v>
      </c>
      <c r="I38" s="23">
        <v>1398.5</v>
      </c>
      <c r="J38" s="33">
        <f t="shared" ref="J38" si="116">IF(E38="","",IF(E38="Buy",(I38-G38),(G38-I38)))</f>
        <v>-0.5</v>
      </c>
      <c r="K38" s="34">
        <f t="shared" ref="K38" si="117">IF(E38="","",J38*F38)</f>
        <v>-600</v>
      </c>
      <c r="L38" s="23">
        <v>400</v>
      </c>
      <c r="M38" s="48">
        <f t="shared" ref="M38" si="118">G38*F38*0.03%</f>
        <v>503.63999999999993</v>
      </c>
      <c r="N38" s="34">
        <f t="shared" ref="N38" si="119">K38-M38</f>
        <v>-1103.6399999999999</v>
      </c>
      <c r="O38" s="55">
        <f>SUM(N35:N38)</f>
        <v>2712.5630000001124</v>
      </c>
      <c r="P38" s="70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</row>
    <row r="39" spans="1:27" s="1" customFormat="1" ht="29.25" customHeight="1">
      <c r="A39" s="19">
        <v>32</v>
      </c>
      <c r="B39" s="21">
        <v>44272</v>
      </c>
      <c r="C39" s="22" t="s">
        <v>213</v>
      </c>
      <c r="D39" s="20" t="s">
        <v>321</v>
      </c>
      <c r="E39" s="23" t="s">
        <v>12</v>
      </c>
      <c r="F39" s="23">
        <v>6000</v>
      </c>
      <c r="G39" s="23">
        <v>433</v>
      </c>
      <c r="H39" s="23">
        <v>429.5</v>
      </c>
      <c r="I39" s="23">
        <v>429.5</v>
      </c>
      <c r="J39" s="33">
        <f t="shared" ref="J39" si="120">IF(E39="","",IF(E39="Buy",(I39-G39),(G39-I39)))</f>
        <v>-3.5</v>
      </c>
      <c r="K39" s="34">
        <f t="shared" ref="K39" si="121">IF(E39="","",J39*F39)</f>
        <v>-21000</v>
      </c>
      <c r="L39" s="23">
        <v>400</v>
      </c>
      <c r="M39" s="48">
        <f t="shared" ref="M39" si="122">G39*F39*0.03%</f>
        <v>779.4</v>
      </c>
      <c r="N39" s="34">
        <f t="shared" ref="N39" si="123">K39-M39</f>
        <v>-21779.4</v>
      </c>
      <c r="O39" s="55"/>
      <c r="P39" s="70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</row>
    <row r="40" spans="1:27" s="1" customFormat="1" ht="29.25" customHeight="1">
      <c r="A40" s="19">
        <v>33</v>
      </c>
      <c r="B40" s="21">
        <v>44272</v>
      </c>
      <c r="C40" s="22" t="s">
        <v>221</v>
      </c>
      <c r="D40" s="20" t="s">
        <v>152</v>
      </c>
      <c r="E40" s="23" t="s">
        <v>13</v>
      </c>
      <c r="F40" s="23">
        <v>2000</v>
      </c>
      <c r="G40" s="23">
        <v>1018</v>
      </c>
      <c r="H40" s="23">
        <v>1024.5</v>
      </c>
      <c r="I40" s="23">
        <v>1020.3</v>
      </c>
      <c r="J40" s="33">
        <f t="shared" ref="J40" si="124">IF(E40="","",IF(E40="Buy",(I40-G40),(G40-I40)))</f>
        <v>-2.2999999999999545</v>
      </c>
      <c r="K40" s="34">
        <f t="shared" ref="K40" si="125">IF(E40="","",J40*F40)</f>
        <v>-4599.9999999999091</v>
      </c>
      <c r="L40" s="23">
        <v>400</v>
      </c>
      <c r="M40" s="48">
        <f t="shared" ref="M40" si="126">G40*F40*0.03%</f>
        <v>610.79999999999995</v>
      </c>
      <c r="N40" s="34">
        <f t="shared" ref="N40" si="127">K40-M40</f>
        <v>-5210.7999999999092</v>
      </c>
      <c r="O40" s="55"/>
      <c r="P40" s="70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</row>
    <row r="41" spans="1:27" s="1" customFormat="1" ht="29.25" customHeight="1">
      <c r="A41" s="19">
        <v>34</v>
      </c>
      <c r="B41" s="21">
        <v>44272</v>
      </c>
      <c r="C41" s="22" t="s">
        <v>501</v>
      </c>
      <c r="D41" s="20" t="s">
        <v>80</v>
      </c>
      <c r="E41" s="23" t="s">
        <v>13</v>
      </c>
      <c r="F41" s="23">
        <v>5800</v>
      </c>
      <c r="G41" s="23">
        <v>229.5</v>
      </c>
      <c r="H41" s="23">
        <v>231.5</v>
      </c>
      <c r="I41" s="23">
        <v>231.5</v>
      </c>
      <c r="J41" s="33">
        <f t="shared" ref="J41" si="128">IF(E41="","",IF(E41="Buy",(I41-G41),(G41-I41)))</f>
        <v>-2</v>
      </c>
      <c r="K41" s="34">
        <f t="shared" ref="K41" si="129">IF(E41="","",J41*F41)</f>
        <v>-11600</v>
      </c>
      <c r="L41" s="23">
        <v>400</v>
      </c>
      <c r="M41" s="48">
        <f t="shared" ref="M41" si="130">G41*F41*0.03%</f>
        <v>399.33</v>
      </c>
      <c r="N41" s="34">
        <f t="shared" ref="N41" si="131">K41-M41</f>
        <v>-11999.33</v>
      </c>
      <c r="O41" s="55">
        <f>SUM(N39:N41)</f>
        <v>-38989.529999999912</v>
      </c>
      <c r="P41" s="70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</row>
    <row r="42" spans="1:27" s="1" customFormat="1" ht="29.25" customHeight="1">
      <c r="A42" s="19">
        <v>35</v>
      </c>
      <c r="B42" s="21">
        <v>44273</v>
      </c>
      <c r="C42" s="22" t="s">
        <v>237</v>
      </c>
      <c r="D42" s="20" t="s">
        <v>125</v>
      </c>
      <c r="E42" s="23" t="s">
        <v>12</v>
      </c>
      <c r="F42" s="23">
        <v>1600</v>
      </c>
      <c r="G42" s="23">
        <v>1360.5</v>
      </c>
      <c r="H42" s="23">
        <v>1349.5</v>
      </c>
      <c r="I42" s="23">
        <v>1349.5</v>
      </c>
      <c r="J42" s="33">
        <f t="shared" ref="J42:J44" si="132">IF(E42="","",IF(E42="Buy",(I42-G42),(G42-I42)))</f>
        <v>-11</v>
      </c>
      <c r="K42" s="34">
        <f t="shared" ref="K42:K44" si="133">IF(E42="","",J42*F42)</f>
        <v>-17600</v>
      </c>
      <c r="L42" s="23">
        <v>400</v>
      </c>
      <c r="M42" s="48">
        <f t="shared" ref="M42:M45" si="134">G42*F42*0.03%</f>
        <v>653.04</v>
      </c>
      <c r="N42" s="34">
        <f t="shared" ref="N42:N44" si="135">K42-M42</f>
        <v>-18253.04</v>
      </c>
      <c r="O42" s="55"/>
      <c r="P42" s="70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</row>
    <row r="43" spans="1:27" s="1" customFormat="1" ht="29.25" customHeight="1">
      <c r="A43" s="19">
        <v>36</v>
      </c>
      <c r="B43" s="21">
        <v>44273</v>
      </c>
      <c r="C43" s="22" t="s">
        <v>303</v>
      </c>
      <c r="D43" s="20" t="s">
        <v>172</v>
      </c>
      <c r="E43" s="23" t="s">
        <v>13</v>
      </c>
      <c r="F43" s="23">
        <v>2300</v>
      </c>
      <c r="G43" s="23">
        <v>452.2</v>
      </c>
      <c r="H43" s="23">
        <v>458.2</v>
      </c>
      <c r="I43" s="23">
        <v>447.5</v>
      </c>
      <c r="J43" s="33">
        <f t="shared" si="132"/>
        <v>4.6999999999999886</v>
      </c>
      <c r="K43" s="34">
        <f t="shared" si="133"/>
        <v>10809.999999999975</v>
      </c>
      <c r="L43" s="23">
        <v>400</v>
      </c>
      <c r="M43" s="48">
        <f t="shared" si="134"/>
        <v>312.01799999999997</v>
      </c>
      <c r="N43" s="34">
        <f t="shared" si="135"/>
        <v>10497.981999999975</v>
      </c>
      <c r="O43" s="55"/>
      <c r="P43" s="70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</row>
    <row r="44" spans="1:27" s="1" customFormat="1" ht="29.25" customHeight="1">
      <c r="A44" s="19">
        <v>37</v>
      </c>
      <c r="B44" s="21">
        <v>44273</v>
      </c>
      <c r="C44" s="22" t="s">
        <v>343</v>
      </c>
      <c r="D44" s="20" t="s">
        <v>109</v>
      </c>
      <c r="E44" s="23" t="s">
        <v>13</v>
      </c>
      <c r="F44" s="23">
        <v>4000</v>
      </c>
      <c r="G44" s="23">
        <v>202.3</v>
      </c>
      <c r="H44" s="23">
        <v>205.3</v>
      </c>
      <c r="I44" s="23">
        <v>202.25</v>
      </c>
      <c r="J44" s="33">
        <f t="shared" si="132"/>
        <v>5.0000000000011369E-2</v>
      </c>
      <c r="K44" s="34">
        <f t="shared" si="133"/>
        <v>200.00000000004547</v>
      </c>
      <c r="L44" s="23">
        <v>400</v>
      </c>
      <c r="M44" s="48">
        <f t="shared" si="134"/>
        <v>242.76</v>
      </c>
      <c r="N44" s="34">
        <f t="shared" si="135"/>
        <v>-42.759999999954516</v>
      </c>
      <c r="O44" s="55">
        <f>SUM(N42:N44)</f>
        <v>-7797.8179999999811</v>
      </c>
      <c r="P44" s="70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</row>
    <row r="45" spans="1:27" s="1" customFormat="1" ht="29.25" customHeight="1">
      <c r="A45" s="19">
        <v>38</v>
      </c>
      <c r="B45" s="21">
        <v>44274</v>
      </c>
      <c r="C45" s="22" t="s">
        <v>115</v>
      </c>
      <c r="D45" s="20" t="s">
        <v>556</v>
      </c>
      <c r="E45" s="23" t="s">
        <v>12</v>
      </c>
      <c r="F45" s="23">
        <v>3200</v>
      </c>
      <c r="G45" s="23">
        <v>220.4</v>
      </c>
      <c r="H45" s="23">
        <v>216.9</v>
      </c>
      <c r="I45" s="23">
        <v>219.8</v>
      </c>
      <c r="J45" s="33">
        <f t="shared" ref="J45" si="136">IF(E45="","",IF(E45="Buy",(I45-G45),(G45-I45)))</f>
        <v>-0.59999999999999432</v>
      </c>
      <c r="K45" s="34">
        <f t="shared" ref="K45" si="137">IF(E45="","",J45*F45)</f>
        <v>-1919.9999999999818</v>
      </c>
      <c r="L45" s="23">
        <v>400</v>
      </c>
      <c r="M45" s="48">
        <f t="shared" si="134"/>
        <v>211.58399999999997</v>
      </c>
      <c r="N45" s="34">
        <f t="shared" ref="N45" si="138">K45-M45</f>
        <v>-2131.5839999999816</v>
      </c>
      <c r="O45" s="55"/>
      <c r="P45" s="70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</row>
    <row r="46" spans="1:27" s="1" customFormat="1" ht="29.25" customHeight="1">
      <c r="A46" s="19">
        <v>39</v>
      </c>
      <c r="B46" s="21">
        <v>44274</v>
      </c>
      <c r="C46" s="22" t="s">
        <v>540</v>
      </c>
      <c r="D46" s="20" t="s">
        <v>98</v>
      </c>
      <c r="E46" s="23" t="s">
        <v>13</v>
      </c>
      <c r="F46" s="23">
        <v>7000</v>
      </c>
      <c r="G46" s="23">
        <v>210</v>
      </c>
      <c r="H46" s="23">
        <v>212.4</v>
      </c>
      <c r="I46" s="23">
        <v>211.8</v>
      </c>
      <c r="J46" s="33">
        <f t="shared" ref="J46" si="139">IF(E46="","",IF(E46="Buy",(I46-G46),(G46-I46)))</f>
        <v>-1.8000000000000114</v>
      </c>
      <c r="K46" s="34">
        <f t="shared" ref="K46" si="140">IF(E46="","",J46*F46)</f>
        <v>-12600.00000000008</v>
      </c>
      <c r="L46" s="23">
        <v>400</v>
      </c>
      <c r="M46" s="48">
        <f t="shared" ref="M46" si="141">G46*F46*0.03%</f>
        <v>440.99999999999994</v>
      </c>
      <c r="N46" s="34">
        <f t="shared" ref="N46" si="142">K46-M46</f>
        <v>-13041.00000000008</v>
      </c>
      <c r="O46" s="55"/>
      <c r="P46" s="70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</row>
    <row r="47" spans="1:27" s="1" customFormat="1" ht="29.25" customHeight="1">
      <c r="A47" s="19">
        <v>40</v>
      </c>
      <c r="B47" s="21">
        <v>44274</v>
      </c>
      <c r="C47" s="22" t="s">
        <v>332</v>
      </c>
      <c r="D47" s="20" t="s">
        <v>391</v>
      </c>
      <c r="E47" s="23" t="s">
        <v>12</v>
      </c>
      <c r="F47" s="23">
        <v>950</v>
      </c>
      <c r="G47" s="23">
        <v>1408</v>
      </c>
      <c r="H47" s="23">
        <v>1398.5</v>
      </c>
      <c r="I47" s="23">
        <v>1425</v>
      </c>
      <c r="J47" s="33">
        <f t="shared" ref="J47" si="143">IF(E47="","",IF(E47="Buy",(I47-G47),(G47-I47)))</f>
        <v>17</v>
      </c>
      <c r="K47" s="34">
        <f t="shared" ref="K47" si="144">IF(E47="","",J47*F47)</f>
        <v>16150</v>
      </c>
      <c r="L47" s="23">
        <v>400</v>
      </c>
      <c r="M47" s="48">
        <f t="shared" ref="M47" si="145">G47*F47*0.03%</f>
        <v>401.28</v>
      </c>
      <c r="N47" s="34">
        <f t="shared" ref="N47" si="146">K47-M47</f>
        <v>15748.72</v>
      </c>
      <c r="O47" s="55">
        <f>SUM(N45:N47)</f>
        <v>576.13599999993858</v>
      </c>
      <c r="P47" s="70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</row>
    <row r="48" spans="1:27" s="1" customFormat="1" ht="29.25" customHeight="1">
      <c r="A48" s="19">
        <v>41</v>
      </c>
      <c r="B48" s="21">
        <v>44277</v>
      </c>
      <c r="C48" s="22" t="s">
        <v>276</v>
      </c>
      <c r="D48" s="20" t="s">
        <v>109</v>
      </c>
      <c r="E48" s="23" t="s">
        <v>12</v>
      </c>
      <c r="F48" s="23">
        <v>4000</v>
      </c>
      <c r="G48" s="23">
        <v>219.3</v>
      </c>
      <c r="H48" s="23">
        <v>215.5</v>
      </c>
      <c r="I48" s="23">
        <v>215.5</v>
      </c>
      <c r="J48" s="33">
        <f t="shared" ref="J48" si="147">IF(E48="","",IF(E48="Buy",(I48-G48),(G48-I48)))</f>
        <v>-3.8000000000000114</v>
      </c>
      <c r="K48" s="34">
        <f t="shared" ref="K48" si="148">IF(E48="","",J48*F48)</f>
        <v>-15200.000000000045</v>
      </c>
      <c r="L48" s="23">
        <v>400</v>
      </c>
      <c r="M48" s="48">
        <f t="shared" ref="M48" si="149">G48*F48*0.03%</f>
        <v>263.15999999999997</v>
      </c>
      <c r="N48" s="34">
        <f t="shared" ref="N48" si="150">K48-M48</f>
        <v>-15463.160000000045</v>
      </c>
      <c r="O48" s="55"/>
      <c r="P48" s="70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</row>
    <row r="49" spans="1:27" s="1" customFormat="1" ht="29.25" customHeight="1">
      <c r="A49" s="19">
        <v>42</v>
      </c>
      <c r="B49" s="21">
        <v>44277</v>
      </c>
      <c r="C49" s="22" t="s">
        <v>258</v>
      </c>
      <c r="D49" s="20" t="s">
        <v>162</v>
      </c>
      <c r="E49" s="23" t="s">
        <v>12</v>
      </c>
      <c r="F49" s="23">
        <v>200</v>
      </c>
      <c r="G49" s="23">
        <v>6772</v>
      </c>
      <c r="H49" s="23">
        <v>6698.5</v>
      </c>
      <c r="I49" s="23">
        <v>6698.5</v>
      </c>
      <c r="J49" s="33">
        <f t="shared" ref="J49" si="151">IF(E49="","",IF(E49="Buy",(I49-G49),(G49-I49)))</f>
        <v>-73.5</v>
      </c>
      <c r="K49" s="34">
        <f t="shared" ref="K49" si="152">IF(E49="","",J49*F49)</f>
        <v>-14700</v>
      </c>
      <c r="L49" s="23">
        <v>400</v>
      </c>
      <c r="M49" s="48">
        <f t="shared" ref="M49" si="153">G49*F49*0.03%</f>
        <v>406.31999999999994</v>
      </c>
      <c r="N49" s="34">
        <f t="shared" ref="N49" si="154">K49-M49</f>
        <v>-15106.32</v>
      </c>
      <c r="O49" s="55">
        <f>SUM(N48:N49)</f>
        <v>-30569.480000000047</v>
      </c>
      <c r="P49" s="70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</row>
    <row r="50" spans="1:27" s="1" customFormat="1" ht="29.25" customHeight="1">
      <c r="A50" s="19">
        <v>43</v>
      </c>
      <c r="B50" s="21">
        <v>44278</v>
      </c>
      <c r="C50" s="22" t="s">
        <v>199</v>
      </c>
      <c r="D50" s="20" t="s">
        <v>125</v>
      </c>
      <c r="E50" s="23" t="s">
        <v>12</v>
      </c>
      <c r="F50" s="23">
        <v>800</v>
      </c>
      <c r="G50" s="23">
        <v>1426.9</v>
      </c>
      <c r="H50" s="23">
        <v>1412.5</v>
      </c>
      <c r="I50" s="23">
        <v>1412.5</v>
      </c>
      <c r="J50" s="33">
        <f t="shared" ref="J50" si="155">IF(E50="","",IF(E50="Buy",(I50-G50),(G50-I50)))</f>
        <v>-14.400000000000091</v>
      </c>
      <c r="K50" s="34">
        <f t="shared" ref="K50" si="156">IF(E50="","",J50*F50)</f>
        <v>-11520.000000000073</v>
      </c>
      <c r="L50" s="23">
        <v>400</v>
      </c>
      <c r="M50" s="48">
        <f t="shared" ref="M50" si="157">G50*F50*0.03%</f>
        <v>342.45599999999996</v>
      </c>
      <c r="N50" s="34">
        <f t="shared" ref="N50" si="158">K50-M50</f>
        <v>-11862.456000000073</v>
      </c>
      <c r="O50" s="55"/>
      <c r="P50" s="70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</row>
    <row r="51" spans="1:27" s="1" customFormat="1" ht="29.25" customHeight="1">
      <c r="A51" s="19">
        <v>44</v>
      </c>
      <c r="B51" s="21">
        <v>44278</v>
      </c>
      <c r="C51" s="22" t="s">
        <v>388</v>
      </c>
      <c r="D51" s="20" t="s">
        <v>455</v>
      </c>
      <c r="E51" s="23" t="s">
        <v>12</v>
      </c>
      <c r="F51" s="23">
        <v>700</v>
      </c>
      <c r="G51" s="23">
        <v>2707</v>
      </c>
      <c r="H51" s="23">
        <v>2680.5</v>
      </c>
      <c r="I51" s="23">
        <v>2680.5</v>
      </c>
      <c r="J51" s="33">
        <f t="shared" ref="J51" si="159">IF(E51="","",IF(E51="Buy",(I51-G51),(G51-I51)))</f>
        <v>-26.5</v>
      </c>
      <c r="K51" s="34">
        <f t="shared" ref="K51" si="160">IF(E51="","",J51*F51)</f>
        <v>-18550</v>
      </c>
      <c r="L51" s="23">
        <v>400</v>
      </c>
      <c r="M51" s="48">
        <f t="shared" ref="M51" si="161">G51*F51*0.03%</f>
        <v>568.46999999999991</v>
      </c>
      <c r="N51" s="34">
        <f t="shared" ref="N51" si="162">K51-M51</f>
        <v>-19118.47</v>
      </c>
      <c r="O51" s="55">
        <f>SUM(N50:N51)</f>
        <v>-30980.926000000072</v>
      </c>
      <c r="P51" s="70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</row>
    <row r="52" spans="1:27" s="1" customFormat="1" ht="29.25" customHeight="1">
      <c r="A52" s="19">
        <v>45</v>
      </c>
      <c r="B52" s="21">
        <v>44280</v>
      </c>
      <c r="C52" s="22" t="s">
        <v>71</v>
      </c>
      <c r="D52" s="20" t="s">
        <v>376</v>
      </c>
      <c r="E52" s="23" t="s">
        <v>13</v>
      </c>
      <c r="F52" s="23">
        <v>2200</v>
      </c>
      <c r="G52" s="23">
        <v>674.5</v>
      </c>
      <c r="H52" s="23">
        <v>680.25</v>
      </c>
      <c r="I52" s="23">
        <v>673.33</v>
      </c>
      <c r="J52" s="33">
        <f t="shared" ref="J52" si="163">IF(E52="","",IF(E52="Buy",(I52-G52),(G52-I52)))</f>
        <v>1.1699999999999591</v>
      </c>
      <c r="K52" s="34">
        <f t="shared" ref="K52" si="164">IF(E52="","",J52*F52)</f>
        <v>2573.99999999991</v>
      </c>
      <c r="L52" s="23">
        <v>400</v>
      </c>
      <c r="M52" s="48">
        <f t="shared" ref="M52" si="165">G52*F52*0.03%</f>
        <v>445.16999999999996</v>
      </c>
      <c r="N52" s="34">
        <f t="shared" ref="N52" si="166">K52-M52</f>
        <v>2128.8299999999099</v>
      </c>
      <c r="O52" s="55"/>
      <c r="P52" s="70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</row>
    <row r="53" spans="1:27" s="1" customFormat="1" ht="29.25" customHeight="1">
      <c r="A53" s="19">
        <v>46</v>
      </c>
      <c r="B53" s="21">
        <v>44280</v>
      </c>
      <c r="C53" s="22" t="s">
        <v>291</v>
      </c>
      <c r="D53" s="20" t="s">
        <v>78</v>
      </c>
      <c r="E53" s="23" t="s">
        <v>13</v>
      </c>
      <c r="F53" s="23">
        <v>250</v>
      </c>
      <c r="G53" s="23">
        <v>5197</v>
      </c>
      <c r="H53" s="23">
        <v>5230.5</v>
      </c>
      <c r="I53" s="23">
        <v>5158</v>
      </c>
      <c r="J53" s="33">
        <f t="shared" ref="J53" si="167">IF(E53="","",IF(E53="Buy",(I53-G53),(G53-I53)))</f>
        <v>39</v>
      </c>
      <c r="K53" s="34">
        <f t="shared" ref="K53" si="168">IF(E53="","",J53*F53)</f>
        <v>9750</v>
      </c>
      <c r="L53" s="23">
        <v>400</v>
      </c>
      <c r="M53" s="48">
        <f t="shared" ref="M53" si="169">G53*F53*0.03%</f>
        <v>389.77499999999998</v>
      </c>
      <c r="N53" s="34">
        <f t="shared" ref="N53" si="170">K53-M53</f>
        <v>9360.2250000000004</v>
      </c>
      <c r="O53" s="55"/>
      <c r="P53" s="70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</row>
    <row r="54" spans="1:27" s="1" customFormat="1" ht="29.25" customHeight="1">
      <c r="A54" s="19">
        <v>47</v>
      </c>
      <c r="B54" s="21">
        <v>44280</v>
      </c>
      <c r="C54" s="22" t="s">
        <v>378</v>
      </c>
      <c r="D54" s="20" t="s">
        <v>173</v>
      </c>
      <c r="E54" s="23" t="s">
        <v>13</v>
      </c>
      <c r="F54" s="23">
        <v>3702</v>
      </c>
      <c r="G54" s="23">
        <v>519.29999999999995</v>
      </c>
      <c r="H54" s="23">
        <v>523.29999999999995</v>
      </c>
      <c r="I54" s="23">
        <v>514.54999999999995</v>
      </c>
      <c r="J54" s="33">
        <f t="shared" ref="J54" si="171">IF(E54="","",IF(E54="Buy",(I54-G54),(G54-I54)))</f>
        <v>4.75</v>
      </c>
      <c r="K54" s="34">
        <f t="shared" ref="K54" si="172">IF(E54="","",J54*F54)</f>
        <v>17584.5</v>
      </c>
      <c r="L54" s="23">
        <v>400</v>
      </c>
      <c r="M54" s="48">
        <f t="shared" ref="M54" si="173">G54*F54*0.03%</f>
        <v>576.73457999999994</v>
      </c>
      <c r="N54" s="34">
        <f t="shared" ref="N54" si="174">K54-M54</f>
        <v>17007.76542</v>
      </c>
      <c r="O54" s="55">
        <f>SUM(N52:N54)</f>
        <v>28496.820419999909</v>
      </c>
      <c r="P54" s="70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</row>
    <row r="55" spans="1:27" s="1" customFormat="1" ht="29.25" customHeight="1">
      <c r="A55" s="19">
        <v>48</v>
      </c>
      <c r="B55" s="21">
        <v>44281</v>
      </c>
      <c r="C55" s="22" t="s">
        <v>265</v>
      </c>
      <c r="D55" s="20" t="s">
        <v>59</v>
      </c>
      <c r="E55" s="23" t="s">
        <v>12</v>
      </c>
      <c r="F55" s="23">
        <v>2000</v>
      </c>
      <c r="G55" s="23">
        <v>699.5</v>
      </c>
      <c r="H55" s="23">
        <v>689.9</v>
      </c>
      <c r="I55" s="23">
        <v>712.5</v>
      </c>
      <c r="J55" s="33">
        <f t="shared" ref="J55" si="175">IF(E55="","",IF(E55="Buy",(I55-G55),(G55-I55)))</f>
        <v>13</v>
      </c>
      <c r="K55" s="34">
        <f t="shared" ref="K55" si="176">IF(E55="","",J55*F55)</f>
        <v>26000</v>
      </c>
      <c r="L55" s="23">
        <v>400</v>
      </c>
      <c r="M55" s="48">
        <f t="shared" ref="M55" si="177">G55*F55*0.03%</f>
        <v>419.7</v>
      </c>
      <c r="N55" s="34">
        <f t="shared" ref="N55" si="178">K55-M55</f>
        <v>25580.3</v>
      </c>
      <c r="O55" s="55"/>
      <c r="P55" s="70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</row>
    <row r="56" spans="1:27" s="1" customFormat="1" ht="29.25" customHeight="1">
      <c r="A56" s="19">
        <v>49</v>
      </c>
      <c r="B56" s="21">
        <v>44281</v>
      </c>
      <c r="C56" s="22" t="s">
        <v>115</v>
      </c>
      <c r="D56" s="20" t="s">
        <v>125</v>
      </c>
      <c r="E56" s="23" t="s">
        <v>12</v>
      </c>
      <c r="F56" s="23">
        <v>800</v>
      </c>
      <c r="G56" s="23">
        <v>1424</v>
      </c>
      <c r="H56" s="23">
        <v>1414.5</v>
      </c>
      <c r="I56" s="23">
        <v>1427.3</v>
      </c>
      <c r="J56" s="33">
        <f t="shared" ref="J56" si="179">IF(E56="","",IF(E56="Buy",(I56-G56),(G56-I56)))</f>
        <v>3.2999999999999545</v>
      </c>
      <c r="K56" s="34">
        <f t="shared" ref="K56" si="180">IF(E56="","",J56*F56)</f>
        <v>2639.9999999999636</v>
      </c>
      <c r="L56" s="23">
        <v>400</v>
      </c>
      <c r="M56" s="48">
        <f t="shared" ref="M56" si="181">G56*F56*0.03%</f>
        <v>341.76</v>
      </c>
      <c r="N56" s="34">
        <f t="shared" ref="N56" si="182">K56-M56</f>
        <v>2298.2399999999634</v>
      </c>
      <c r="O56" s="55"/>
      <c r="P56" s="70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</row>
    <row r="57" spans="1:27" s="1" customFormat="1" ht="29.25" customHeight="1">
      <c r="A57" s="19">
        <v>50</v>
      </c>
      <c r="B57" s="21">
        <v>44281</v>
      </c>
      <c r="C57" s="22" t="s">
        <v>190</v>
      </c>
      <c r="D57" s="20" t="s">
        <v>422</v>
      </c>
      <c r="E57" s="23" t="s">
        <v>12</v>
      </c>
      <c r="F57" s="23">
        <v>1350</v>
      </c>
      <c r="G57" s="23">
        <v>639.4</v>
      </c>
      <c r="H57" s="23">
        <v>632.1</v>
      </c>
      <c r="I57" s="23">
        <v>633.4</v>
      </c>
      <c r="J57" s="33">
        <f t="shared" ref="J57" si="183">IF(E57="","",IF(E57="Buy",(I57-G57),(G57-I57)))</f>
        <v>-6</v>
      </c>
      <c r="K57" s="34">
        <f t="shared" ref="K57" si="184">IF(E57="","",J57*F57)</f>
        <v>-8100</v>
      </c>
      <c r="L57" s="23">
        <v>400</v>
      </c>
      <c r="M57" s="48">
        <f t="shared" ref="M57" si="185">G57*F57*0.03%</f>
        <v>258.95699999999999</v>
      </c>
      <c r="N57" s="34">
        <f t="shared" ref="N57" si="186">K57-M57</f>
        <v>-8358.9570000000003</v>
      </c>
      <c r="O57" s="55">
        <f>SUM(N55:N57)</f>
        <v>19519.582999999962</v>
      </c>
      <c r="P57" s="70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</row>
    <row r="58" spans="1:27" s="1" customFormat="1" ht="29.45" customHeight="1">
      <c r="A58" s="19">
        <v>51</v>
      </c>
      <c r="B58" s="21">
        <v>44285</v>
      </c>
      <c r="C58" s="22" t="s">
        <v>66</v>
      </c>
      <c r="D58" s="20" t="s">
        <v>469</v>
      </c>
      <c r="E58" s="23" t="s">
        <v>12</v>
      </c>
      <c r="F58" s="23">
        <v>250</v>
      </c>
      <c r="G58" s="23">
        <v>2522</v>
      </c>
      <c r="H58" s="23">
        <v>2490.5</v>
      </c>
      <c r="I58" s="23">
        <v>2546</v>
      </c>
      <c r="J58" s="33">
        <f t="shared" ref="J58" si="187">IF(E58="","",IF(E58="Buy",(I58-G58),(G58-I58)))</f>
        <v>24</v>
      </c>
      <c r="K58" s="34">
        <f t="shared" ref="K58" si="188">IF(E58="","",J58*F58)</f>
        <v>6000</v>
      </c>
      <c r="L58" s="23">
        <v>400</v>
      </c>
      <c r="M58" s="48">
        <f t="shared" ref="M58" si="189">G58*F58*0.03%</f>
        <v>189.14999999999998</v>
      </c>
      <c r="N58" s="34">
        <f t="shared" ref="N58" si="190">K58-M58</f>
        <v>5810.85</v>
      </c>
      <c r="O58" s="55"/>
      <c r="P58" s="70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</row>
    <row r="59" spans="1:27" s="1" customFormat="1" ht="29.45" customHeight="1">
      <c r="A59" s="19">
        <v>52</v>
      </c>
      <c r="B59" s="21">
        <v>44285</v>
      </c>
      <c r="C59" s="22" t="s">
        <v>192</v>
      </c>
      <c r="D59" s="20" t="s">
        <v>193</v>
      </c>
      <c r="E59" s="23" t="s">
        <v>12</v>
      </c>
      <c r="F59" s="23">
        <v>4600</v>
      </c>
      <c r="G59" s="23">
        <v>407.5</v>
      </c>
      <c r="H59" s="23">
        <v>403.5</v>
      </c>
      <c r="I59" s="23">
        <v>403.5</v>
      </c>
      <c r="J59" s="33">
        <f t="shared" ref="J59" si="191">IF(E59="","",IF(E59="Buy",(I59-G59),(G59-I59)))</f>
        <v>-4</v>
      </c>
      <c r="K59" s="34">
        <f t="shared" ref="K59" si="192">IF(E59="","",J59*F59)</f>
        <v>-18400</v>
      </c>
      <c r="L59" s="23">
        <v>400</v>
      </c>
      <c r="M59" s="48">
        <f t="shared" ref="M59" si="193">G59*F59*0.03%</f>
        <v>562.34999999999991</v>
      </c>
      <c r="N59" s="34">
        <f t="shared" ref="N59" si="194">K59-M59</f>
        <v>-18962.349999999999</v>
      </c>
      <c r="O59" s="55"/>
      <c r="P59" s="70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</row>
    <row r="60" spans="1:27" s="1" customFormat="1" ht="29.45" customHeight="1">
      <c r="A60" s="19">
        <v>53</v>
      </c>
      <c r="B60" s="21">
        <v>44285</v>
      </c>
      <c r="C60" s="22" t="s">
        <v>314</v>
      </c>
      <c r="D60" s="20" t="s">
        <v>159</v>
      </c>
      <c r="E60" s="23" t="s">
        <v>12</v>
      </c>
      <c r="F60" s="23">
        <v>400</v>
      </c>
      <c r="G60" s="23">
        <v>3607</v>
      </c>
      <c r="H60" s="23">
        <v>3580.5</v>
      </c>
      <c r="I60" s="23">
        <v>3603.5</v>
      </c>
      <c r="J60" s="33">
        <f t="shared" ref="J60" si="195">IF(E60="","",IF(E60="Buy",(I60-G60),(G60-I60)))</f>
        <v>-3.5</v>
      </c>
      <c r="K60" s="34">
        <f t="shared" ref="K60" si="196">IF(E60="","",J60*F60)</f>
        <v>-1400</v>
      </c>
      <c r="L60" s="23">
        <v>400</v>
      </c>
      <c r="M60" s="48">
        <f t="shared" ref="M60" si="197">G60*F60*0.03%</f>
        <v>432.84</v>
      </c>
      <c r="N60" s="34">
        <f t="shared" ref="N60" si="198">K60-M60</f>
        <v>-1832.84</v>
      </c>
      <c r="O60" s="55">
        <f>SUM(N58:N60)</f>
        <v>-14984.339999999998</v>
      </c>
      <c r="P60" s="70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</row>
    <row r="61" spans="1:27" s="1" customFormat="1" ht="29.45" customHeight="1">
      <c r="A61" s="19">
        <v>54</v>
      </c>
      <c r="B61" s="21">
        <v>44286</v>
      </c>
      <c r="C61" s="22" t="s">
        <v>388</v>
      </c>
      <c r="D61" s="20" t="s">
        <v>422</v>
      </c>
      <c r="E61" s="23" t="s">
        <v>12</v>
      </c>
      <c r="F61" s="23">
        <v>1350</v>
      </c>
      <c r="G61" s="23">
        <v>645.5</v>
      </c>
      <c r="H61" s="23">
        <v>638.9</v>
      </c>
      <c r="I61" s="23">
        <v>638.9</v>
      </c>
      <c r="J61" s="33">
        <f t="shared" ref="J61" si="199">IF(E61="","",IF(E61="Buy",(I61-G61),(G61-I61)))</f>
        <v>-6.6000000000000227</v>
      </c>
      <c r="K61" s="34">
        <f t="shared" ref="K61" si="200">IF(E61="","",J61*F61)</f>
        <v>-8910.0000000000309</v>
      </c>
      <c r="L61" s="23">
        <v>400</v>
      </c>
      <c r="M61" s="48">
        <f t="shared" ref="M61" si="201">G61*F61*0.03%</f>
        <v>261.42749999999995</v>
      </c>
      <c r="N61" s="34">
        <f t="shared" ref="N61" si="202">K61-M61</f>
        <v>-9171.4275000000307</v>
      </c>
      <c r="O61" s="55"/>
      <c r="P61" s="70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</row>
    <row r="62" spans="1:27" s="1" customFormat="1" ht="29.45" customHeight="1">
      <c r="A62" s="19">
        <v>55</v>
      </c>
      <c r="B62" s="21">
        <v>44286</v>
      </c>
      <c r="C62" s="22" t="s">
        <v>291</v>
      </c>
      <c r="D62" s="20" t="s">
        <v>557</v>
      </c>
      <c r="E62" s="23" t="s">
        <v>12</v>
      </c>
      <c r="F62" s="23">
        <v>13500</v>
      </c>
      <c r="G62" s="23">
        <v>106.4</v>
      </c>
      <c r="H62" s="23">
        <v>105.2</v>
      </c>
      <c r="I62" s="23">
        <v>105.4</v>
      </c>
      <c r="J62" s="33">
        <f t="shared" ref="J62" si="203">IF(E62="","",IF(E62="Buy",(I62-G62),(G62-I62)))</f>
        <v>-1</v>
      </c>
      <c r="K62" s="34">
        <f t="shared" ref="K62" si="204">IF(E62="","",J62*F62)</f>
        <v>-13500</v>
      </c>
      <c r="L62" s="23">
        <v>400</v>
      </c>
      <c r="M62" s="48">
        <f t="shared" ref="M62" si="205">G62*F62*0.03%</f>
        <v>430.91999999999996</v>
      </c>
      <c r="N62" s="34">
        <f t="shared" ref="N62" si="206">K62-M62</f>
        <v>-13930.92</v>
      </c>
      <c r="O62" s="55"/>
      <c r="P62" s="70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</row>
    <row r="63" spans="1:27" s="1" customFormat="1" ht="29.45" customHeight="1" thickBot="1">
      <c r="A63" s="19">
        <v>56</v>
      </c>
      <c r="B63" s="21">
        <v>44286</v>
      </c>
      <c r="C63" s="22" t="s">
        <v>558</v>
      </c>
      <c r="D63" s="20" t="s">
        <v>47</v>
      </c>
      <c r="E63" s="23" t="s">
        <v>12</v>
      </c>
      <c r="F63" s="23">
        <v>2600</v>
      </c>
      <c r="G63" s="23">
        <v>653.20000000000005</v>
      </c>
      <c r="H63" s="23">
        <v>644.5</v>
      </c>
      <c r="I63" s="23">
        <v>648.9</v>
      </c>
      <c r="J63" s="33">
        <f t="shared" ref="J63" si="207">IF(E63="","",IF(E63="Buy",(I63-G63),(G63-I63)))</f>
        <v>-4.3000000000000682</v>
      </c>
      <c r="K63" s="34">
        <f t="shared" ref="K63" si="208">IF(E63="","",J63*F63)</f>
        <v>-11180.000000000178</v>
      </c>
      <c r="L63" s="23">
        <v>400</v>
      </c>
      <c r="M63" s="48">
        <f t="shared" ref="M63" si="209">G63*F63*0.03%</f>
        <v>509.49600000000004</v>
      </c>
      <c r="N63" s="34">
        <f t="shared" ref="N63" si="210">K63-M63</f>
        <v>-11689.496000000177</v>
      </c>
      <c r="O63" s="55">
        <f>SUM(N61:N63)</f>
        <v>-34791.843500000206</v>
      </c>
      <c r="P63" s="70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</row>
    <row r="64" spans="1:27" s="5" customFormat="1" ht="27" customHeight="1" thickBot="1">
      <c r="A64" s="56"/>
      <c r="B64" s="57"/>
      <c r="C64" s="57"/>
      <c r="D64" s="57" t="s">
        <v>31</v>
      </c>
      <c r="E64" s="57"/>
      <c r="F64" s="57"/>
      <c r="G64" s="57"/>
      <c r="H64" s="57"/>
      <c r="I64" s="57"/>
      <c r="J64" s="58"/>
      <c r="K64" s="59">
        <f>SUM(K8:K8)</f>
        <v>36050.000000000036</v>
      </c>
      <c r="L64" s="57"/>
      <c r="M64" s="104">
        <f>SUM(M8:M63)</f>
        <v>25156.493579999991</v>
      </c>
      <c r="N64" s="59">
        <f>SUM(N8:N63)</f>
        <v>-2562.9935800001385</v>
      </c>
      <c r="O64" s="69"/>
      <c r="P64" s="72" t="s">
        <v>500</v>
      </c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</row>
    <row r="65" spans="1:27" ht="15" customHeight="1">
      <c r="A65" s="10"/>
      <c r="B65" s="10"/>
      <c r="C65" s="10"/>
      <c r="D65" s="10"/>
      <c r="E65" s="10"/>
      <c r="F65" s="10"/>
      <c r="G65" s="10"/>
      <c r="H65" s="10"/>
      <c r="I65" s="10"/>
      <c r="J65" s="26"/>
      <c r="K65" s="27"/>
      <c r="L65" s="10"/>
      <c r="M65" s="10"/>
      <c r="N65" s="27"/>
      <c r="O65" s="27"/>
    </row>
    <row r="66" spans="1:27" s="49" customFormat="1" ht="15" customHeight="1">
      <c r="A66" s="126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73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</row>
    <row r="67" spans="1:27" s="49" customFormat="1" ht="15" customHeight="1">
      <c r="A67" s="66" t="s">
        <v>506</v>
      </c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8"/>
      <c r="N67" s="65"/>
      <c r="O67" s="65"/>
      <c r="P67" s="73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</row>
    <row r="68" spans="1:27" ht="15" customHeight="1">
      <c r="A68" s="66" t="s">
        <v>301</v>
      </c>
      <c r="B68" s="66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5"/>
    </row>
    <row r="69" spans="1:27" ht="15" customHeight="1">
      <c r="A69" s="10"/>
      <c r="B69" s="10"/>
      <c r="C69" s="10"/>
      <c r="D69" s="10"/>
      <c r="E69" s="10"/>
      <c r="F69" s="10"/>
      <c r="G69" s="10"/>
      <c r="H69" s="10"/>
      <c r="I69" s="10"/>
      <c r="J69" s="26"/>
      <c r="K69" s="27"/>
      <c r="L69" s="10"/>
      <c r="M69" s="10"/>
      <c r="N69" s="27"/>
      <c r="O69" s="27"/>
    </row>
    <row r="70" spans="1:27" ht="15" customHeight="1">
      <c r="A70" s="10"/>
      <c r="B70" s="10"/>
      <c r="C70" s="10"/>
      <c r="D70" s="10"/>
      <c r="E70" s="10"/>
      <c r="F70" s="10"/>
      <c r="G70" s="10"/>
      <c r="H70" s="10"/>
      <c r="I70" s="10"/>
      <c r="J70" s="26"/>
      <c r="K70" s="27"/>
      <c r="L70" s="10"/>
      <c r="M70" s="10"/>
      <c r="N70" s="27"/>
      <c r="O70" s="27"/>
    </row>
    <row r="71" spans="1:27" ht="15" customHeight="1">
      <c r="A71" s="10"/>
      <c r="B71" s="10"/>
      <c r="C71" s="10"/>
      <c r="D71" s="10"/>
      <c r="E71" s="10"/>
      <c r="F71" s="10"/>
      <c r="G71" s="10"/>
      <c r="H71" s="10"/>
      <c r="I71" s="10"/>
      <c r="J71" s="26"/>
      <c r="K71" s="27"/>
      <c r="L71" s="10"/>
      <c r="M71" s="10"/>
      <c r="N71" s="27"/>
      <c r="O71" s="27"/>
    </row>
    <row r="72" spans="1:27" ht="15" customHeight="1">
      <c r="A72" s="10"/>
      <c r="B72" s="10"/>
      <c r="C72" s="10"/>
      <c r="D72" s="10"/>
      <c r="E72" s="10"/>
      <c r="F72" s="10"/>
      <c r="G72" s="10"/>
      <c r="H72" s="10"/>
      <c r="I72" s="10"/>
      <c r="J72" s="26"/>
      <c r="K72" s="27"/>
      <c r="L72" s="10"/>
      <c r="M72" s="10"/>
      <c r="N72" s="27"/>
      <c r="O72" s="27"/>
    </row>
    <row r="73" spans="1:27" s="70" customFormat="1" ht="15" customHeight="1">
      <c r="A73" s="10"/>
      <c r="B73" s="10"/>
      <c r="C73" s="10"/>
      <c r="D73" s="10"/>
      <c r="E73" s="10"/>
      <c r="F73" s="10"/>
      <c r="G73" s="10"/>
      <c r="H73" s="10"/>
      <c r="I73" s="10"/>
      <c r="J73" s="26"/>
      <c r="K73" s="27"/>
      <c r="L73" s="10"/>
      <c r="M73" s="10"/>
      <c r="N73" s="27"/>
      <c r="O73" s="27"/>
    </row>
    <row r="74" spans="1:27" s="70" customFormat="1" ht="15" customHeight="1">
      <c r="A74" s="10"/>
      <c r="B74" s="10"/>
      <c r="C74" s="10"/>
      <c r="D74" s="10"/>
      <c r="E74" s="10"/>
      <c r="F74" s="10"/>
      <c r="G74" s="10"/>
      <c r="H74" s="10"/>
      <c r="I74" s="10"/>
      <c r="J74" s="26"/>
      <c r="K74" s="27"/>
      <c r="L74" s="10"/>
      <c r="M74" s="10"/>
      <c r="N74" s="27"/>
      <c r="O74" s="27"/>
    </row>
    <row r="75" spans="1:27" s="70" customFormat="1" ht="15" customHeight="1">
      <c r="A75" s="10"/>
      <c r="B75" s="10"/>
      <c r="C75" s="10"/>
      <c r="D75" s="10"/>
      <c r="E75" s="10"/>
      <c r="F75" s="10"/>
      <c r="G75" s="10"/>
      <c r="H75" s="10"/>
      <c r="I75" s="10"/>
      <c r="J75" s="26"/>
      <c r="K75" s="27"/>
      <c r="L75" s="10"/>
      <c r="M75" s="10"/>
      <c r="N75" s="27"/>
      <c r="O75" s="27"/>
    </row>
    <row r="76" spans="1:27" s="70" customFormat="1" ht="15" customHeight="1">
      <c r="A76" s="10"/>
      <c r="B76" s="10"/>
      <c r="C76" s="10"/>
      <c r="D76" s="10"/>
      <c r="E76" s="10"/>
      <c r="F76" s="10"/>
      <c r="G76" s="10"/>
      <c r="H76" s="10"/>
      <c r="I76" s="10"/>
      <c r="J76" s="26"/>
      <c r="K76" s="27"/>
      <c r="L76" s="10"/>
      <c r="M76" s="10"/>
      <c r="N76" s="27"/>
      <c r="O76" s="27"/>
    </row>
    <row r="77" spans="1:27" s="70" customFormat="1" ht="15" customHeight="1">
      <c r="A77" s="10"/>
      <c r="B77" s="10"/>
      <c r="C77" s="10"/>
      <c r="D77" s="10"/>
      <c r="E77" s="10"/>
      <c r="F77" s="10"/>
      <c r="G77" s="10"/>
      <c r="H77" s="10"/>
      <c r="I77" s="10"/>
      <c r="J77" s="26"/>
      <c r="K77" s="27"/>
      <c r="L77" s="10"/>
      <c r="M77" s="10"/>
      <c r="N77" s="27"/>
      <c r="O77" s="27"/>
    </row>
    <row r="78" spans="1:27" s="70" customFormat="1" ht="15" customHeight="1">
      <c r="A78" s="10"/>
      <c r="B78" s="10"/>
      <c r="C78" s="10"/>
      <c r="D78" s="10"/>
      <c r="E78" s="10"/>
      <c r="F78" s="10"/>
      <c r="G78" s="10"/>
      <c r="H78" s="10"/>
      <c r="I78" s="10"/>
      <c r="J78" s="26"/>
      <c r="K78" s="27"/>
      <c r="L78" s="10"/>
      <c r="M78" s="10"/>
      <c r="N78" s="27"/>
      <c r="O78" s="27"/>
    </row>
    <row r="79" spans="1:27" s="70" customFormat="1" ht="15" customHeight="1">
      <c r="A79" s="10"/>
      <c r="B79" s="10"/>
      <c r="C79" s="10"/>
      <c r="D79" s="10"/>
      <c r="E79" s="10"/>
      <c r="F79" s="10"/>
      <c r="G79" s="10"/>
      <c r="H79" s="10"/>
      <c r="I79" s="10"/>
      <c r="J79" s="26"/>
      <c r="K79" s="27"/>
      <c r="L79" s="10"/>
      <c r="M79" s="10"/>
      <c r="N79" s="27"/>
      <c r="O79" s="27"/>
    </row>
    <row r="80" spans="1:27" s="70" customFormat="1" ht="15" customHeight="1">
      <c r="A80" s="10"/>
      <c r="B80" s="10"/>
      <c r="C80" s="10"/>
      <c r="D80" s="10"/>
      <c r="E80" s="10"/>
      <c r="F80" s="10"/>
      <c r="G80" s="10"/>
      <c r="H80" s="10"/>
      <c r="I80" s="10"/>
      <c r="J80" s="26"/>
      <c r="K80" s="27"/>
      <c r="L80" s="10"/>
      <c r="M80" s="10"/>
      <c r="N80" s="27"/>
      <c r="O80" s="27"/>
    </row>
    <row r="81" spans="1:15" s="70" customFormat="1" ht="15" customHeight="1">
      <c r="A81" s="35"/>
      <c r="B81" s="35"/>
      <c r="C81" s="35"/>
      <c r="D81" s="35"/>
      <c r="E81" s="35"/>
      <c r="F81" s="35"/>
      <c r="G81" s="35"/>
      <c r="H81" s="35"/>
      <c r="I81" s="35"/>
      <c r="J81" s="37"/>
      <c r="K81" s="35"/>
      <c r="L81" s="35"/>
      <c r="M81" s="35"/>
      <c r="N81" s="35"/>
      <c r="O81" s="35"/>
    </row>
    <row r="82" spans="1:15" s="70" customFormat="1" ht="15" customHeight="1">
      <c r="A82" s="35"/>
      <c r="B82" s="35"/>
      <c r="C82" s="35"/>
      <c r="D82" s="35"/>
      <c r="E82" s="35"/>
      <c r="F82" s="35"/>
      <c r="G82" s="35"/>
      <c r="H82" s="35"/>
      <c r="I82" s="35"/>
      <c r="J82" s="37"/>
      <c r="K82" s="35"/>
      <c r="L82" s="35"/>
      <c r="M82" s="35"/>
      <c r="N82" s="35"/>
      <c r="O82" s="35"/>
    </row>
    <row r="83" spans="1:15" s="70" customFormat="1" ht="15" customHeight="1">
      <c r="A83" s="35"/>
      <c r="B83" s="35"/>
      <c r="C83" s="35"/>
      <c r="D83" s="35"/>
      <c r="E83" s="35"/>
      <c r="F83" s="35"/>
      <c r="G83" s="35"/>
      <c r="H83" s="35"/>
      <c r="I83" s="35"/>
      <c r="J83" s="37"/>
      <c r="K83" s="35"/>
      <c r="L83" s="35"/>
      <c r="M83" s="35"/>
      <c r="N83" s="35"/>
      <c r="O83" s="35"/>
    </row>
    <row r="84" spans="1:15" s="70" customFormat="1" ht="15" customHeight="1">
      <c r="A84" s="35"/>
      <c r="B84" s="35"/>
      <c r="C84" s="35"/>
      <c r="D84" s="35"/>
      <c r="E84" s="35"/>
      <c r="F84" s="35"/>
      <c r="G84" s="35"/>
      <c r="H84" s="35"/>
      <c r="I84" s="35"/>
      <c r="J84" s="37"/>
      <c r="K84" s="35"/>
      <c r="L84" s="35"/>
      <c r="M84" s="35"/>
      <c r="N84" s="35"/>
      <c r="O84" s="35"/>
    </row>
    <row r="85" spans="1:15" s="70" customFormat="1" ht="15" customHeight="1">
      <c r="A85" s="35"/>
      <c r="B85" s="35"/>
      <c r="C85" s="35"/>
      <c r="D85" s="35"/>
      <c r="E85" s="35"/>
      <c r="F85" s="35"/>
      <c r="G85" s="35"/>
      <c r="H85" s="35"/>
      <c r="I85" s="35"/>
      <c r="J85" s="37"/>
      <c r="K85" s="35"/>
      <c r="L85" s="35"/>
      <c r="M85" s="35"/>
      <c r="N85" s="35"/>
      <c r="O85" s="35"/>
    </row>
    <row r="86" spans="1:15" s="70" customFormat="1" ht="15" customHeight="1">
      <c r="A86" s="35"/>
      <c r="B86" s="35"/>
      <c r="C86" s="35"/>
      <c r="D86" s="35"/>
      <c r="E86" s="35"/>
      <c r="F86" s="35"/>
      <c r="G86" s="35"/>
      <c r="H86" s="35"/>
      <c r="I86" s="35"/>
      <c r="J86" s="37"/>
      <c r="K86" s="35"/>
      <c r="L86" s="35"/>
      <c r="M86" s="35"/>
      <c r="N86" s="35"/>
      <c r="O86" s="35"/>
    </row>
    <row r="87" spans="1:15" s="70" customFormat="1" ht="15" customHeight="1">
      <c r="A87" s="35"/>
      <c r="B87" s="35"/>
      <c r="C87" s="35"/>
      <c r="D87" s="35"/>
      <c r="E87" s="35"/>
      <c r="F87" s="35"/>
      <c r="G87" s="35"/>
      <c r="H87" s="35"/>
      <c r="I87" s="35"/>
      <c r="J87" s="37"/>
      <c r="K87" s="35"/>
      <c r="L87" s="35"/>
      <c r="M87" s="35"/>
      <c r="N87" s="35"/>
      <c r="O87" s="35"/>
    </row>
    <row r="88" spans="1:15" s="70" customFormat="1" ht="15" customHeight="1">
      <c r="A88" s="35"/>
      <c r="B88" s="35"/>
      <c r="C88" s="35"/>
      <c r="D88" s="35"/>
      <c r="E88" s="35"/>
      <c r="F88" s="35"/>
      <c r="G88" s="35"/>
      <c r="H88" s="35"/>
      <c r="I88" s="35"/>
      <c r="J88" s="37"/>
      <c r="K88" s="35"/>
      <c r="L88" s="35"/>
      <c r="M88" s="35"/>
      <c r="N88" s="35"/>
      <c r="O88" s="35"/>
    </row>
    <row r="89" spans="1:15" s="70" customFormat="1" ht="15" customHeight="1">
      <c r="A89" s="35"/>
      <c r="B89" s="35"/>
      <c r="C89" s="35"/>
      <c r="D89" s="35"/>
      <c r="E89" s="35"/>
      <c r="F89" s="35"/>
      <c r="G89" s="35"/>
      <c r="H89" s="35"/>
      <c r="I89" s="35"/>
      <c r="J89" s="37"/>
      <c r="K89" s="35"/>
      <c r="L89" s="35"/>
      <c r="M89" s="35"/>
      <c r="N89" s="35"/>
      <c r="O89" s="35"/>
    </row>
    <row r="90" spans="1:15" s="70" customFormat="1" ht="15" customHeight="1">
      <c r="A90" s="35"/>
      <c r="B90" s="35"/>
      <c r="C90" s="35"/>
      <c r="D90" s="35"/>
      <c r="E90" s="35"/>
      <c r="F90" s="35"/>
      <c r="G90" s="35"/>
      <c r="H90" s="35"/>
      <c r="I90" s="35"/>
      <c r="J90" s="37"/>
      <c r="K90" s="35"/>
      <c r="L90" s="35"/>
      <c r="M90" s="35"/>
      <c r="N90" s="35"/>
      <c r="O90" s="35"/>
    </row>
    <row r="91" spans="1:15" s="70" customFormat="1" ht="15" customHeight="1">
      <c r="A91" s="35"/>
      <c r="B91" s="35"/>
      <c r="C91" s="35"/>
      <c r="D91" s="35"/>
      <c r="E91" s="35"/>
      <c r="F91" s="35"/>
      <c r="G91" s="35"/>
      <c r="H91" s="35"/>
      <c r="I91" s="35"/>
      <c r="J91" s="37"/>
      <c r="K91" s="35"/>
      <c r="L91" s="35"/>
      <c r="M91" s="35"/>
      <c r="N91" s="35"/>
      <c r="O91" s="35"/>
    </row>
    <row r="92" spans="1:15" s="70" customFormat="1" ht="15" customHeight="1">
      <c r="A92" s="35"/>
      <c r="B92" s="35"/>
      <c r="C92" s="35"/>
      <c r="D92" s="35"/>
      <c r="E92" s="35"/>
      <c r="F92" s="35"/>
      <c r="G92" s="35"/>
      <c r="H92" s="35"/>
      <c r="I92" s="35"/>
      <c r="J92" s="37"/>
      <c r="K92" s="35"/>
      <c r="L92" s="35"/>
      <c r="M92" s="35"/>
      <c r="N92" s="35"/>
      <c r="O92" s="35"/>
    </row>
    <row r="93" spans="1:15" s="70" customFormat="1" ht="15" customHeight="1">
      <c r="A93" s="35"/>
      <c r="B93" s="35"/>
      <c r="C93" s="35"/>
      <c r="D93" s="35"/>
      <c r="E93" s="35"/>
      <c r="F93" s="35"/>
      <c r="G93" s="35"/>
      <c r="H93" s="35"/>
      <c r="I93" s="35"/>
      <c r="J93" s="37"/>
      <c r="K93" s="35"/>
      <c r="L93" s="35"/>
      <c r="M93" s="35"/>
      <c r="N93" s="35"/>
      <c r="O93" s="35"/>
    </row>
    <row r="94" spans="1:15" s="70" customFormat="1" ht="15" customHeight="1">
      <c r="A94" s="35"/>
      <c r="B94" s="35"/>
      <c r="C94" s="35"/>
      <c r="D94" s="35"/>
      <c r="E94" s="35"/>
      <c r="F94" s="35"/>
      <c r="G94" s="35"/>
      <c r="H94" s="35"/>
      <c r="I94" s="35"/>
      <c r="J94" s="37"/>
      <c r="K94" s="35"/>
      <c r="L94" s="35"/>
      <c r="M94" s="35"/>
      <c r="N94" s="35"/>
      <c r="O94" s="35"/>
    </row>
    <row r="95" spans="1:15" s="70" customFormat="1" ht="15" customHeight="1">
      <c r="A95" s="36"/>
      <c r="B95" s="36"/>
      <c r="C95" s="36"/>
      <c r="D95" s="36"/>
      <c r="E95" s="36"/>
      <c r="F95" s="36"/>
      <c r="G95" s="36"/>
      <c r="H95" s="36"/>
      <c r="I95" s="36"/>
      <c r="J95" s="38"/>
      <c r="K95" s="36"/>
      <c r="L95" s="36"/>
      <c r="M95" s="36"/>
      <c r="N95" s="36"/>
      <c r="O95" s="36"/>
    </row>
    <row r="96" spans="1:15" s="70" customFormat="1" ht="15" customHeight="1">
      <c r="A96" s="36"/>
      <c r="B96" s="36"/>
      <c r="C96" s="36"/>
      <c r="D96" s="36"/>
      <c r="E96" s="36"/>
      <c r="F96" s="36"/>
      <c r="G96" s="36"/>
      <c r="H96" s="36"/>
      <c r="I96" s="36"/>
      <c r="J96" s="38"/>
      <c r="K96" s="36"/>
      <c r="L96" s="36"/>
      <c r="M96" s="36"/>
      <c r="N96" s="36"/>
      <c r="O96" s="36"/>
    </row>
    <row r="97" spans="1:15" s="70" customFormat="1" ht="15" customHeight="1">
      <c r="A97" s="36"/>
      <c r="B97" s="36"/>
      <c r="C97" s="36"/>
      <c r="D97" s="36"/>
      <c r="E97" s="36"/>
      <c r="F97" s="36"/>
      <c r="G97" s="36"/>
      <c r="H97" s="36"/>
      <c r="I97" s="36"/>
      <c r="J97" s="38"/>
      <c r="K97" s="36"/>
      <c r="L97" s="36"/>
      <c r="M97" s="36"/>
      <c r="N97" s="36"/>
      <c r="O97" s="36"/>
    </row>
    <row r="98" spans="1:15" s="70" customFormat="1" ht="15" customHeight="1">
      <c r="A98" s="36"/>
      <c r="B98" s="36"/>
      <c r="C98" s="36"/>
      <c r="D98" s="36"/>
      <c r="E98" s="36"/>
      <c r="F98" s="36"/>
      <c r="G98" s="36"/>
      <c r="H98" s="36"/>
      <c r="I98" s="36"/>
      <c r="J98" s="38"/>
      <c r="K98" s="36"/>
      <c r="L98" s="36"/>
      <c r="M98" s="36"/>
      <c r="N98" s="36"/>
      <c r="O98" s="36"/>
    </row>
    <row r="99" spans="1:15" s="70" customFormat="1" ht="15" customHeight="1">
      <c r="A99" s="36"/>
      <c r="B99" s="36"/>
      <c r="C99" s="36"/>
      <c r="D99" s="36"/>
      <c r="E99" s="36"/>
      <c r="F99" s="36"/>
      <c r="G99" s="36"/>
      <c r="H99" s="36"/>
      <c r="I99" s="36"/>
      <c r="J99" s="38"/>
      <c r="K99" s="36"/>
      <c r="L99" s="36"/>
      <c r="M99" s="36"/>
      <c r="N99" s="36"/>
      <c r="O99" s="36"/>
    </row>
    <row r="100" spans="1:15" s="70" customFormat="1" ht="1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8"/>
      <c r="K100" s="36"/>
      <c r="L100" s="36"/>
      <c r="M100" s="36"/>
      <c r="N100" s="36"/>
      <c r="O100" s="36"/>
    </row>
    <row r="101" spans="1:15" s="70" customFormat="1" ht="1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8"/>
      <c r="K101" s="36"/>
      <c r="L101" s="36"/>
      <c r="M101" s="36"/>
      <c r="N101" s="36"/>
      <c r="O101" s="36"/>
    </row>
  </sheetData>
  <mergeCells count="1">
    <mergeCell ref="A66:O66"/>
  </mergeCells>
  <pageMargins left="0.7" right="0.7" top="0.75" bottom="0.75" header="0.51180555555555496" footer="0.51180555555555496"/>
  <pageSetup firstPageNumber="0" orientation="portrait" useFirstPageNumber="1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Y100"/>
  <sheetViews>
    <sheetView topLeftCell="A50" workbookViewId="0">
      <selection activeCell="M63" sqref="M63"/>
    </sheetView>
  </sheetViews>
  <sheetFormatPr defaultColWidth="9" defaultRowHeight="14.35"/>
  <cols>
    <col min="1" max="1" width="8.87890625" customWidth="1"/>
    <col min="2" max="2" width="16.3515625" customWidth="1"/>
    <col min="3" max="3" width="15" customWidth="1"/>
    <col min="4" max="4" width="23.3515625" customWidth="1"/>
    <col min="5" max="5" width="11.52734375" customWidth="1"/>
    <col min="6" max="6" width="12" customWidth="1"/>
    <col min="7" max="7" width="15.64453125" customWidth="1"/>
    <col min="8" max="8" width="13.64453125" customWidth="1"/>
    <col min="9" max="9" width="19" customWidth="1"/>
    <col min="10" max="10" width="8.52734375" style="6" hidden="1" customWidth="1"/>
    <col min="11" max="11" width="16.87890625" hidden="1" customWidth="1"/>
    <col min="12" max="12" width="7" hidden="1" customWidth="1"/>
    <col min="13" max="13" width="14.52734375" customWidth="1"/>
    <col min="14" max="14" width="18.64453125" customWidth="1"/>
    <col min="15" max="15" width="15.87890625" customWidth="1"/>
    <col min="16" max="25" width="9" style="67"/>
  </cols>
  <sheetData>
    <row r="1" spans="1:25" ht="15" customHeight="1">
      <c r="A1" s="7"/>
      <c r="B1" s="8"/>
      <c r="C1" s="8"/>
      <c r="D1" s="8"/>
      <c r="E1" s="8"/>
      <c r="F1" s="8"/>
      <c r="G1" s="8"/>
      <c r="H1" s="8"/>
      <c r="I1" s="8"/>
      <c r="J1" s="24"/>
      <c r="K1" s="25"/>
      <c r="L1" s="8"/>
      <c r="M1" s="8"/>
      <c r="N1" s="25"/>
      <c r="O1" s="50"/>
    </row>
    <row r="2" spans="1:25" ht="15" customHeight="1">
      <c r="A2" s="9"/>
      <c r="B2" s="10"/>
      <c r="C2" s="10"/>
      <c r="D2" s="10"/>
      <c r="E2" s="10"/>
      <c r="F2" s="10"/>
      <c r="G2" s="10"/>
      <c r="H2" s="10"/>
      <c r="I2" s="10"/>
      <c r="J2" s="26"/>
      <c r="K2" s="27"/>
      <c r="L2" s="10"/>
      <c r="M2" s="10"/>
      <c r="N2" s="27"/>
      <c r="O2" s="51"/>
    </row>
    <row r="3" spans="1:25" ht="15" customHeight="1">
      <c r="A3" s="9"/>
      <c r="B3" s="10"/>
      <c r="C3" s="10"/>
      <c r="D3" s="10"/>
      <c r="E3" s="10"/>
      <c r="F3" s="10"/>
      <c r="G3" s="10"/>
      <c r="H3" s="10"/>
      <c r="I3" s="10"/>
      <c r="J3" s="26"/>
      <c r="K3" s="27"/>
      <c r="L3" s="10"/>
      <c r="M3" s="10"/>
      <c r="N3" s="27"/>
      <c r="O3" s="51"/>
    </row>
    <row r="4" spans="1:25" ht="15" customHeight="1">
      <c r="A4" s="9"/>
      <c r="B4" s="10"/>
      <c r="C4" s="10"/>
      <c r="D4" s="10"/>
      <c r="E4" s="10"/>
      <c r="F4" s="10"/>
      <c r="G4" s="10"/>
      <c r="H4" s="10"/>
      <c r="I4" s="10"/>
      <c r="J4" s="26"/>
      <c r="K4" s="27"/>
      <c r="L4" s="10"/>
      <c r="M4" s="10"/>
      <c r="N4" s="27"/>
      <c r="O4" s="51"/>
    </row>
    <row r="5" spans="1:25" ht="18.600000000000001" customHeight="1">
      <c r="A5" s="11"/>
      <c r="B5" s="12"/>
      <c r="C5" s="12"/>
      <c r="D5" s="12"/>
      <c r="E5" s="12"/>
      <c r="F5" s="12"/>
      <c r="G5" s="12"/>
      <c r="H5" s="12"/>
      <c r="I5" s="12"/>
      <c r="J5" s="28"/>
      <c r="K5" s="12"/>
      <c r="L5" s="12"/>
      <c r="M5" s="12"/>
      <c r="N5" s="12"/>
      <c r="O5" s="52"/>
    </row>
    <row r="6" spans="1:25" s="4" customFormat="1" ht="54.75" customHeight="1">
      <c r="A6" s="13" t="s">
        <v>0</v>
      </c>
      <c r="B6" s="14" t="s">
        <v>2</v>
      </c>
      <c r="C6" s="14" t="s">
        <v>3</v>
      </c>
      <c r="D6" s="14" t="s">
        <v>1</v>
      </c>
      <c r="E6" s="14" t="s">
        <v>4</v>
      </c>
      <c r="F6" s="14" t="s">
        <v>507</v>
      </c>
      <c r="G6" s="15" t="s">
        <v>5</v>
      </c>
      <c r="H6" s="14" t="s">
        <v>6</v>
      </c>
      <c r="I6" s="14" t="s">
        <v>7</v>
      </c>
      <c r="J6" s="29" t="s">
        <v>8</v>
      </c>
      <c r="K6" s="30" t="s">
        <v>9</v>
      </c>
      <c r="L6" s="14" t="s">
        <v>10</v>
      </c>
      <c r="M6" s="14" t="s">
        <v>101</v>
      </c>
      <c r="N6" s="30" t="s">
        <v>100</v>
      </c>
      <c r="O6" s="53" t="s">
        <v>128</v>
      </c>
      <c r="P6" s="75"/>
      <c r="Q6" s="75"/>
      <c r="R6" s="75"/>
      <c r="S6" s="75"/>
      <c r="T6" s="75"/>
      <c r="U6" s="75"/>
      <c r="V6" s="75"/>
      <c r="W6" s="75"/>
      <c r="X6" s="75"/>
      <c r="Y6" s="75"/>
    </row>
    <row r="7" spans="1:25" ht="6.75" customHeight="1">
      <c r="A7" s="16"/>
      <c r="B7" s="17"/>
      <c r="C7" s="17"/>
      <c r="D7" s="17"/>
      <c r="E7" s="17"/>
      <c r="F7" s="17"/>
      <c r="G7" s="18"/>
      <c r="H7" s="17"/>
      <c r="I7" s="17"/>
      <c r="J7" s="31"/>
      <c r="K7" s="32"/>
      <c r="L7" s="17"/>
      <c r="M7" s="17"/>
      <c r="N7" s="32"/>
      <c r="O7" s="54"/>
    </row>
    <row r="8" spans="1:25" s="1" customFormat="1" ht="29.25" customHeight="1">
      <c r="A8" s="19">
        <v>1</v>
      </c>
      <c r="B8" s="21">
        <v>44287</v>
      </c>
      <c r="C8" s="22" t="s">
        <v>240</v>
      </c>
      <c r="D8" s="20" t="s">
        <v>375</v>
      </c>
      <c r="E8" s="23" t="s">
        <v>12</v>
      </c>
      <c r="F8" s="23">
        <v>900</v>
      </c>
      <c r="G8" s="23">
        <v>983.9</v>
      </c>
      <c r="H8" s="23">
        <v>971.5</v>
      </c>
      <c r="I8" s="23">
        <v>975.25</v>
      </c>
      <c r="J8" s="33">
        <f t="shared" ref="J8:J9" si="0">IF(E8="","",IF(E8="Buy",(I8-G8),(G8-I8)))</f>
        <v>-8.6499999999999773</v>
      </c>
      <c r="K8" s="34">
        <f t="shared" ref="K8:K9" si="1">IF(E8="","",J8*F8)</f>
        <v>-7784.99999999998</v>
      </c>
      <c r="L8" s="23">
        <v>400</v>
      </c>
      <c r="M8" s="48">
        <f t="shared" ref="M8:M9" si="2">G8*F8*0.03%</f>
        <v>265.65299999999996</v>
      </c>
      <c r="N8" s="34">
        <f t="shared" ref="N8:N9" si="3">K8-M8</f>
        <v>-8050.6529999999802</v>
      </c>
      <c r="O8" s="55"/>
      <c r="P8" s="76"/>
      <c r="Q8" s="76"/>
      <c r="R8" s="76"/>
      <c r="S8" s="76"/>
      <c r="T8" s="76"/>
      <c r="U8" s="76"/>
      <c r="V8" s="76"/>
      <c r="W8" s="76"/>
      <c r="X8" s="76"/>
      <c r="Y8" s="76"/>
    </row>
    <row r="9" spans="1:25" s="1" customFormat="1" ht="29.25" customHeight="1">
      <c r="A9" s="19">
        <v>2</v>
      </c>
      <c r="B9" s="21">
        <v>44287</v>
      </c>
      <c r="C9" s="22" t="s">
        <v>189</v>
      </c>
      <c r="D9" s="20" t="s">
        <v>168</v>
      </c>
      <c r="E9" s="23" t="s">
        <v>12</v>
      </c>
      <c r="F9" s="23">
        <v>2000</v>
      </c>
      <c r="G9" s="23">
        <v>772</v>
      </c>
      <c r="H9" s="23">
        <v>765.5</v>
      </c>
      <c r="I9" s="23">
        <v>782</v>
      </c>
      <c r="J9" s="33">
        <f t="shared" si="0"/>
        <v>10</v>
      </c>
      <c r="K9" s="34">
        <f t="shared" si="1"/>
        <v>20000</v>
      </c>
      <c r="L9" s="23">
        <v>400</v>
      </c>
      <c r="M9" s="48">
        <f t="shared" si="2"/>
        <v>463.19999999999993</v>
      </c>
      <c r="N9" s="34">
        <f t="shared" si="3"/>
        <v>19536.8</v>
      </c>
      <c r="O9" s="55">
        <f>SUM(N8:N9)</f>
        <v>11486.147000000019</v>
      </c>
      <c r="P9" s="76"/>
      <c r="Q9" s="76"/>
      <c r="R9" s="76"/>
      <c r="S9" s="76"/>
      <c r="T9" s="76"/>
      <c r="U9" s="76"/>
      <c r="V9" s="76"/>
      <c r="W9" s="76"/>
      <c r="X9" s="76"/>
      <c r="Y9" s="76"/>
    </row>
    <row r="10" spans="1:25" s="1" customFormat="1" ht="29.25" customHeight="1">
      <c r="A10" s="19">
        <v>3</v>
      </c>
      <c r="B10" s="21">
        <v>44291</v>
      </c>
      <c r="C10" s="22" t="s">
        <v>199</v>
      </c>
      <c r="D10" s="20" t="s">
        <v>49</v>
      </c>
      <c r="E10" s="23" t="s">
        <v>12</v>
      </c>
      <c r="F10" s="23">
        <v>500</v>
      </c>
      <c r="G10" s="23">
        <v>3007.5</v>
      </c>
      <c r="H10" s="23">
        <v>2980.5</v>
      </c>
      <c r="I10" s="23">
        <v>2991.25</v>
      </c>
      <c r="J10" s="33">
        <f t="shared" ref="J10" si="4">IF(E10="","",IF(E10="Buy",(I10-G10),(G10-I10)))</f>
        <v>-16.25</v>
      </c>
      <c r="K10" s="34">
        <f t="shared" ref="K10" si="5">IF(E10="","",J10*F10)</f>
        <v>-8125</v>
      </c>
      <c r="L10" s="23">
        <v>400</v>
      </c>
      <c r="M10" s="48">
        <f t="shared" ref="M10" si="6">G10*F10*0.03%</f>
        <v>451.12499999999994</v>
      </c>
      <c r="N10" s="34">
        <f t="shared" ref="N10" si="7">K10-M10</f>
        <v>-8576.125</v>
      </c>
      <c r="O10" s="55"/>
      <c r="P10" s="76"/>
      <c r="Q10" s="76"/>
      <c r="R10" s="76"/>
      <c r="S10" s="76"/>
      <c r="T10" s="76"/>
      <c r="U10" s="76"/>
      <c r="V10" s="76"/>
      <c r="W10" s="76"/>
      <c r="X10" s="76"/>
      <c r="Y10" s="76"/>
    </row>
    <row r="11" spans="1:25" s="1" customFormat="1" ht="29.25" customHeight="1">
      <c r="A11" s="19">
        <v>4</v>
      </c>
      <c r="B11" s="21">
        <v>44291</v>
      </c>
      <c r="C11" s="22" t="s">
        <v>560</v>
      </c>
      <c r="D11" s="20" t="s">
        <v>559</v>
      </c>
      <c r="E11" s="23" t="s">
        <v>12</v>
      </c>
      <c r="F11" s="23">
        <v>300</v>
      </c>
      <c r="G11" s="23">
        <v>4247</v>
      </c>
      <c r="H11" s="23">
        <v>4180.5</v>
      </c>
      <c r="I11" s="23">
        <v>4286</v>
      </c>
      <c r="J11" s="33">
        <f t="shared" ref="J11" si="8">IF(E11="","",IF(E11="Buy",(I11-G11),(G11-I11)))</f>
        <v>39</v>
      </c>
      <c r="K11" s="34">
        <f t="shared" ref="K11" si="9">IF(E11="","",J11*F11)</f>
        <v>11700</v>
      </c>
      <c r="L11" s="23">
        <v>400</v>
      </c>
      <c r="M11" s="48">
        <f t="shared" ref="M11" si="10">G11*F11*0.03%</f>
        <v>382.22999999999996</v>
      </c>
      <c r="N11" s="34">
        <f t="shared" ref="N11" si="11">K11-M11</f>
        <v>11317.77</v>
      </c>
      <c r="O11" s="55">
        <f>SUM(N10:N11)</f>
        <v>2741.6450000000004</v>
      </c>
      <c r="P11" s="76"/>
      <c r="Q11" s="76"/>
      <c r="R11" s="76"/>
      <c r="S11" s="76"/>
      <c r="T11" s="76"/>
      <c r="U11" s="76"/>
      <c r="V11" s="76"/>
      <c r="W11" s="76"/>
      <c r="X11" s="76"/>
      <c r="Y11" s="76"/>
    </row>
    <row r="12" spans="1:25" s="1" customFormat="1" ht="29.25" customHeight="1">
      <c r="A12" s="19">
        <v>5</v>
      </c>
      <c r="B12" s="21">
        <v>44292</v>
      </c>
      <c r="C12" s="22" t="s">
        <v>221</v>
      </c>
      <c r="D12" s="20" t="s">
        <v>202</v>
      </c>
      <c r="E12" s="23" t="s">
        <v>12</v>
      </c>
      <c r="F12" s="23">
        <v>2700</v>
      </c>
      <c r="G12" s="23">
        <v>535.35</v>
      </c>
      <c r="H12" s="23">
        <v>529.20000000000005</v>
      </c>
      <c r="I12" s="23">
        <v>533.4</v>
      </c>
      <c r="J12" s="33">
        <f t="shared" ref="J12" si="12">IF(E12="","",IF(E12="Buy",(I12-G12),(G12-I12)))</f>
        <v>-1.9500000000000455</v>
      </c>
      <c r="K12" s="34">
        <f t="shared" ref="K12" si="13">IF(E12="","",J12*F12)</f>
        <v>-5265.0000000001228</v>
      </c>
      <c r="L12" s="23">
        <v>400</v>
      </c>
      <c r="M12" s="48">
        <f t="shared" ref="M12" si="14">G12*F12*0.03%</f>
        <v>433.63349999999997</v>
      </c>
      <c r="N12" s="34">
        <f t="shared" ref="N12" si="15">K12-M12</f>
        <v>-5698.6335000001227</v>
      </c>
      <c r="O12" s="55"/>
      <c r="P12" s="76"/>
      <c r="Q12" s="76"/>
      <c r="R12" s="76"/>
      <c r="S12" s="76"/>
      <c r="T12" s="76"/>
      <c r="U12" s="76"/>
      <c r="V12" s="76"/>
      <c r="W12" s="76"/>
      <c r="X12" s="76"/>
      <c r="Y12" s="76"/>
    </row>
    <row r="13" spans="1:25" s="1" customFormat="1" ht="29.25" customHeight="1">
      <c r="A13" s="19">
        <v>6</v>
      </c>
      <c r="B13" s="21">
        <v>44292</v>
      </c>
      <c r="C13" s="22" t="s">
        <v>358</v>
      </c>
      <c r="D13" s="20" t="s">
        <v>561</v>
      </c>
      <c r="E13" s="23" t="s">
        <v>12</v>
      </c>
      <c r="F13" s="23">
        <v>500</v>
      </c>
      <c r="G13" s="23">
        <v>1687</v>
      </c>
      <c r="H13" s="23">
        <v>1666.5</v>
      </c>
      <c r="I13" s="23">
        <v>1686.5</v>
      </c>
      <c r="J13" s="33">
        <f t="shared" ref="J13" si="16">IF(E13="","",IF(E13="Buy",(I13-G13),(G13-I13)))</f>
        <v>-0.5</v>
      </c>
      <c r="K13" s="34">
        <f t="shared" ref="K13" si="17">IF(E13="","",J13*F13)</f>
        <v>-250</v>
      </c>
      <c r="L13" s="23">
        <v>400</v>
      </c>
      <c r="M13" s="48">
        <f t="shared" ref="M13" si="18">G13*F13*0.03%</f>
        <v>253.04999999999998</v>
      </c>
      <c r="N13" s="34">
        <f t="shared" ref="N13" si="19">K13-M13</f>
        <v>-503.04999999999995</v>
      </c>
      <c r="O13" s="55"/>
      <c r="P13" s="76"/>
      <c r="Q13" s="76"/>
      <c r="R13" s="76"/>
      <c r="S13" s="76"/>
      <c r="T13" s="76"/>
      <c r="U13" s="76"/>
      <c r="V13" s="76"/>
      <c r="W13" s="76"/>
      <c r="X13" s="76"/>
      <c r="Y13" s="76"/>
    </row>
    <row r="14" spans="1:25" s="1" customFormat="1" ht="29.25" customHeight="1">
      <c r="A14" s="19">
        <v>7</v>
      </c>
      <c r="B14" s="21">
        <v>44292</v>
      </c>
      <c r="C14" s="22" t="s">
        <v>290</v>
      </c>
      <c r="D14" s="20" t="s">
        <v>168</v>
      </c>
      <c r="E14" s="23" t="s">
        <v>12</v>
      </c>
      <c r="F14" s="23">
        <v>2000</v>
      </c>
      <c r="G14" s="23">
        <v>805.5</v>
      </c>
      <c r="H14" s="23">
        <v>796.5</v>
      </c>
      <c r="I14" s="23">
        <v>818</v>
      </c>
      <c r="J14" s="33">
        <f t="shared" ref="J14" si="20">IF(E14="","",IF(E14="Buy",(I14-G14),(G14-I14)))</f>
        <v>12.5</v>
      </c>
      <c r="K14" s="34">
        <f t="shared" ref="K14" si="21">IF(E14="","",J14*F14)</f>
        <v>25000</v>
      </c>
      <c r="L14" s="23">
        <v>400</v>
      </c>
      <c r="M14" s="48">
        <f t="shared" ref="M14" si="22">G14*F14*0.03%</f>
        <v>483.29999999999995</v>
      </c>
      <c r="N14" s="34">
        <f t="shared" ref="N14" si="23">K14-M14</f>
        <v>24516.7</v>
      </c>
      <c r="O14" s="55"/>
      <c r="P14" s="76"/>
      <c r="Q14" s="76"/>
      <c r="R14" s="76"/>
      <c r="S14" s="76"/>
      <c r="T14" s="76"/>
      <c r="U14" s="76"/>
      <c r="V14" s="76"/>
      <c r="W14" s="76"/>
      <c r="X14" s="76"/>
      <c r="Y14" s="76"/>
    </row>
    <row r="15" spans="1:25" s="1" customFormat="1" ht="29.25" customHeight="1">
      <c r="A15" s="19">
        <v>8</v>
      </c>
      <c r="B15" s="21">
        <v>44292</v>
      </c>
      <c r="C15" s="22" t="s">
        <v>355</v>
      </c>
      <c r="D15" s="20" t="s">
        <v>172</v>
      </c>
      <c r="E15" s="23" t="s">
        <v>12</v>
      </c>
      <c r="F15" s="23">
        <v>2300</v>
      </c>
      <c r="G15" s="23">
        <v>499.6</v>
      </c>
      <c r="H15" s="23">
        <v>494.2</v>
      </c>
      <c r="I15" s="23">
        <v>505.35</v>
      </c>
      <c r="J15" s="33">
        <f t="shared" ref="J15" si="24">IF(E15="","",IF(E15="Buy",(I15-G15),(G15-I15)))</f>
        <v>5.75</v>
      </c>
      <c r="K15" s="34">
        <f t="shared" ref="K15" si="25">IF(E15="","",J15*F15)</f>
        <v>13225</v>
      </c>
      <c r="L15" s="23">
        <v>400</v>
      </c>
      <c r="M15" s="48">
        <f t="shared" ref="M15" si="26">G15*F15*0.03%</f>
        <v>344.72399999999999</v>
      </c>
      <c r="N15" s="34">
        <f t="shared" ref="N15" si="27">K15-M15</f>
        <v>12880.276</v>
      </c>
      <c r="O15" s="55">
        <f>SUM(N12:N15)</f>
        <v>31195.29249999988</v>
      </c>
      <c r="P15" s="76"/>
      <c r="Q15" s="76"/>
      <c r="R15" s="76"/>
      <c r="S15" s="76"/>
      <c r="T15" s="76"/>
      <c r="U15" s="76"/>
      <c r="V15" s="76"/>
      <c r="W15" s="76"/>
      <c r="X15" s="76"/>
      <c r="Y15" s="76"/>
    </row>
    <row r="16" spans="1:25" s="1" customFormat="1" ht="29.25" customHeight="1">
      <c r="A16" s="19">
        <v>9</v>
      </c>
      <c r="B16" s="21">
        <v>44293</v>
      </c>
      <c r="C16" s="22" t="s">
        <v>199</v>
      </c>
      <c r="D16" s="20" t="s">
        <v>269</v>
      </c>
      <c r="E16" s="23" t="s">
        <v>12</v>
      </c>
      <c r="F16" s="23">
        <v>1250</v>
      </c>
      <c r="G16" s="23">
        <v>555</v>
      </c>
      <c r="H16" s="23">
        <v>549.20000000000005</v>
      </c>
      <c r="I16" s="23">
        <v>555</v>
      </c>
      <c r="J16" s="33">
        <f t="shared" ref="J16:J17" si="28">IF(E16="","",IF(E16="Buy",(I16-G16),(G16-I16)))</f>
        <v>0</v>
      </c>
      <c r="K16" s="34">
        <f t="shared" ref="K16:K17" si="29">IF(E16="","",J16*F16)</f>
        <v>0</v>
      </c>
      <c r="L16" s="23">
        <v>400</v>
      </c>
      <c r="M16" s="48">
        <f t="shared" ref="M16:M17" si="30">G16*F16*0.03%</f>
        <v>208.12499999999997</v>
      </c>
      <c r="N16" s="34">
        <f t="shared" ref="N16:N17" si="31">K16-M16</f>
        <v>-208.12499999999997</v>
      </c>
      <c r="O16" s="55"/>
      <c r="P16" s="76"/>
      <c r="Q16" s="76"/>
      <c r="R16" s="76"/>
      <c r="S16" s="76"/>
      <c r="T16" s="76"/>
      <c r="U16" s="76"/>
      <c r="V16" s="76"/>
      <c r="W16" s="76"/>
      <c r="X16" s="76"/>
      <c r="Y16" s="76"/>
    </row>
    <row r="17" spans="1:25" s="1" customFormat="1" ht="29.25" customHeight="1">
      <c r="A17" s="19">
        <v>10</v>
      </c>
      <c r="B17" s="21">
        <v>44293</v>
      </c>
      <c r="C17" s="22" t="s">
        <v>401</v>
      </c>
      <c r="D17" s="20" t="s">
        <v>59</v>
      </c>
      <c r="E17" s="23" t="s">
        <v>12</v>
      </c>
      <c r="F17" s="23">
        <v>1000</v>
      </c>
      <c r="G17" s="23">
        <v>745.65</v>
      </c>
      <c r="H17" s="23">
        <v>738.8</v>
      </c>
      <c r="I17" s="23">
        <v>738.8</v>
      </c>
      <c r="J17" s="33">
        <f t="shared" si="28"/>
        <v>-6.8500000000000227</v>
      </c>
      <c r="K17" s="34">
        <f t="shared" si="29"/>
        <v>-6850.0000000000227</v>
      </c>
      <c r="L17" s="23">
        <v>400</v>
      </c>
      <c r="M17" s="48">
        <f t="shared" si="30"/>
        <v>223.69499999999999</v>
      </c>
      <c r="N17" s="34">
        <f t="shared" si="31"/>
        <v>-7073.6950000000224</v>
      </c>
      <c r="O17" s="55"/>
      <c r="P17" s="76"/>
      <c r="Q17" s="76"/>
      <c r="R17" s="76"/>
      <c r="S17" s="76"/>
      <c r="T17" s="76"/>
      <c r="U17" s="76"/>
      <c r="V17" s="76"/>
      <c r="W17" s="76"/>
      <c r="X17" s="76"/>
      <c r="Y17" s="76"/>
    </row>
    <row r="18" spans="1:25" s="1" customFormat="1" ht="29.25" customHeight="1">
      <c r="A18" s="19">
        <v>11</v>
      </c>
      <c r="B18" s="21">
        <v>44293</v>
      </c>
      <c r="C18" s="22" t="s">
        <v>562</v>
      </c>
      <c r="D18" s="20" t="s">
        <v>98</v>
      </c>
      <c r="E18" s="23" t="s">
        <v>12</v>
      </c>
      <c r="F18" s="23">
        <v>7000</v>
      </c>
      <c r="G18" s="23">
        <v>214.85</v>
      </c>
      <c r="H18" s="23">
        <v>212.9</v>
      </c>
      <c r="I18" s="23">
        <v>212.9</v>
      </c>
      <c r="J18" s="33">
        <f t="shared" ref="J18" si="32">IF(E18="","",IF(E18="Buy",(I18-G18),(G18-I18)))</f>
        <v>-1.9499999999999886</v>
      </c>
      <c r="K18" s="34">
        <f t="shared" ref="K18" si="33">IF(E18="","",J18*F18)</f>
        <v>-13649.99999999992</v>
      </c>
      <c r="L18" s="23">
        <v>400</v>
      </c>
      <c r="M18" s="48">
        <f t="shared" ref="M18" si="34">G18*F18*0.03%</f>
        <v>451.18499999999995</v>
      </c>
      <c r="N18" s="34">
        <f t="shared" ref="N18" si="35">K18-M18</f>
        <v>-14101.184999999919</v>
      </c>
      <c r="O18" s="55"/>
      <c r="P18" s="76"/>
      <c r="Q18" s="76"/>
      <c r="R18" s="76"/>
      <c r="S18" s="76"/>
      <c r="T18" s="76"/>
      <c r="U18" s="76"/>
      <c r="V18" s="76"/>
      <c r="W18" s="76"/>
      <c r="X18" s="76"/>
      <c r="Y18" s="76"/>
    </row>
    <row r="19" spans="1:25" s="1" customFormat="1" ht="29.25" customHeight="1">
      <c r="A19" s="19">
        <v>12</v>
      </c>
      <c r="B19" s="21">
        <v>44293</v>
      </c>
      <c r="C19" s="22" t="s">
        <v>93</v>
      </c>
      <c r="D19" s="20" t="s">
        <v>563</v>
      </c>
      <c r="E19" s="23" t="s">
        <v>12</v>
      </c>
      <c r="F19" s="23">
        <v>425</v>
      </c>
      <c r="G19" s="23">
        <v>1408</v>
      </c>
      <c r="H19" s="23">
        <v>1389.9</v>
      </c>
      <c r="I19" s="23">
        <v>1437</v>
      </c>
      <c r="J19" s="33">
        <f t="shared" ref="J19" si="36">IF(E19="","",IF(E19="Buy",(I19-G19),(G19-I19)))</f>
        <v>29</v>
      </c>
      <c r="K19" s="34">
        <f t="shared" ref="K19" si="37">IF(E19="","",J19*F19)</f>
        <v>12325</v>
      </c>
      <c r="L19" s="23">
        <v>400</v>
      </c>
      <c r="M19" s="48">
        <f t="shared" ref="M19" si="38">G19*F19*0.03%</f>
        <v>179.51999999999998</v>
      </c>
      <c r="N19" s="34">
        <f t="shared" ref="N19" si="39">K19-M19</f>
        <v>12145.48</v>
      </c>
      <c r="O19" s="55">
        <f>SUM(N16:N19)</f>
        <v>-9237.5249999999432</v>
      </c>
      <c r="P19" s="76"/>
      <c r="Q19" s="76"/>
      <c r="R19" s="76"/>
      <c r="S19" s="76"/>
      <c r="T19" s="76"/>
      <c r="U19" s="76"/>
      <c r="V19" s="76"/>
      <c r="W19" s="76"/>
      <c r="X19" s="76"/>
      <c r="Y19" s="76"/>
    </row>
    <row r="20" spans="1:25" s="1" customFormat="1" ht="29.25" customHeight="1">
      <c r="A20" s="19">
        <v>13</v>
      </c>
      <c r="B20" s="21">
        <v>44294</v>
      </c>
      <c r="C20" s="22" t="s">
        <v>70</v>
      </c>
      <c r="D20" s="20" t="s">
        <v>154</v>
      </c>
      <c r="E20" s="23" t="s">
        <v>12</v>
      </c>
      <c r="F20" s="23">
        <v>4300</v>
      </c>
      <c r="G20" s="23">
        <v>364.4</v>
      </c>
      <c r="H20" s="23">
        <v>361.5</v>
      </c>
      <c r="I20" s="23">
        <v>361.5</v>
      </c>
      <c r="J20" s="33">
        <f t="shared" ref="J20" si="40">IF(E20="","",IF(E20="Buy",(I20-G20),(G20-I20)))</f>
        <v>-2.8999999999999773</v>
      </c>
      <c r="K20" s="34">
        <f t="shared" ref="K20" si="41">IF(E20="","",J20*F20)</f>
        <v>-12469.999999999902</v>
      </c>
      <c r="L20" s="23">
        <v>400</v>
      </c>
      <c r="M20" s="48">
        <f t="shared" ref="M20" si="42">G20*F20*0.03%</f>
        <v>470.07599999999996</v>
      </c>
      <c r="N20" s="34">
        <f t="shared" ref="N20" si="43">K20-M20</f>
        <v>-12940.075999999901</v>
      </c>
      <c r="O20" s="55"/>
      <c r="P20" s="76"/>
      <c r="Q20" s="76"/>
      <c r="R20" s="76"/>
      <c r="S20" s="76"/>
      <c r="T20" s="76"/>
      <c r="U20" s="76"/>
      <c r="V20" s="76"/>
      <c r="W20" s="76"/>
      <c r="X20" s="76"/>
      <c r="Y20" s="76"/>
    </row>
    <row r="21" spans="1:25" s="1" customFormat="1" ht="29.25" customHeight="1">
      <c r="A21" s="19">
        <v>14</v>
      </c>
      <c r="B21" s="21">
        <v>44294</v>
      </c>
      <c r="C21" s="22" t="s">
        <v>370</v>
      </c>
      <c r="D21" s="20" t="s">
        <v>508</v>
      </c>
      <c r="E21" s="23" t="s">
        <v>12</v>
      </c>
      <c r="F21" s="23">
        <v>2800</v>
      </c>
      <c r="G21" s="23">
        <v>263.10000000000002</v>
      </c>
      <c r="H21" s="23">
        <v>258.89999999999998</v>
      </c>
      <c r="I21" s="23">
        <v>269.60000000000002</v>
      </c>
      <c r="J21" s="33">
        <f t="shared" ref="J21" si="44">IF(E21="","",IF(E21="Buy",(I21-G21),(G21-I21)))</f>
        <v>6.5</v>
      </c>
      <c r="K21" s="34">
        <f t="shared" ref="K21" si="45">IF(E21="","",J21*F21)</f>
        <v>18200</v>
      </c>
      <c r="L21" s="23">
        <v>400</v>
      </c>
      <c r="M21" s="48">
        <f t="shared" ref="M21" si="46">G21*F21*0.03%</f>
        <v>221.00400000000002</v>
      </c>
      <c r="N21" s="34">
        <f t="shared" ref="N21" si="47">K21-M21</f>
        <v>17978.995999999999</v>
      </c>
      <c r="O21" s="55"/>
      <c r="P21" s="76"/>
      <c r="Q21" s="76"/>
      <c r="R21" s="76"/>
      <c r="S21" s="76"/>
      <c r="T21" s="76"/>
      <c r="U21" s="76"/>
      <c r="V21" s="76"/>
      <c r="W21" s="76"/>
      <c r="X21" s="76"/>
      <c r="Y21" s="76"/>
    </row>
    <row r="22" spans="1:25" s="1" customFormat="1" ht="29.25" customHeight="1">
      <c r="A22" s="19">
        <v>15</v>
      </c>
      <c r="B22" s="21">
        <v>44294</v>
      </c>
      <c r="C22" s="22" t="s">
        <v>361</v>
      </c>
      <c r="D22" s="20" t="s">
        <v>170</v>
      </c>
      <c r="E22" s="23" t="s">
        <v>12</v>
      </c>
      <c r="F22" s="23">
        <v>1200</v>
      </c>
      <c r="G22" s="23">
        <v>1036.6500000000001</v>
      </c>
      <c r="H22" s="23">
        <v>1026.9000000000001</v>
      </c>
      <c r="I22" s="23">
        <v>1052</v>
      </c>
      <c r="J22" s="33">
        <f t="shared" ref="J22" si="48">IF(E22="","",IF(E22="Buy",(I22-G22),(G22-I22)))</f>
        <v>15.349999999999909</v>
      </c>
      <c r="K22" s="34">
        <f t="shared" ref="K22" si="49">IF(E22="","",J22*F22)</f>
        <v>18419.999999999891</v>
      </c>
      <c r="L22" s="23">
        <v>400</v>
      </c>
      <c r="M22" s="48">
        <f t="shared" ref="M22" si="50">G22*F22*0.03%</f>
        <v>373.19399999999996</v>
      </c>
      <c r="N22" s="34">
        <f t="shared" ref="N22" si="51">K22-M22</f>
        <v>18046.805999999891</v>
      </c>
      <c r="O22" s="55"/>
      <c r="P22" s="76"/>
      <c r="Q22" s="76"/>
      <c r="R22" s="76"/>
      <c r="S22" s="76"/>
      <c r="T22" s="76"/>
      <c r="U22" s="76"/>
      <c r="V22" s="76"/>
      <c r="W22" s="76"/>
      <c r="X22" s="76"/>
      <c r="Y22" s="76"/>
    </row>
    <row r="23" spans="1:25" s="1" customFormat="1" ht="29.25" customHeight="1">
      <c r="A23" s="19">
        <v>16</v>
      </c>
      <c r="B23" s="21">
        <v>44294</v>
      </c>
      <c r="C23" s="22" t="s">
        <v>483</v>
      </c>
      <c r="D23" s="20" t="s">
        <v>564</v>
      </c>
      <c r="E23" s="23" t="s">
        <v>12</v>
      </c>
      <c r="F23" s="23">
        <v>13400</v>
      </c>
      <c r="G23" s="23">
        <v>145.75</v>
      </c>
      <c r="H23" s="23">
        <v>144.19999999999999</v>
      </c>
      <c r="I23" s="23">
        <v>144.9</v>
      </c>
      <c r="J23" s="33">
        <f t="shared" ref="J23" si="52">IF(E23="","",IF(E23="Buy",(I23-G23),(G23-I23)))</f>
        <v>-0.84999999999999432</v>
      </c>
      <c r="K23" s="34">
        <f t="shared" ref="K23" si="53">IF(E23="","",J23*F23)</f>
        <v>-11389.999999999924</v>
      </c>
      <c r="L23" s="23">
        <v>400</v>
      </c>
      <c r="M23" s="48">
        <f t="shared" ref="M23" si="54">G23*F23*0.03%</f>
        <v>585.91499999999996</v>
      </c>
      <c r="N23" s="34">
        <f t="shared" ref="N23" si="55">K23-M23</f>
        <v>-11975.914999999924</v>
      </c>
      <c r="O23" s="55"/>
      <c r="P23" s="76"/>
      <c r="Q23" s="76"/>
      <c r="R23" s="76"/>
      <c r="S23" s="76"/>
      <c r="T23" s="76"/>
      <c r="U23" s="76"/>
      <c r="V23" s="76"/>
      <c r="W23" s="76"/>
      <c r="X23" s="76"/>
      <c r="Y23" s="76"/>
    </row>
    <row r="24" spans="1:25" s="1" customFormat="1" ht="29.25" customHeight="1">
      <c r="A24" s="19">
        <v>17</v>
      </c>
      <c r="B24" s="21">
        <v>44294</v>
      </c>
      <c r="C24" s="22" t="s">
        <v>372</v>
      </c>
      <c r="D24" s="20" t="s">
        <v>551</v>
      </c>
      <c r="E24" s="23" t="s">
        <v>12</v>
      </c>
      <c r="F24" s="23">
        <v>200</v>
      </c>
      <c r="G24" s="23">
        <v>3011.95</v>
      </c>
      <c r="H24" s="23">
        <v>2974.5</v>
      </c>
      <c r="I24" s="23">
        <v>3046</v>
      </c>
      <c r="J24" s="33">
        <f t="shared" ref="J24" si="56">IF(E24="","",IF(E24="Buy",(I24-G24),(G24-I24)))</f>
        <v>34.050000000000182</v>
      </c>
      <c r="K24" s="34">
        <f t="shared" ref="K24" si="57">IF(E24="","",J24*F24)</f>
        <v>6810.0000000000364</v>
      </c>
      <c r="L24" s="23">
        <v>400</v>
      </c>
      <c r="M24" s="48">
        <f t="shared" ref="M24" si="58">G24*F24*0.03%</f>
        <v>180.71699999999998</v>
      </c>
      <c r="N24" s="34">
        <f t="shared" ref="N24" si="59">K24-M24</f>
        <v>6629.2830000000367</v>
      </c>
      <c r="O24" s="55">
        <f>SUM(N20:N24)</f>
        <v>17739.094000000099</v>
      </c>
      <c r="P24" s="76"/>
      <c r="Q24" s="76"/>
      <c r="R24" s="76"/>
      <c r="S24" s="76"/>
      <c r="T24" s="76"/>
      <c r="U24" s="76"/>
      <c r="V24" s="76"/>
      <c r="W24" s="76"/>
      <c r="X24" s="76"/>
      <c r="Y24" s="76"/>
    </row>
    <row r="25" spans="1:25" s="1" customFormat="1" ht="29.25" customHeight="1">
      <c r="A25" s="19">
        <v>18</v>
      </c>
      <c r="B25" s="21">
        <v>44295</v>
      </c>
      <c r="C25" s="22" t="s">
        <v>81</v>
      </c>
      <c r="D25" s="20" t="s">
        <v>552</v>
      </c>
      <c r="E25" s="23" t="s">
        <v>13</v>
      </c>
      <c r="F25" s="23">
        <v>250</v>
      </c>
      <c r="G25" s="23">
        <v>4945</v>
      </c>
      <c r="H25" s="23">
        <v>4993</v>
      </c>
      <c r="I25" s="23">
        <v>4964</v>
      </c>
      <c r="J25" s="33">
        <f t="shared" ref="J25:J30" si="60">IF(E25="","",IF(E25="Buy",(I25-G25),(G25-I25)))</f>
        <v>-19</v>
      </c>
      <c r="K25" s="34">
        <f t="shared" ref="K25:K30" si="61">IF(E25="","",J25*F25)</f>
        <v>-4750</v>
      </c>
      <c r="L25" s="23">
        <v>400</v>
      </c>
      <c r="M25" s="48">
        <f t="shared" ref="M25:M30" si="62">G25*F25*0.03%</f>
        <v>370.87499999999994</v>
      </c>
      <c r="N25" s="34">
        <f t="shared" ref="N25:N30" si="63">K25-M25</f>
        <v>-5120.875</v>
      </c>
      <c r="O25" s="55"/>
      <c r="P25" s="76"/>
      <c r="Q25" s="76"/>
      <c r="R25" s="76"/>
      <c r="S25" s="76"/>
      <c r="T25" s="76"/>
      <c r="U25" s="76"/>
      <c r="V25" s="76"/>
      <c r="W25" s="76"/>
      <c r="X25" s="76"/>
      <c r="Y25" s="76"/>
    </row>
    <row r="26" spans="1:25" s="1" customFormat="1" ht="29.25" customHeight="1">
      <c r="A26" s="19">
        <v>19</v>
      </c>
      <c r="B26" s="21">
        <v>44295</v>
      </c>
      <c r="C26" s="22" t="s">
        <v>96</v>
      </c>
      <c r="D26" s="20" t="s">
        <v>65</v>
      </c>
      <c r="E26" s="23" t="s">
        <v>12</v>
      </c>
      <c r="F26" s="23">
        <v>1500</v>
      </c>
      <c r="G26" s="23">
        <v>1602</v>
      </c>
      <c r="H26" s="23">
        <v>1590.3</v>
      </c>
      <c r="I26" s="23">
        <v>1613.8</v>
      </c>
      <c r="J26" s="33">
        <f t="shared" ref="J26:J27" si="64">IF(E26="","",IF(E26="Buy",(I26-G26),(G26-I26)))</f>
        <v>11.799999999999955</v>
      </c>
      <c r="K26" s="34">
        <f t="shared" ref="K26:K27" si="65">IF(E26="","",J26*F26)</f>
        <v>17699.999999999931</v>
      </c>
      <c r="L26" s="23">
        <v>400</v>
      </c>
      <c r="M26" s="48">
        <f t="shared" ref="M26:M27" si="66">G26*F26*0.03%</f>
        <v>720.9</v>
      </c>
      <c r="N26" s="34">
        <f t="shared" ref="N26:N27" si="67">K26-M26</f>
        <v>16979.099999999929</v>
      </c>
      <c r="O26" s="55"/>
      <c r="P26" s="76"/>
      <c r="Q26" s="76"/>
      <c r="R26" s="76"/>
      <c r="S26" s="76"/>
      <c r="T26" s="76"/>
      <c r="U26" s="76"/>
      <c r="V26" s="76"/>
      <c r="W26" s="76"/>
      <c r="X26" s="76"/>
      <c r="Y26" s="76"/>
    </row>
    <row r="27" spans="1:25" s="1" customFormat="1" ht="29.25" customHeight="1">
      <c r="A27" s="19">
        <v>20</v>
      </c>
      <c r="B27" s="21">
        <v>44295</v>
      </c>
      <c r="C27" s="22" t="s">
        <v>449</v>
      </c>
      <c r="D27" s="20" t="s">
        <v>76</v>
      </c>
      <c r="E27" s="23" t="s">
        <v>12</v>
      </c>
      <c r="F27" s="23">
        <v>1000</v>
      </c>
      <c r="G27" s="23">
        <v>1087</v>
      </c>
      <c r="H27" s="23">
        <v>1076.4000000000001</v>
      </c>
      <c r="I27" s="23">
        <v>1087.2</v>
      </c>
      <c r="J27" s="33">
        <f t="shared" si="64"/>
        <v>0.20000000000004547</v>
      </c>
      <c r="K27" s="34">
        <f t="shared" si="65"/>
        <v>200.00000000004547</v>
      </c>
      <c r="L27" s="23">
        <v>400</v>
      </c>
      <c r="M27" s="48">
        <f t="shared" si="66"/>
        <v>326.09999999999997</v>
      </c>
      <c r="N27" s="34">
        <f t="shared" si="67"/>
        <v>-126.09999999995449</v>
      </c>
      <c r="O27" s="55"/>
      <c r="P27" s="76"/>
      <c r="Q27" s="76"/>
      <c r="R27" s="76"/>
      <c r="S27" s="76"/>
      <c r="T27" s="76"/>
      <c r="U27" s="76"/>
      <c r="V27" s="76"/>
      <c r="W27" s="76"/>
      <c r="X27" s="76"/>
      <c r="Y27" s="76"/>
    </row>
    <row r="28" spans="1:25" s="1" customFormat="1" ht="29.25" customHeight="1">
      <c r="A28" s="19">
        <v>21</v>
      </c>
      <c r="B28" s="21">
        <v>44295</v>
      </c>
      <c r="C28" s="22" t="s">
        <v>446</v>
      </c>
      <c r="D28" s="20" t="s">
        <v>193</v>
      </c>
      <c r="E28" s="23" t="s">
        <v>12</v>
      </c>
      <c r="F28" s="23">
        <v>2300</v>
      </c>
      <c r="G28" s="23">
        <v>423</v>
      </c>
      <c r="H28" s="23">
        <v>418.5</v>
      </c>
      <c r="I28" s="23">
        <v>422.55</v>
      </c>
      <c r="J28" s="33">
        <f t="shared" ref="J28" si="68">IF(E28="","",IF(E28="Buy",(I28-G28),(G28-I28)))</f>
        <v>-0.44999999999998863</v>
      </c>
      <c r="K28" s="34">
        <f t="shared" ref="K28" si="69">IF(E28="","",J28*F28)</f>
        <v>-1034.9999999999739</v>
      </c>
      <c r="L28" s="23">
        <v>400</v>
      </c>
      <c r="M28" s="48">
        <f t="shared" ref="M28" si="70">G28*F28*0.03%</f>
        <v>291.86999999999995</v>
      </c>
      <c r="N28" s="34">
        <f t="shared" ref="N28" si="71">K28-M28</f>
        <v>-1326.8699999999737</v>
      </c>
      <c r="O28" s="55">
        <f>SUM(N25:N28)</f>
        <v>10405.255000000001</v>
      </c>
      <c r="P28" s="76"/>
      <c r="Q28" s="76"/>
      <c r="R28" s="76"/>
      <c r="S28" s="76"/>
      <c r="T28" s="76"/>
      <c r="U28" s="76"/>
      <c r="V28" s="76"/>
      <c r="W28" s="76"/>
      <c r="X28" s="76"/>
      <c r="Y28" s="76"/>
    </row>
    <row r="29" spans="1:25" s="1" customFormat="1" ht="29.25" customHeight="1">
      <c r="A29" s="19">
        <v>22</v>
      </c>
      <c r="B29" s="21">
        <v>44298</v>
      </c>
      <c r="C29" s="22" t="s">
        <v>565</v>
      </c>
      <c r="D29" s="20" t="s">
        <v>159</v>
      </c>
      <c r="E29" s="23" t="s">
        <v>12</v>
      </c>
      <c r="F29" s="23">
        <v>200</v>
      </c>
      <c r="G29" s="23">
        <v>3837.5</v>
      </c>
      <c r="H29" s="23">
        <v>3789.9</v>
      </c>
      <c r="I29" s="23">
        <v>3877</v>
      </c>
      <c r="J29" s="33">
        <f t="shared" si="60"/>
        <v>39.5</v>
      </c>
      <c r="K29" s="34">
        <f t="shared" si="61"/>
        <v>7900</v>
      </c>
      <c r="L29" s="23">
        <v>400</v>
      </c>
      <c r="M29" s="48">
        <f t="shared" si="62"/>
        <v>230.24999999999997</v>
      </c>
      <c r="N29" s="34">
        <f t="shared" si="63"/>
        <v>7669.75</v>
      </c>
      <c r="O29" s="55"/>
      <c r="P29" s="76"/>
      <c r="Q29" s="76"/>
      <c r="R29" s="76"/>
      <c r="S29" s="76"/>
      <c r="T29" s="76"/>
      <c r="U29" s="76"/>
      <c r="V29" s="76"/>
      <c r="W29" s="76"/>
      <c r="X29" s="76"/>
      <c r="Y29" s="76"/>
    </row>
    <row r="30" spans="1:25" s="1" customFormat="1" ht="29.25" customHeight="1">
      <c r="A30" s="19">
        <v>23</v>
      </c>
      <c r="B30" s="21">
        <v>44298</v>
      </c>
      <c r="C30" s="22" t="s">
        <v>566</v>
      </c>
      <c r="D30" s="20" t="s">
        <v>392</v>
      </c>
      <c r="E30" s="23" t="s">
        <v>12</v>
      </c>
      <c r="F30" s="23">
        <v>750</v>
      </c>
      <c r="G30" s="23">
        <v>874</v>
      </c>
      <c r="H30" s="23">
        <v>886.3</v>
      </c>
      <c r="I30" s="23">
        <v>874</v>
      </c>
      <c r="J30" s="33">
        <f t="shared" si="60"/>
        <v>0</v>
      </c>
      <c r="K30" s="34">
        <f t="shared" si="61"/>
        <v>0</v>
      </c>
      <c r="L30" s="23">
        <v>400</v>
      </c>
      <c r="M30" s="48">
        <f t="shared" si="62"/>
        <v>196.64999999999998</v>
      </c>
      <c r="N30" s="34">
        <f t="shared" si="63"/>
        <v>-196.64999999999998</v>
      </c>
      <c r="O30" s="55">
        <f>SUM(N29:N30)</f>
        <v>7473.1</v>
      </c>
      <c r="P30" s="76"/>
      <c r="Q30" s="76"/>
      <c r="R30" s="76"/>
      <c r="S30" s="76"/>
      <c r="T30" s="76"/>
      <c r="U30" s="76"/>
      <c r="V30" s="76"/>
      <c r="W30" s="76"/>
      <c r="X30" s="76"/>
      <c r="Y30" s="76"/>
    </row>
    <row r="31" spans="1:25" s="1" customFormat="1" ht="29.25" customHeight="1">
      <c r="A31" s="19">
        <v>24</v>
      </c>
      <c r="B31" s="21">
        <v>44301</v>
      </c>
      <c r="C31" s="22" t="s">
        <v>145</v>
      </c>
      <c r="D31" s="20" t="s">
        <v>146</v>
      </c>
      <c r="E31" s="23" t="s">
        <v>13</v>
      </c>
      <c r="F31" s="23">
        <v>3000</v>
      </c>
      <c r="G31" s="23">
        <v>298.10000000000002</v>
      </c>
      <c r="H31" s="23">
        <v>301.10000000000002</v>
      </c>
      <c r="I31" s="23">
        <v>294</v>
      </c>
      <c r="J31" s="33">
        <f t="shared" ref="J31" si="72">IF(E31="","",IF(E31="Buy",(I31-G31),(G31-I31)))</f>
        <v>4.1000000000000227</v>
      </c>
      <c r="K31" s="34">
        <f t="shared" ref="K31" si="73">IF(E31="","",J31*F31)</f>
        <v>12300.000000000069</v>
      </c>
      <c r="L31" s="23">
        <v>400</v>
      </c>
      <c r="M31" s="48">
        <f t="shared" ref="M31" si="74">G31*F31*0.03%</f>
        <v>268.29000000000002</v>
      </c>
      <c r="N31" s="34">
        <f t="shared" ref="N31" si="75">K31-M31</f>
        <v>12031.710000000068</v>
      </c>
      <c r="O31" s="55"/>
      <c r="P31" s="76"/>
      <c r="Q31" s="76"/>
      <c r="R31" s="76"/>
      <c r="S31" s="76"/>
      <c r="T31" s="76"/>
      <c r="U31" s="76"/>
      <c r="V31" s="76"/>
      <c r="W31" s="76"/>
      <c r="X31" s="76"/>
      <c r="Y31" s="76"/>
    </row>
    <row r="32" spans="1:25" s="1" customFormat="1" ht="29.25" customHeight="1">
      <c r="A32" s="19">
        <v>25</v>
      </c>
      <c r="B32" s="21">
        <v>44301</v>
      </c>
      <c r="C32" s="22" t="s">
        <v>361</v>
      </c>
      <c r="D32" s="20" t="s">
        <v>157</v>
      </c>
      <c r="E32" s="23" t="s">
        <v>13</v>
      </c>
      <c r="F32" s="23">
        <v>1500</v>
      </c>
      <c r="G32" s="23">
        <v>576</v>
      </c>
      <c r="H32" s="23">
        <v>585</v>
      </c>
      <c r="I32" s="23">
        <v>564.5</v>
      </c>
      <c r="J32" s="33">
        <f t="shared" ref="J32" si="76">IF(E32="","",IF(E32="Buy",(I32-G32),(G32-I32)))</f>
        <v>11.5</v>
      </c>
      <c r="K32" s="34">
        <f t="shared" ref="K32" si="77">IF(E32="","",J32*F32)</f>
        <v>17250</v>
      </c>
      <c r="L32" s="23">
        <v>400</v>
      </c>
      <c r="M32" s="48">
        <f t="shared" ref="M32" si="78">G32*F32*0.03%</f>
        <v>259.2</v>
      </c>
      <c r="N32" s="34">
        <f t="shared" ref="N32" si="79">K32-M32</f>
        <v>16990.8</v>
      </c>
      <c r="O32" s="55"/>
      <c r="P32" s="76"/>
      <c r="Q32" s="76"/>
      <c r="R32" s="76"/>
      <c r="S32" s="76"/>
      <c r="T32" s="76"/>
      <c r="U32" s="76"/>
      <c r="V32" s="76"/>
      <c r="W32" s="76"/>
      <c r="X32" s="76"/>
      <c r="Y32" s="76"/>
    </row>
    <row r="33" spans="1:25" s="1" customFormat="1" ht="29.25" customHeight="1">
      <c r="A33" s="19">
        <v>26</v>
      </c>
      <c r="B33" s="21">
        <v>44301</v>
      </c>
      <c r="C33" s="22" t="s">
        <v>418</v>
      </c>
      <c r="D33" s="20" t="s">
        <v>302</v>
      </c>
      <c r="E33" s="23" t="s">
        <v>13</v>
      </c>
      <c r="F33" s="23">
        <v>550</v>
      </c>
      <c r="G33" s="23">
        <v>1188.9000000000001</v>
      </c>
      <c r="H33" s="23">
        <v>1201.5</v>
      </c>
      <c r="I33" s="23">
        <v>1201.5</v>
      </c>
      <c r="J33" s="33">
        <f t="shared" ref="J33" si="80">IF(E33="","",IF(E33="Buy",(I33-G33),(G33-I33)))</f>
        <v>-12.599999999999909</v>
      </c>
      <c r="K33" s="34">
        <f t="shared" ref="K33" si="81">IF(E33="","",J33*F33)</f>
        <v>-6929.99999999995</v>
      </c>
      <c r="L33" s="23">
        <v>400</v>
      </c>
      <c r="M33" s="48">
        <f t="shared" ref="M33" si="82">G33*F33*0.03%</f>
        <v>196.16849999999999</v>
      </c>
      <c r="N33" s="34">
        <f t="shared" ref="N33:N39" si="83">K33-M33</f>
        <v>-7126.1684999999497</v>
      </c>
      <c r="O33" s="55">
        <f>SUM(N31:N33)</f>
        <v>21896.341500000119</v>
      </c>
      <c r="P33" s="76"/>
      <c r="Q33" s="76"/>
      <c r="R33" s="76"/>
      <c r="S33" s="76"/>
      <c r="T33" s="76"/>
      <c r="U33" s="76"/>
      <c r="V33" s="76"/>
      <c r="W33" s="76"/>
      <c r="X33" s="76"/>
      <c r="Y33" s="76"/>
    </row>
    <row r="34" spans="1:25" s="1" customFormat="1" ht="29.25" customHeight="1">
      <c r="A34" s="19">
        <v>27</v>
      </c>
      <c r="B34" s="21">
        <v>44302</v>
      </c>
      <c r="C34" s="22" t="s">
        <v>460</v>
      </c>
      <c r="D34" s="20" t="s">
        <v>567</v>
      </c>
      <c r="E34" s="23" t="s">
        <v>12</v>
      </c>
      <c r="F34" s="23">
        <v>225</v>
      </c>
      <c r="G34" s="23">
        <v>3087</v>
      </c>
      <c r="H34" s="23">
        <v>1201.5</v>
      </c>
      <c r="I34" s="23">
        <v>3155.9</v>
      </c>
      <c r="J34" s="33">
        <f t="shared" ref="J34" si="84">IF(E34="","",IF(E34="Buy",(I34-G34),(G34-I34)))</f>
        <v>68.900000000000091</v>
      </c>
      <c r="K34" s="34">
        <f t="shared" ref="K34" si="85">IF(E34="","",J34*F34)</f>
        <v>15502.50000000002</v>
      </c>
      <c r="L34" s="23">
        <v>400</v>
      </c>
      <c r="M34" s="48">
        <f t="shared" ref="M34" si="86">G34*F34*0.03%</f>
        <v>208.37249999999997</v>
      </c>
      <c r="N34" s="34">
        <f t="shared" si="83"/>
        <v>15294.127500000021</v>
      </c>
      <c r="O34" s="55"/>
      <c r="P34" s="76"/>
      <c r="Q34" s="76"/>
      <c r="R34" s="76"/>
      <c r="S34" s="76"/>
      <c r="T34" s="76"/>
      <c r="U34" s="76"/>
      <c r="V34" s="76"/>
      <c r="W34" s="76"/>
      <c r="X34" s="76"/>
      <c r="Y34" s="76"/>
    </row>
    <row r="35" spans="1:25" s="1" customFormat="1" ht="29.25" customHeight="1">
      <c r="A35" s="19">
        <v>28</v>
      </c>
      <c r="B35" s="21">
        <v>44302</v>
      </c>
      <c r="C35" s="22" t="s">
        <v>349</v>
      </c>
      <c r="D35" s="20" t="s">
        <v>166</v>
      </c>
      <c r="E35" s="23" t="s">
        <v>12</v>
      </c>
      <c r="F35" s="23">
        <v>5000</v>
      </c>
      <c r="G35" s="23">
        <v>421</v>
      </c>
      <c r="H35" s="23">
        <v>417.9</v>
      </c>
      <c r="I35" s="23">
        <v>418.9</v>
      </c>
      <c r="J35" s="33">
        <f t="shared" ref="J35" si="87">IF(E35="","",IF(E35="Buy",(I35-G35),(G35-I35)))</f>
        <v>-2.1000000000000227</v>
      </c>
      <c r="K35" s="34">
        <f t="shared" ref="K35" si="88">IF(E35="","",J35*F35)</f>
        <v>-10500.000000000113</v>
      </c>
      <c r="L35" s="23">
        <v>400</v>
      </c>
      <c r="M35" s="48">
        <f t="shared" ref="M35" si="89">G35*F35*0.03%</f>
        <v>631.5</v>
      </c>
      <c r="N35" s="34">
        <f t="shared" si="83"/>
        <v>-11131.500000000113</v>
      </c>
      <c r="O35" s="55"/>
      <c r="P35" s="76"/>
      <c r="Q35" s="76"/>
      <c r="R35" s="76"/>
      <c r="S35" s="76"/>
      <c r="T35" s="76"/>
      <c r="U35" s="76"/>
      <c r="V35" s="76"/>
      <c r="W35" s="76"/>
      <c r="X35" s="76"/>
      <c r="Y35" s="76"/>
    </row>
    <row r="36" spans="1:25" s="1" customFormat="1" ht="29.25" customHeight="1">
      <c r="A36" s="19">
        <v>29</v>
      </c>
      <c r="B36" s="21">
        <v>44302</v>
      </c>
      <c r="C36" s="22" t="s">
        <v>502</v>
      </c>
      <c r="D36" s="20" t="s">
        <v>83</v>
      </c>
      <c r="E36" s="23" t="s">
        <v>12</v>
      </c>
      <c r="F36" s="23">
        <v>2600</v>
      </c>
      <c r="G36" s="23">
        <v>938.15</v>
      </c>
      <c r="H36" s="23">
        <v>929.1</v>
      </c>
      <c r="I36" s="23">
        <v>944.8</v>
      </c>
      <c r="J36" s="33">
        <f t="shared" ref="J36" si="90">IF(E36="","",IF(E36="Buy",(I36-G36),(G36-I36)))</f>
        <v>6.6499999999999773</v>
      </c>
      <c r="K36" s="34">
        <f t="shared" ref="K36" si="91">IF(E36="","",J36*F36)</f>
        <v>17289.999999999942</v>
      </c>
      <c r="L36" s="23">
        <v>400</v>
      </c>
      <c r="M36" s="48">
        <f t="shared" ref="M36" si="92">G36*F36*0.03%</f>
        <v>731.75699999999995</v>
      </c>
      <c r="N36" s="34">
        <f t="shared" si="83"/>
        <v>16558.24299999994</v>
      </c>
      <c r="O36" s="55">
        <f>SUM(N34:N36)</f>
        <v>20720.870499999848</v>
      </c>
      <c r="P36" s="76"/>
      <c r="Q36" s="76"/>
      <c r="R36" s="76"/>
      <c r="S36" s="76"/>
      <c r="T36" s="76"/>
      <c r="U36" s="76"/>
      <c r="V36" s="76"/>
      <c r="W36" s="76"/>
      <c r="X36" s="76"/>
      <c r="Y36" s="76"/>
    </row>
    <row r="37" spans="1:25" s="1" customFormat="1" ht="29.25" customHeight="1">
      <c r="A37" s="19">
        <v>30</v>
      </c>
      <c r="B37" s="21">
        <v>44305</v>
      </c>
      <c r="C37" s="22" t="s">
        <v>240</v>
      </c>
      <c r="D37" s="20" t="s">
        <v>182</v>
      </c>
      <c r="E37" s="23" t="s">
        <v>13</v>
      </c>
      <c r="F37" s="23">
        <v>4000</v>
      </c>
      <c r="G37" s="23">
        <v>378.3</v>
      </c>
      <c r="H37" s="23">
        <v>383.5</v>
      </c>
      <c r="I37" s="23">
        <v>374.85</v>
      </c>
      <c r="J37" s="33">
        <f t="shared" ref="J37" si="93">IF(E37="","",IF(E37="Buy",(I37-G37),(G37-I37)))</f>
        <v>3.4499999999999886</v>
      </c>
      <c r="K37" s="34">
        <f t="shared" ref="K37" si="94">IF(E37="","",J37*F37)</f>
        <v>13799.999999999955</v>
      </c>
      <c r="L37" s="23">
        <v>400</v>
      </c>
      <c r="M37" s="48">
        <f t="shared" ref="M37" si="95">G37*F37*0.03%</f>
        <v>453.96</v>
      </c>
      <c r="N37" s="34">
        <f t="shared" si="83"/>
        <v>13346.039999999955</v>
      </c>
      <c r="O37" s="55"/>
      <c r="P37" s="76"/>
      <c r="Q37" s="76"/>
      <c r="R37" s="76"/>
      <c r="S37" s="76"/>
      <c r="T37" s="76"/>
      <c r="U37" s="76"/>
      <c r="V37" s="76"/>
      <c r="W37" s="76"/>
      <c r="X37" s="76"/>
      <c r="Y37" s="76"/>
    </row>
    <row r="38" spans="1:25" s="1" customFormat="1" ht="29.25" customHeight="1">
      <c r="A38" s="19">
        <v>31</v>
      </c>
      <c r="B38" s="21">
        <v>44305</v>
      </c>
      <c r="C38" s="22" t="s">
        <v>423</v>
      </c>
      <c r="D38" s="20" t="s">
        <v>165</v>
      </c>
      <c r="E38" s="23" t="s">
        <v>13</v>
      </c>
      <c r="F38" s="23">
        <v>6600</v>
      </c>
      <c r="G38" s="23">
        <v>237.8</v>
      </c>
      <c r="H38" s="23">
        <v>240.8</v>
      </c>
      <c r="I38" s="23">
        <v>240.8</v>
      </c>
      <c r="J38" s="33">
        <f t="shared" ref="J38" si="96">IF(E38="","",IF(E38="Buy",(I38-G38),(G38-I38)))</f>
        <v>-3</v>
      </c>
      <c r="K38" s="34">
        <f t="shared" ref="K38" si="97">IF(E38="","",J38*F38)</f>
        <v>-19800</v>
      </c>
      <c r="L38" s="23">
        <v>400</v>
      </c>
      <c r="M38" s="48">
        <f t="shared" ref="M38" si="98">G38*F38*0.03%</f>
        <v>470.84399999999994</v>
      </c>
      <c r="N38" s="34">
        <f t="shared" si="83"/>
        <v>-20270.844000000001</v>
      </c>
      <c r="O38" s="55"/>
      <c r="P38" s="76"/>
      <c r="Q38" s="76"/>
      <c r="R38" s="76"/>
      <c r="S38" s="76"/>
      <c r="T38" s="76"/>
      <c r="U38" s="76"/>
      <c r="V38" s="76"/>
      <c r="W38" s="76"/>
      <c r="X38" s="76"/>
      <c r="Y38" s="76"/>
    </row>
    <row r="39" spans="1:25" s="1" customFormat="1" ht="29.25" customHeight="1">
      <c r="A39" s="19">
        <v>32</v>
      </c>
      <c r="B39" s="21">
        <v>44305</v>
      </c>
      <c r="C39" s="22" t="s">
        <v>90</v>
      </c>
      <c r="D39" s="20" t="s">
        <v>24</v>
      </c>
      <c r="E39" s="23" t="s">
        <v>13</v>
      </c>
      <c r="F39" s="23">
        <v>1150</v>
      </c>
      <c r="G39" s="23">
        <v>1321.2</v>
      </c>
      <c r="H39" s="23">
        <v>1340.5</v>
      </c>
      <c r="I39" s="23">
        <v>1326.5</v>
      </c>
      <c r="J39" s="33">
        <f t="shared" ref="J39" si="99">IF(E39="","",IF(E39="Buy",(I39-G39),(G39-I39)))</f>
        <v>-5.2999999999999545</v>
      </c>
      <c r="K39" s="34">
        <f t="shared" ref="K39" si="100">IF(E39="","",J39*F39)</f>
        <v>-6094.9999999999472</v>
      </c>
      <c r="L39" s="23">
        <v>400</v>
      </c>
      <c r="M39" s="48">
        <f t="shared" ref="M39" si="101">G39*F39*0.03%</f>
        <v>455.81399999999996</v>
      </c>
      <c r="N39" s="34">
        <f t="shared" si="83"/>
        <v>-6550.8139999999476</v>
      </c>
      <c r="O39" s="55">
        <f>SUM(N37:N39)</f>
        <v>-13475.617999999993</v>
      </c>
      <c r="P39" s="76"/>
      <c r="Q39" s="76"/>
      <c r="R39" s="76"/>
      <c r="S39" s="76"/>
      <c r="T39" s="76"/>
      <c r="U39" s="76"/>
      <c r="V39" s="76"/>
      <c r="W39" s="76"/>
      <c r="X39" s="76"/>
      <c r="Y39" s="76"/>
    </row>
    <row r="40" spans="1:25" s="1" customFormat="1" ht="29.25" customHeight="1">
      <c r="A40" s="19">
        <v>33</v>
      </c>
      <c r="B40" s="21">
        <v>44306</v>
      </c>
      <c r="C40" s="22" t="s">
        <v>94</v>
      </c>
      <c r="D40" s="20" t="s">
        <v>392</v>
      </c>
      <c r="E40" s="23" t="s">
        <v>12</v>
      </c>
      <c r="F40" s="23">
        <v>1500</v>
      </c>
      <c r="G40" s="23">
        <v>927.3</v>
      </c>
      <c r="H40" s="23">
        <v>917.55</v>
      </c>
      <c r="I40" s="23">
        <v>922.5</v>
      </c>
      <c r="J40" s="33">
        <f t="shared" ref="J40" si="102">IF(E40="","",IF(E40="Buy",(I40-G40),(G40-I40)))</f>
        <v>-4.7999999999999545</v>
      </c>
      <c r="K40" s="34">
        <f t="shared" ref="K40" si="103">IF(E40="","",J40*F40)</f>
        <v>-7199.9999999999318</v>
      </c>
      <c r="L40" s="23">
        <v>400</v>
      </c>
      <c r="M40" s="48">
        <f t="shared" ref="M40" si="104">G40*F40*0.03%</f>
        <v>417.28499999999997</v>
      </c>
      <c r="N40" s="34">
        <f t="shared" ref="N40" si="105">K40-M40</f>
        <v>-7617.2849999999316</v>
      </c>
      <c r="O40" s="55"/>
      <c r="P40" s="76"/>
      <c r="Q40" s="76"/>
      <c r="R40" s="76"/>
      <c r="S40" s="76"/>
      <c r="T40" s="76"/>
      <c r="U40" s="76"/>
      <c r="V40" s="76"/>
      <c r="W40" s="76"/>
      <c r="X40" s="76"/>
      <c r="Y40" s="76"/>
    </row>
    <row r="41" spans="1:25" s="1" customFormat="1" ht="29.25" customHeight="1">
      <c r="A41" s="19">
        <v>34</v>
      </c>
      <c r="B41" s="21">
        <v>44306</v>
      </c>
      <c r="C41" s="22" t="s">
        <v>443</v>
      </c>
      <c r="D41" s="20" t="s">
        <v>162</v>
      </c>
      <c r="E41" s="23" t="s">
        <v>13</v>
      </c>
      <c r="F41" s="23">
        <v>200</v>
      </c>
      <c r="G41" s="23">
        <v>6350</v>
      </c>
      <c r="H41" s="23">
        <v>6405.2</v>
      </c>
      <c r="I41" s="23">
        <v>6302.2</v>
      </c>
      <c r="J41" s="33">
        <f t="shared" ref="J41:J42" si="106">IF(E41="","",IF(E41="Buy",(I41-G41),(G41-I41)))</f>
        <v>47.800000000000182</v>
      </c>
      <c r="K41" s="34">
        <f t="shared" ref="K41:K42" si="107">IF(E41="","",J41*F41)</f>
        <v>9560.0000000000364</v>
      </c>
      <c r="L41" s="23">
        <v>400</v>
      </c>
      <c r="M41" s="48">
        <f t="shared" ref="M41:M42" si="108">G41*F41*0.03%</f>
        <v>380.99999999999994</v>
      </c>
      <c r="N41" s="34">
        <f t="shared" ref="N41:N42" si="109">K41-M41</f>
        <v>9179.0000000000364</v>
      </c>
      <c r="O41" s="55"/>
      <c r="P41" s="76"/>
      <c r="Q41" s="76"/>
      <c r="R41" s="76"/>
      <c r="S41" s="76"/>
      <c r="T41" s="76"/>
      <c r="U41" s="76"/>
      <c r="V41" s="76"/>
      <c r="W41" s="76"/>
      <c r="X41" s="76"/>
      <c r="Y41" s="76"/>
    </row>
    <row r="42" spans="1:25" s="1" customFormat="1" ht="29.25" customHeight="1">
      <c r="A42" s="19">
        <v>35</v>
      </c>
      <c r="B42" s="21">
        <v>44306</v>
      </c>
      <c r="C42" s="22" t="s">
        <v>268</v>
      </c>
      <c r="D42" s="20" t="s">
        <v>239</v>
      </c>
      <c r="E42" s="23" t="s">
        <v>12</v>
      </c>
      <c r="F42" s="23">
        <v>2800</v>
      </c>
      <c r="G42" s="23">
        <v>653.6</v>
      </c>
      <c r="H42" s="23">
        <v>648.29999999999995</v>
      </c>
      <c r="I42" s="23">
        <v>651.20000000000005</v>
      </c>
      <c r="J42" s="33">
        <f t="shared" si="106"/>
        <v>-2.3999999999999773</v>
      </c>
      <c r="K42" s="34">
        <f t="shared" si="107"/>
        <v>-6719.9999999999363</v>
      </c>
      <c r="L42" s="23">
        <v>400</v>
      </c>
      <c r="M42" s="48">
        <f t="shared" si="108"/>
        <v>549.024</v>
      </c>
      <c r="N42" s="34">
        <f t="shared" si="109"/>
        <v>-7269.0239999999367</v>
      </c>
      <c r="O42" s="55">
        <f>SUM(N40:N42)</f>
        <v>-5707.3089999998319</v>
      </c>
      <c r="P42" s="76"/>
      <c r="Q42" s="76"/>
      <c r="R42" s="76"/>
      <c r="S42" s="76"/>
      <c r="T42" s="76"/>
      <c r="U42" s="76"/>
      <c r="V42" s="76"/>
      <c r="W42" s="76"/>
      <c r="X42" s="76"/>
      <c r="Y42" s="76"/>
    </row>
    <row r="43" spans="1:25" s="1" customFormat="1" ht="29.25" customHeight="1">
      <c r="A43" s="19">
        <v>36</v>
      </c>
      <c r="B43" s="21">
        <v>44308</v>
      </c>
      <c r="C43" s="22" t="s">
        <v>238</v>
      </c>
      <c r="D43" s="20" t="s">
        <v>279</v>
      </c>
      <c r="E43" s="23" t="s">
        <v>13</v>
      </c>
      <c r="F43" s="23">
        <v>1600</v>
      </c>
      <c r="G43" s="23">
        <v>1302.25</v>
      </c>
      <c r="H43" s="23">
        <v>1320.5</v>
      </c>
      <c r="I43" s="23">
        <v>1315.1</v>
      </c>
      <c r="J43" s="33">
        <f t="shared" ref="J43" si="110">IF(E43="","",IF(E43="Buy",(I43-G43),(G43-I43)))</f>
        <v>-12.849999999999909</v>
      </c>
      <c r="K43" s="34">
        <f t="shared" ref="K43" si="111">IF(E43="","",J43*F43)</f>
        <v>-20559.999999999854</v>
      </c>
      <c r="L43" s="23">
        <v>400</v>
      </c>
      <c r="M43" s="48">
        <f t="shared" ref="M43" si="112">G43*F43*0.03%</f>
        <v>625.07999999999993</v>
      </c>
      <c r="N43" s="34">
        <f t="shared" ref="N43" si="113">K43-M43</f>
        <v>-21185.079999999856</v>
      </c>
      <c r="O43" s="55"/>
      <c r="P43" s="76"/>
      <c r="Q43" s="76"/>
      <c r="R43" s="76"/>
      <c r="S43" s="76"/>
      <c r="T43" s="76"/>
      <c r="U43" s="76"/>
      <c r="V43" s="76"/>
      <c r="W43" s="76"/>
      <c r="X43" s="76"/>
      <c r="Y43" s="76"/>
    </row>
    <row r="44" spans="1:25" s="1" customFormat="1" ht="29.25" customHeight="1">
      <c r="A44" s="19">
        <v>37</v>
      </c>
      <c r="B44" s="21">
        <v>44308</v>
      </c>
      <c r="C44" s="22" t="s">
        <v>267</v>
      </c>
      <c r="D44" s="20" t="s">
        <v>202</v>
      </c>
      <c r="E44" s="23" t="s">
        <v>12</v>
      </c>
      <c r="F44" s="23">
        <v>5400</v>
      </c>
      <c r="G44" s="23">
        <v>643.79999999999995</v>
      </c>
      <c r="H44" s="23">
        <v>635.5</v>
      </c>
      <c r="I44" s="23">
        <v>640.79999999999995</v>
      </c>
      <c r="J44" s="33">
        <f t="shared" ref="J44" si="114">IF(E44="","",IF(E44="Buy",(I44-G44),(G44-I44)))</f>
        <v>-3</v>
      </c>
      <c r="K44" s="34">
        <f t="shared" ref="K44" si="115">IF(E44="","",J44*F44)</f>
        <v>-16200</v>
      </c>
      <c r="L44" s="23">
        <v>400</v>
      </c>
      <c r="M44" s="48">
        <f t="shared" ref="M44" si="116">G44*F44*0.03%</f>
        <v>1042.9559999999997</v>
      </c>
      <c r="N44" s="34">
        <f t="shared" ref="N44" si="117">K44-M44</f>
        <v>-17242.955999999998</v>
      </c>
      <c r="O44" s="55">
        <f>SUM(N43:N44)</f>
        <v>-38428.035999999855</v>
      </c>
      <c r="P44" s="76"/>
      <c r="Q44" s="76"/>
      <c r="R44" s="76"/>
      <c r="S44" s="76"/>
      <c r="T44" s="76"/>
      <c r="U44" s="76"/>
      <c r="V44" s="76"/>
      <c r="W44" s="76"/>
      <c r="X44" s="76"/>
      <c r="Y44" s="76"/>
    </row>
    <row r="45" spans="1:25" s="1" customFormat="1" ht="29.25" customHeight="1">
      <c r="A45" s="19">
        <v>38</v>
      </c>
      <c r="B45" s="21">
        <v>44309</v>
      </c>
      <c r="C45" s="22" t="s">
        <v>378</v>
      </c>
      <c r="D45" s="20" t="s">
        <v>266</v>
      </c>
      <c r="E45" s="23" t="s">
        <v>12</v>
      </c>
      <c r="F45" s="23">
        <v>250</v>
      </c>
      <c r="G45" s="23">
        <v>10010</v>
      </c>
      <c r="H45" s="23">
        <v>9948.5</v>
      </c>
      <c r="I45" s="23">
        <v>10080.9</v>
      </c>
      <c r="J45" s="33">
        <f t="shared" ref="J45" si="118">IF(E45="","",IF(E45="Buy",(I45-G45),(G45-I45)))</f>
        <v>70.899999999999636</v>
      </c>
      <c r="K45" s="34">
        <f t="shared" ref="K45" si="119">IF(E45="","",J45*F45)</f>
        <v>17724.999999999909</v>
      </c>
      <c r="L45" s="23">
        <v>400</v>
      </c>
      <c r="M45" s="48">
        <f t="shared" ref="M45" si="120">G45*F45*0.03%</f>
        <v>750.74999999999989</v>
      </c>
      <c r="N45" s="34">
        <f t="shared" ref="N45" si="121">K45-M45</f>
        <v>16974.249999999909</v>
      </c>
      <c r="O45" s="55"/>
      <c r="P45" s="76"/>
      <c r="Q45" s="76"/>
      <c r="R45" s="76"/>
      <c r="S45" s="76"/>
      <c r="T45" s="76"/>
      <c r="U45" s="76"/>
      <c r="V45" s="76"/>
      <c r="W45" s="76"/>
      <c r="X45" s="76"/>
      <c r="Y45" s="76"/>
    </row>
    <row r="46" spans="1:25" s="1" customFormat="1" ht="29.25" customHeight="1">
      <c r="A46" s="19">
        <v>39</v>
      </c>
      <c r="B46" s="21">
        <v>44309</v>
      </c>
      <c r="C46" s="22" t="s">
        <v>149</v>
      </c>
      <c r="D46" s="20" t="s">
        <v>224</v>
      </c>
      <c r="E46" s="23" t="s">
        <v>13</v>
      </c>
      <c r="F46" s="23">
        <v>2800</v>
      </c>
      <c r="G46" s="23">
        <v>784.3</v>
      </c>
      <c r="H46" s="23">
        <v>792.5</v>
      </c>
      <c r="I46" s="23">
        <v>777.95</v>
      </c>
      <c r="J46" s="33">
        <f t="shared" ref="J46" si="122">IF(E46="","",IF(E46="Buy",(I46-G46),(G46-I46)))</f>
        <v>6.3499999999999091</v>
      </c>
      <c r="K46" s="34">
        <f t="shared" ref="K46" si="123">IF(E46="","",J46*F46)</f>
        <v>17779.999999999745</v>
      </c>
      <c r="L46" s="23">
        <v>400</v>
      </c>
      <c r="M46" s="48">
        <f t="shared" ref="M46" si="124">G46*F46*0.03%</f>
        <v>658.8119999999999</v>
      </c>
      <c r="N46" s="34">
        <f t="shared" ref="N46" si="125">K46-M46</f>
        <v>17121.187999999747</v>
      </c>
      <c r="O46" s="55">
        <f>SUM(N45:N46)</f>
        <v>34095.43799999966</v>
      </c>
      <c r="P46" s="76"/>
      <c r="Q46" s="76"/>
      <c r="R46" s="76"/>
      <c r="S46" s="76"/>
      <c r="T46" s="76"/>
      <c r="U46" s="76"/>
      <c r="V46" s="76"/>
      <c r="W46" s="76"/>
      <c r="X46" s="76"/>
      <c r="Y46" s="76"/>
    </row>
    <row r="47" spans="1:25" s="1" customFormat="1" ht="29.25" customHeight="1">
      <c r="A47" s="19">
        <v>40</v>
      </c>
      <c r="B47" s="21">
        <v>44312</v>
      </c>
      <c r="C47" s="22" t="s">
        <v>195</v>
      </c>
      <c r="D47" s="20" t="s">
        <v>76</v>
      </c>
      <c r="E47" s="23" t="s">
        <v>13</v>
      </c>
      <c r="F47" s="23">
        <v>1000</v>
      </c>
      <c r="G47" s="23">
        <v>995.35</v>
      </c>
      <c r="H47" s="23">
        <v>1005.5</v>
      </c>
      <c r="I47" s="23">
        <v>997.6</v>
      </c>
      <c r="J47" s="33">
        <f t="shared" ref="J47:J48" si="126">IF(E47="","",IF(E47="Buy",(I47-G47),(G47-I47)))</f>
        <v>-2.25</v>
      </c>
      <c r="K47" s="34">
        <f t="shared" ref="K47:K48" si="127">IF(E47="","",J47*F47)</f>
        <v>-2250</v>
      </c>
      <c r="L47" s="23">
        <v>400</v>
      </c>
      <c r="M47" s="48">
        <f t="shared" ref="M47:M48" si="128">G47*F47*0.03%</f>
        <v>298.60499999999996</v>
      </c>
      <c r="N47" s="34">
        <f t="shared" ref="N47:N48" si="129">K47-M47</f>
        <v>-2548.605</v>
      </c>
      <c r="O47" s="55"/>
      <c r="P47" s="76"/>
      <c r="Q47" s="76"/>
      <c r="R47" s="76"/>
      <c r="S47" s="76"/>
      <c r="T47" s="76"/>
      <c r="U47" s="76"/>
      <c r="V47" s="76"/>
      <c r="W47" s="76"/>
      <c r="X47" s="76"/>
      <c r="Y47" s="76"/>
    </row>
    <row r="48" spans="1:25" s="1" customFormat="1" ht="29.25" customHeight="1">
      <c r="A48" s="19">
        <v>41</v>
      </c>
      <c r="B48" s="21">
        <v>44312</v>
      </c>
      <c r="C48" s="22" t="s">
        <v>229</v>
      </c>
      <c r="D48" s="20" t="s">
        <v>78</v>
      </c>
      <c r="E48" s="23" t="s">
        <v>12</v>
      </c>
      <c r="F48" s="23">
        <v>500</v>
      </c>
      <c r="G48" s="23">
        <v>4811.8999999999996</v>
      </c>
      <c r="H48" s="23">
        <v>4750.5</v>
      </c>
      <c r="I48" s="23">
        <v>4779.8</v>
      </c>
      <c r="J48" s="33">
        <f t="shared" si="126"/>
        <v>-32.099999999999454</v>
      </c>
      <c r="K48" s="34">
        <f t="shared" si="127"/>
        <v>-16049.999999999727</v>
      </c>
      <c r="L48" s="23">
        <v>400</v>
      </c>
      <c r="M48" s="48">
        <f t="shared" si="128"/>
        <v>721.78499999999997</v>
      </c>
      <c r="N48" s="34">
        <f t="shared" si="129"/>
        <v>-16771.784999999727</v>
      </c>
      <c r="O48" s="55"/>
      <c r="P48" s="76"/>
      <c r="Q48" s="76"/>
      <c r="R48" s="76"/>
      <c r="S48" s="76"/>
      <c r="T48" s="76"/>
      <c r="U48" s="76"/>
      <c r="V48" s="76"/>
      <c r="W48" s="76"/>
      <c r="X48" s="76"/>
      <c r="Y48" s="76"/>
    </row>
    <row r="49" spans="1:25" s="1" customFormat="1" ht="29.25" customHeight="1">
      <c r="A49" s="19">
        <v>42</v>
      </c>
      <c r="B49" s="21">
        <v>44312</v>
      </c>
      <c r="C49" s="22" t="s">
        <v>236</v>
      </c>
      <c r="D49" s="20" t="s">
        <v>99</v>
      </c>
      <c r="E49" s="23" t="s">
        <v>12</v>
      </c>
      <c r="F49" s="23">
        <v>2000</v>
      </c>
      <c r="G49" s="23">
        <v>1184.0999999999999</v>
      </c>
      <c r="H49" s="23">
        <v>1173.1500000000001</v>
      </c>
      <c r="I49" s="23">
        <v>1173.1500000000001</v>
      </c>
      <c r="J49" s="33">
        <f t="shared" ref="J49" si="130">IF(E49="","",IF(E49="Buy",(I49-G49),(G49-I49)))</f>
        <v>-10.949999999999818</v>
      </c>
      <c r="K49" s="34">
        <f t="shared" ref="K49" si="131">IF(E49="","",J49*F49)</f>
        <v>-21899.999999999636</v>
      </c>
      <c r="L49" s="23">
        <v>400</v>
      </c>
      <c r="M49" s="48">
        <f t="shared" ref="M49" si="132">G49*F49*0.03%</f>
        <v>710.45999999999992</v>
      </c>
      <c r="N49" s="34">
        <f t="shared" ref="N49" si="133">K49-M49</f>
        <v>-22610.459999999635</v>
      </c>
      <c r="O49" s="55">
        <f>SUM(N47:N49)</f>
        <v>-41930.849999999366</v>
      </c>
      <c r="P49" s="76"/>
      <c r="Q49" s="76"/>
      <c r="R49" s="76"/>
      <c r="S49" s="76"/>
      <c r="T49" s="76"/>
      <c r="U49" s="76"/>
      <c r="V49" s="76"/>
      <c r="W49" s="76"/>
      <c r="X49" s="76"/>
      <c r="Y49" s="76"/>
    </row>
    <row r="50" spans="1:25" s="1" customFormat="1" ht="29.25" customHeight="1">
      <c r="A50" s="19">
        <v>43</v>
      </c>
      <c r="B50" s="21">
        <v>44313</v>
      </c>
      <c r="C50" s="22" t="s">
        <v>102</v>
      </c>
      <c r="D50" s="20" t="s">
        <v>166</v>
      </c>
      <c r="E50" s="23" t="s">
        <v>12</v>
      </c>
      <c r="F50" s="23">
        <v>5000</v>
      </c>
      <c r="G50" s="23">
        <v>454.2</v>
      </c>
      <c r="H50" s="23">
        <v>451.2</v>
      </c>
      <c r="I50" s="23">
        <v>451.2</v>
      </c>
      <c r="J50" s="33">
        <f t="shared" ref="J50:J51" si="134">IF(E50="","",IF(E50="Buy",(I50-G50),(G50-I50)))</f>
        <v>-3</v>
      </c>
      <c r="K50" s="34">
        <f t="shared" ref="K50:K51" si="135">IF(E50="","",J50*F50)</f>
        <v>-15000</v>
      </c>
      <c r="L50" s="23">
        <v>400</v>
      </c>
      <c r="M50" s="48">
        <f t="shared" ref="M50:M51" si="136">G50*F50*0.03%</f>
        <v>681.3</v>
      </c>
      <c r="N50" s="34">
        <f t="shared" ref="N50:N51" si="137">K50-M50</f>
        <v>-15681.3</v>
      </c>
      <c r="O50" s="55"/>
      <c r="P50" s="76"/>
      <c r="Q50" s="76"/>
      <c r="R50" s="76"/>
      <c r="S50" s="76"/>
      <c r="T50" s="76"/>
      <c r="U50" s="76"/>
      <c r="V50" s="76"/>
      <c r="W50" s="76"/>
      <c r="X50" s="76"/>
      <c r="Y50" s="76"/>
    </row>
    <row r="51" spans="1:25" s="1" customFormat="1" ht="29.25" customHeight="1">
      <c r="A51" s="19">
        <v>44</v>
      </c>
      <c r="B51" s="21">
        <v>44313</v>
      </c>
      <c r="C51" s="22" t="s">
        <v>270</v>
      </c>
      <c r="D51" s="20" t="s">
        <v>99</v>
      </c>
      <c r="E51" s="23" t="s">
        <v>12</v>
      </c>
      <c r="F51" s="23">
        <v>2000</v>
      </c>
      <c r="G51" s="23">
        <v>1201</v>
      </c>
      <c r="H51" s="23">
        <v>1194.5</v>
      </c>
      <c r="I51" s="23">
        <v>1213</v>
      </c>
      <c r="J51" s="33">
        <f t="shared" si="134"/>
        <v>12</v>
      </c>
      <c r="K51" s="34">
        <f t="shared" si="135"/>
        <v>24000</v>
      </c>
      <c r="L51" s="23">
        <v>400</v>
      </c>
      <c r="M51" s="48">
        <f t="shared" si="136"/>
        <v>720.59999999999991</v>
      </c>
      <c r="N51" s="34">
        <f t="shared" si="137"/>
        <v>23279.4</v>
      </c>
      <c r="O51" s="55"/>
      <c r="P51" s="76"/>
      <c r="Q51" s="76"/>
      <c r="R51" s="76"/>
      <c r="S51" s="76"/>
      <c r="T51" s="76"/>
      <c r="U51" s="76"/>
      <c r="V51" s="76"/>
      <c r="W51" s="76"/>
      <c r="X51" s="76"/>
      <c r="Y51" s="76"/>
    </row>
    <row r="52" spans="1:25" s="1" customFormat="1" ht="29.25" customHeight="1">
      <c r="A52" s="19">
        <v>45</v>
      </c>
      <c r="B52" s="21">
        <v>44313</v>
      </c>
      <c r="C52" s="22" t="s">
        <v>568</v>
      </c>
      <c r="D52" s="20" t="s">
        <v>168</v>
      </c>
      <c r="E52" s="23" t="s">
        <v>12</v>
      </c>
      <c r="F52" s="23">
        <v>2000</v>
      </c>
      <c r="G52" s="23">
        <v>751.8</v>
      </c>
      <c r="H52" s="23">
        <v>745.9</v>
      </c>
      <c r="I52" s="23">
        <v>747</v>
      </c>
      <c r="J52" s="33">
        <f t="shared" ref="J52" si="138">IF(E52="","",IF(E52="Buy",(I52-G52),(G52-I52)))</f>
        <v>-4.7999999999999545</v>
      </c>
      <c r="K52" s="34">
        <f t="shared" ref="K52" si="139">IF(E52="","",J52*F52)</f>
        <v>-9599.9999999999091</v>
      </c>
      <c r="L52" s="23">
        <v>400</v>
      </c>
      <c r="M52" s="48">
        <f t="shared" ref="M52" si="140">G52*F52*0.03%</f>
        <v>451.08</v>
      </c>
      <c r="N52" s="34">
        <f t="shared" ref="N52" si="141">K52-M52</f>
        <v>-10051.079999999909</v>
      </c>
      <c r="O52" s="55"/>
      <c r="P52" s="76"/>
      <c r="Q52" s="76"/>
      <c r="R52" s="76"/>
      <c r="S52" s="76"/>
      <c r="T52" s="76"/>
      <c r="U52" s="76"/>
      <c r="V52" s="76"/>
      <c r="W52" s="76"/>
      <c r="X52" s="76"/>
      <c r="Y52" s="76"/>
    </row>
    <row r="53" spans="1:25" s="1" customFormat="1" ht="29.25" customHeight="1">
      <c r="A53" s="19">
        <v>46</v>
      </c>
      <c r="B53" s="21">
        <v>44313</v>
      </c>
      <c r="C53" s="22" t="s">
        <v>569</v>
      </c>
      <c r="D53" s="20" t="s">
        <v>241</v>
      </c>
      <c r="E53" s="23" t="s">
        <v>12</v>
      </c>
      <c r="F53" s="23">
        <v>250</v>
      </c>
      <c r="G53" s="23">
        <v>6305</v>
      </c>
      <c r="H53" s="23">
        <v>6259.9</v>
      </c>
      <c r="I53" s="23">
        <v>6412</v>
      </c>
      <c r="J53" s="33">
        <f t="shared" ref="J53" si="142">IF(E53="","",IF(E53="Buy",(I53-G53),(G53-I53)))</f>
        <v>107</v>
      </c>
      <c r="K53" s="34">
        <f t="shared" ref="K53" si="143">IF(E53="","",J53*F53)</f>
        <v>26750</v>
      </c>
      <c r="L53" s="23">
        <v>400</v>
      </c>
      <c r="M53" s="48">
        <f t="shared" ref="M53" si="144">G53*F53*0.03%</f>
        <v>472.87499999999994</v>
      </c>
      <c r="N53" s="34">
        <f t="shared" ref="N53" si="145">K53-M53</f>
        <v>26277.125</v>
      </c>
      <c r="O53" s="55"/>
      <c r="P53" s="76"/>
      <c r="Q53" s="76"/>
      <c r="R53" s="76"/>
      <c r="S53" s="76"/>
      <c r="T53" s="76"/>
      <c r="U53" s="76"/>
      <c r="V53" s="76"/>
      <c r="W53" s="76"/>
      <c r="X53" s="76"/>
      <c r="Y53" s="76"/>
    </row>
    <row r="54" spans="1:25" s="1" customFormat="1" ht="29.25" customHeight="1">
      <c r="A54" s="19">
        <v>47</v>
      </c>
      <c r="B54" s="21">
        <v>44313</v>
      </c>
      <c r="C54" s="22" t="s">
        <v>493</v>
      </c>
      <c r="D54" s="20" t="s">
        <v>362</v>
      </c>
      <c r="E54" s="23" t="s">
        <v>12</v>
      </c>
      <c r="F54" s="23">
        <v>500</v>
      </c>
      <c r="G54" s="23">
        <v>4964</v>
      </c>
      <c r="H54" s="23">
        <v>4924.5</v>
      </c>
      <c r="I54" s="23">
        <v>4924.5</v>
      </c>
      <c r="J54" s="33">
        <f t="shared" ref="J54" si="146">IF(E54="","",IF(E54="Buy",(I54-G54),(G54-I54)))</f>
        <v>-39.5</v>
      </c>
      <c r="K54" s="34">
        <f t="shared" ref="K54" si="147">IF(E54="","",J54*F54)</f>
        <v>-19750</v>
      </c>
      <c r="L54" s="23">
        <v>400</v>
      </c>
      <c r="M54" s="48">
        <f t="shared" ref="M54" si="148">G54*F54*0.03%</f>
        <v>744.59999999999991</v>
      </c>
      <c r="N54" s="34">
        <f t="shared" ref="N54" si="149">K54-M54</f>
        <v>-20494.599999999999</v>
      </c>
      <c r="O54" s="55">
        <f>SUM(N50:N54)</f>
        <v>3329.5450000000928</v>
      </c>
      <c r="P54" s="76"/>
      <c r="Q54" s="76"/>
      <c r="R54" s="76"/>
      <c r="S54" s="76"/>
      <c r="T54" s="76"/>
      <c r="U54" s="76"/>
      <c r="V54" s="76"/>
      <c r="W54" s="76"/>
      <c r="X54" s="76"/>
      <c r="Y54" s="76"/>
    </row>
    <row r="55" spans="1:25" s="1" customFormat="1" ht="29.25" customHeight="1">
      <c r="A55" s="19">
        <v>48</v>
      </c>
      <c r="B55" s="21">
        <v>44314</v>
      </c>
      <c r="C55" s="22" t="s">
        <v>70</v>
      </c>
      <c r="D55" s="20" t="s">
        <v>216</v>
      </c>
      <c r="E55" s="23" t="s">
        <v>12</v>
      </c>
      <c r="F55" s="23">
        <v>3100</v>
      </c>
      <c r="G55" s="23">
        <v>186.5</v>
      </c>
      <c r="H55" s="23">
        <v>183.9</v>
      </c>
      <c r="I55" s="23">
        <v>186.8</v>
      </c>
      <c r="J55" s="33">
        <f t="shared" ref="J55" si="150">IF(E55="","",IF(E55="Buy",(I55-G55),(G55-I55)))</f>
        <v>0.30000000000001137</v>
      </c>
      <c r="K55" s="34">
        <f t="shared" ref="K55" si="151">IF(E55="","",J55*F55)</f>
        <v>930.00000000003524</v>
      </c>
      <c r="L55" s="23">
        <v>400</v>
      </c>
      <c r="M55" s="48">
        <f t="shared" ref="M55" si="152">G55*F55*0.03%</f>
        <v>173.44499999999999</v>
      </c>
      <c r="N55" s="34">
        <f t="shared" ref="N55" si="153">K55-M55</f>
        <v>756.55500000003531</v>
      </c>
      <c r="O55" s="55"/>
      <c r="P55" s="76"/>
      <c r="Q55" s="76"/>
      <c r="R55" s="76"/>
      <c r="S55" s="76"/>
      <c r="T55" s="76"/>
      <c r="U55" s="76"/>
      <c r="V55" s="76"/>
      <c r="W55" s="76"/>
      <c r="X55" s="76"/>
      <c r="Y55" s="76"/>
    </row>
    <row r="56" spans="1:25" s="1" customFormat="1" ht="29.25" customHeight="1">
      <c r="A56" s="19">
        <v>49</v>
      </c>
      <c r="B56" s="21">
        <v>44314</v>
      </c>
      <c r="C56" s="22" t="s">
        <v>145</v>
      </c>
      <c r="D56" s="20" t="s">
        <v>98</v>
      </c>
      <c r="E56" s="23" t="s">
        <v>12</v>
      </c>
      <c r="F56" s="23">
        <v>7000</v>
      </c>
      <c r="G56" s="23">
        <v>221.45</v>
      </c>
      <c r="H56" s="23">
        <v>219.3</v>
      </c>
      <c r="I56" s="23">
        <v>224</v>
      </c>
      <c r="J56" s="33">
        <f t="shared" ref="J56" si="154">IF(E56="","",IF(E56="Buy",(I56-G56),(G56-I56)))</f>
        <v>2.5500000000000114</v>
      </c>
      <c r="K56" s="34">
        <f t="shared" ref="K56" si="155">IF(E56="","",J56*F56)</f>
        <v>17850.00000000008</v>
      </c>
      <c r="L56" s="23">
        <v>400</v>
      </c>
      <c r="M56" s="48">
        <f t="shared" ref="M56" si="156">G56*F56*0.03%</f>
        <v>465.04499999999996</v>
      </c>
      <c r="N56" s="34">
        <f t="shared" ref="N56" si="157">K56-M56</f>
        <v>17384.955000000082</v>
      </c>
      <c r="O56" s="55">
        <f>SUM(N55:N56)</f>
        <v>18141.510000000118</v>
      </c>
      <c r="P56" s="76"/>
      <c r="Q56" s="76"/>
      <c r="R56" s="76"/>
      <c r="S56" s="76"/>
      <c r="T56" s="76"/>
      <c r="U56" s="76"/>
      <c r="V56" s="76"/>
      <c r="W56" s="76"/>
      <c r="X56" s="76"/>
      <c r="Y56" s="76"/>
    </row>
    <row r="57" spans="1:25" s="1" customFormat="1" ht="29.25" customHeight="1">
      <c r="A57" s="19">
        <v>50</v>
      </c>
      <c r="B57" s="21">
        <v>44315</v>
      </c>
      <c r="C57" s="22" t="s">
        <v>82</v>
      </c>
      <c r="D57" s="20" t="s">
        <v>99</v>
      </c>
      <c r="E57" s="23" t="s">
        <v>12</v>
      </c>
      <c r="F57" s="23">
        <v>2000</v>
      </c>
      <c r="G57" s="23">
        <v>1216.5</v>
      </c>
      <c r="H57" s="23">
        <v>1205.9000000000001</v>
      </c>
      <c r="I57" s="23">
        <v>1205.9000000000001</v>
      </c>
      <c r="J57" s="33">
        <f t="shared" ref="J57" si="158">IF(E57="","",IF(E57="Buy",(I57-G57),(G57-I57)))</f>
        <v>-10.599999999999909</v>
      </c>
      <c r="K57" s="34">
        <f t="shared" ref="K57" si="159">IF(E57="","",J57*F57)</f>
        <v>-21199.999999999818</v>
      </c>
      <c r="L57" s="23">
        <v>400</v>
      </c>
      <c r="M57" s="48">
        <f t="shared" ref="M57" si="160">G57*F57*0.03%</f>
        <v>729.9</v>
      </c>
      <c r="N57" s="34">
        <f t="shared" ref="N57" si="161">K57-M57</f>
        <v>-21929.89999999982</v>
      </c>
      <c r="O57" s="55"/>
      <c r="P57" s="76"/>
      <c r="Q57" s="76"/>
      <c r="R57" s="76"/>
      <c r="S57" s="76"/>
      <c r="T57" s="76"/>
      <c r="U57" s="76"/>
      <c r="V57" s="76"/>
      <c r="W57" s="76"/>
      <c r="X57" s="76"/>
      <c r="Y57" s="76"/>
    </row>
    <row r="58" spans="1:25" s="1" customFormat="1" ht="29.25" customHeight="1">
      <c r="A58" s="19">
        <v>51</v>
      </c>
      <c r="B58" s="21">
        <v>44315</v>
      </c>
      <c r="C58" s="22" t="s">
        <v>77</v>
      </c>
      <c r="D58" s="20" t="s">
        <v>155</v>
      </c>
      <c r="E58" s="23" t="s">
        <v>12</v>
      </c>
      <c r="F58" s="23">
        <v>6200</v>
      </c>
      <c r="G58" s="23">
        <v>251.5</v>
      </c>
      <c r="H58" s="23">
        <v>249.5</v>
      </c>
      <c r="I58" s="23">
        <v>256.89999999999998</v>
      </c>
      <c r="J58" s="33">
        <f t="shared" ref="J58" si="162">IF(E58="","",IF(E58="Buy",(I58-G58),(G58-I58)))</f>
        <v>5.3999999999999773</v>
      </c>
      <c r="K58" s="34">
        <f t="shared" ref="K58" si="163">IF(E58="","",J58*F58)</f>
        <v>33479.999999999862</v>
      </c>
      <c r="L58" s="23">
        <v>400</v>
      </c>
      <c r="M58" s="48">
        <f t="shared" ref="M58" si="164">G58*F58*0.03%</f>
        <v>467.78999999999996</v>
      </c>
      <c r="N58" s="34">
        <f t="shared" ref="N58" si="165">K58-M58</f>
        <v>33012.209999999861</v>
      </c>
      <c r="O58" s="55">
        <f>SUM(N57:N58)</f>
        <v>11082.310000000041</v>
      </c>
      <c r="P58" s="76"/>
      <c r="Q58" s="76"/>
      <c r="R58" s="76"/>
      <c r="S58" s="76"/>
      <c r="T58" s="76"/>
      <c r="U58" s="76"/>
      <c r="V58" s="76"/>
      <c r="W58" s="76"/>
      <c r="X58" s="76"/>
      <c r="Y58" s="76"/>
    </row>
    <row r="59" spans="1:25" s="1" customFormat="1" ht="29.25" customHeight="1">
      <c r="A59" s="19">
        <v>52</v>
      </c>
      <c r="B59" s="21">
        <v>44316</v>
      </c>
      <c r="C59" s="22" t="s">
        <v>237</v>
      </c>
      <c r="D59" s="20" t="s">
        <v>49</v>
      </c>
      <c r="E59" s="23" t="s">
        <v>12</v>
      </c>
      <c r="F59" s="23">
        <v>250</v>
      </c>
      <c r="G59" s="23">
        <v>3311.5</v>
      </c>
      <c r="H59" s="23">
        <v>3282.5</v>
      </c>
      <c r="I59" s="23">
        <v>3282.5</v>
      </c>
      <c r="J59" s="33">
        <f t="shared" ref="J59" si="166">IF(E59="","",IF(E59="Buy",(I59-G59),(G59-I59)))</f>
        <v>-29</v>
      </c>
      <c r="K59" s="34">
        <f t="shared" ref="K59" si="167">IF(E59="","",J59*F59)</f>
        <v>-7250</v>
      </c>
      <c r="L59" s="23">
        <v>400</v>
      </c>
      <c r="M59" s="48">
        <f t="shared" ref="M59" si="168">G59*F59*0.03%</f>
        <v>248.36249999999998</v>
      </c>
      <c r="N59" s="34">
        <f t="shared" ref="N59" si="169">K59-M59</f>
        <v>-7498.3625000000002</v>
      </c>
      <c r="O59" s="55"/>
      <c r="P59" s="76"/>
      <c r="Q59" s="76"/>
      <c r="R59" s="76"/>
      <c r="S59" s="76"/>
      <c r="T59" s="76"/>
      <c r="U59" s="76"/>
      <c r="V59" s="76"/>
      <c r="W59" s="76"/>
      <c r="X59" s="76"/>
      <c r="Y59" s="76"/>
    </row>
    <row r="60" spans="1:25" s="1" customFormat="1" ht="29.25" customHeight="1">
      <c r="A60" s="19">
        <v>53</v>
      </c>
      <c r="B60" s="21">
        <v>44316</v>
      </c>
      <c r="C60" s="22" t="s">
        <v>188</v>
      </c>
      <c r="D60" s="20" t="s">
        <v>545</v>
      </c>
      <c r="E60" s="23" t="s">
        <v>12</v>
      </c>
      <c r="F60" s="23">
        <v>17000</v>
      </c>
      <c r="G60" s="23">
        <v>65.8</v>
      </c>
      <c r="H60" s="23">
        <v>64.849999999999994</v>
      </c>
      <c r="I60" s="23">
        <v>64.849999999999994</v>
      </c>
      <c r="J60" s="33">
        <f t="shared" ref="J60" si="170">IF(E60="","",IF(E60="Buy",(I60-G60),(G60-I60)))</f>
        <v>-0.95000000000000284</v>
      </c>
      <c r="K60" s="34">
        <f t="shared" ref="K60" si="171">IF(E60="","",J60*F60)</f>
        <v>-16150.000000000049</v>
      </c>
      <c r="L60" s="23">
        <v>400</v>
      </c>
      <c r="M60" s="48">
        <f t="shared" ref="M60" si="172">G60*F60*0.03%</f>
        <v>335.58</v>
      </c>
      <c r="N60" s="34">
        <f t="shared" ref="N60" si="173">K60-M60</f>
        <v>-16485.580000000049</v>
      </c>
      <c r="O60" s="55"/>
      <c r="P60" s="76"/>
      <c r="Q60" s="76"/>
      <c r="R60" s="76"/>
      <c r="S60" s="76"/>
      <c r="T60" s="76"/>
      <c r="U60" s="76"/>
      <c r="V60" s="76"/>
      <c r="W60" s="76"/>
      <c r="X60" s="76"/>
      <c r="Y60" s="76"/>
    </row>
    <row r="61" spans="1:25" s="1" customFormat="1" ht="29.25" customHeight="1">
      <c r="A61" s="19">
        <v>54</v>
      </c>
      <c r="B61" s="21">
        <v>44316</v>
      </c>
      <c r="C61" s="22" t="s">
        <v>424</v>
      </c>
      <c r="D61" s="20" t="s">
        <v>561</v>
      </c>
      <c r="E61" s="23" t="s">
        <v>12</v>
      </c>
      <c r="F61" s="23">
        <v>500</v>
      </c>
      <c r="G61" s="23">
        <v>1872</v>
      </c>
      <c r="H61" s="23">
        <v>1855.5</v>
      </c>
      <c r="I61" s="23">
        <v>1900</v>
      </c>
      <c r="J61" s="33">
        <f t="shared" ref="J61" si="174">IF(E61="","",IF(E61="Buy",(I61-G61),(G61-I61)))</f>
        <v>28</v>
      </c>
      <c r="K61" s="34">
        <f t="shared" ref="K61" si="175">IF(E61="","",J61*F61)</f>
        <v>14000</v>
      </c>
      <c r="L61" s="23">
        <v>400</v>
      </c>
      <c r="M61" s="48">
        <f t="shared" ref="M61" si="176">G61*F61*0.03%</f>
        <v>280.79999999999995</v>
      </c>
      <c r="N61" s="34">
        <f t="shared" ref="N61" si="177">K61-M61</f>
        <v>13719.2</v>
      </c>
      <c r="O61" s="55"/>
      <c r="P61" s="76"/>
      <c r="Q61" s="76"/>
      <c r="R61" s="76"/>
      <c r="S61" s="76"/>
      <c r="T61" s="76"/>
      <c r="U61" s="76"/>
      <c r="V61" s="76"/>
      <c r="W61" s="76"/>
      <c r="X61" s="76"/>
      <c r="Y61" s="76"/>
    </row>
    <row r="62" spans="1:25" s="1" customFormat="1" ht="29.25" customHeight="1" thickBot="1">
      <c r="A62" s="19">
        <v>55</v>
      </c>
      <c r="B62" s="21">
        <v>44316</v>
      </c>
      <c r="C62" s="22" t="s">
        <v>570</v>
      </c>
      <c r="D62" s="20" t="s">
        <v>239</v>
      </c>
      <c r="E62" s="23" t="s">
        <v>12</v>
      </c>
      <c r="F62" s="23">
        <v>2800</v>
      </c>
      <c r="G62" s="23">
        <v>663.8</v>
      </c>
      <c r="H62" s="23">
        <v>654.5</v>
      </c>
      <c r="I62" s="23">
        <v>659.2</v>
      </c>
      <c r="J62" s="33">
        <f t="shared" ref="J62" si="178">IF(E62="","",IF(E62="Buy",(I62-G62),(G62-I62)))</f>
        <v>-4.5999999999999091</v>
      </c>
      <c r="K62" s="34">
        <f t="shared" ref="K62" si="179">IF(E62="","",J62*F62)</f>
        <v>-12879.999999999745</v>
      </c>
      <c r="L62" s="23">
        <v>400</v>
      </c>
      <c r="M62" s="48">
        <f t="shared" ref="M62" si="180">G62*F62*0.03%</f>
        <v>557.59199999999987</v>
      </c>
      <c r="N62" s="34">
        <f t="shared" ref="N62" si="181">K62-M62</f>
        <v>-13437.591999999746</v>
      </c>
      <c r="O62" s="55">
        <f>SUM(N59:N62)</f>
        <v>-23702.334499999793</v>
      </c>
      <c r="P62" s="76"/>
      <c r="Q62" s="76"/>
      <c r="R62" s="76"/>
      <c r="S62" s="76"/>
      <c r="T62" s="76"/>
      <c r="U62" s="76"/>
      <c r="V62" s="76"/>
      <c r="W62" s="76"/>
      <c r="X62" s="76"/>
      <c r="Y62" s="76"/>
    </row>
    <row r="63" spans="1:25" s="5" customFormat="1" ht="27" customHeight="1" thickBot="1">
      <c r="A63" s="56"/>
      <c r="B63" s="57"/>
      <c r="C63" s="57"/>
      <c r="D63" s="57" t="s">
        <v>31</v>
      </c>
      <c r="E63" s="57"/>
      <c r="F63" s="57"/>
      <c r="G63" s="57"/>
      <c r="H63" s="57"/>
      <c r="I63" s="57"/>
      <c r="J63" s="58"/>
      <c r="K63" s="59">
        <f>SUM(K8:K8)</f>
        <v>-7784.99999999998</v>
      </c>
      <c r="L63" s="57"/>
      <c r="M63" s="104">
        <f>SUM(M8:M62)</f>
        <v>24267.623999999996</v>
      </c>
      <c r="N63" s="59">
        <f>SUM(N8:N62)</f>
        <v>57824.876000001124</v>
      </c>
      <c r="O63" s="69"/>
      <c r="P63" s="77"/>
      <c r="Q63" s="77"/>
      <c r="R63" s="77"/>
      <c r="S63" s="77"/>
      <c r="T63" s="77"/>
      <c r="U63" s="77"/>
      <c r="V63" s="77"/>
      <c r="W63" s="77"/>
      <c r="X63" s="77"/>
      <c r="Y63" s="77"/>
    </row>
    <row r="64" spans="1:25" ht="15" customHeight="1">
      <c r="A64" s="10"/>
      <c r="B64" s="10"/>
      <c r="C64" s="10"/>
      <c r="D64" s="10"/>
      <c r="E64" s="10"/>
      <c r="F64" s="10"/>
      <c r="G64" s="10"/>
      <c r="H64" s="10"/>
      <c r="I64" s="10"/>
      <c r="J64" s="26"/>
      <c r="K64" s="27"/>
      <c r="L64" s="10"/>
      <c r="M64" s="10"/>
      <c r="N64" s="27"/>
      <c r="O64" s="27"/>
    </row>
    <row r="65" spans="1:25" s="49" customFormat="1" ht="15" customHeight="1">
      <c r="A65" s="126"/>
      <c r="B65" s="126"/>
      <c r="C65" s="126"/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s="49" customFormat="1" ht="15" customHeight="1">
      <c r="A66" s="66" t="s">
        <v>506</v>
      </c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8"/>
      <c r="N66" s="65"/>
      <c r="O66" s="65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5" customHeight="1">
      <c r="A67" s="66" t="s">
        <v>301</v>
      </c>
      <c r="B67" s="66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65"/>
    </row>
    <row r="68" spans="1:25" ht="15" customHeight="1">
      <c r="A68" s="10"/>
      <c r="B68" s="10"/>
      <c r="C68" s="10"/>
      <c r="D68" s="10"/>
      <c r="E68" s="10"/>
      <c r="F68" s="10"/>
      <c r="G68" s="10"/>
      <c r="H68" s="10"/>
      <c r="I68" s="10"/>
      <c r="J68" s="26"/>
      <c r="K68" s="27"/>
      <c r="L68" s="10"/>
      <c r="M68" s="10"/>
      <c r="N68" s="27"/>
      <c r="O68" s="27"/>
    </row>
    <row r="69" spans="1:25" ht="15" customHeight="1">
      <c r="A69" s="10"/>
      <c r="B69" s="10"/>
      <c r="C69" s="10"/>
      <c r="D69" s="10"/>
      <c r="E69" s="10"/>
      <c r="F69" s="10"/>
      <c r="G69" s="10"/>
      <c r="H69" s="10"/>
      <c r="I69" s="10"/>
      <c r="J69" s="26"/>
      <c r="K69" s="27"/>
      <c r="L69" s="10"/>
      <c r="M69" s="10"/>
      <c r="N69" s="27"/>
      <c r="O69" s="27"/>
    </row>
    <row r="70" spans="1:25" ht="15" customHeight="1">
      <c r="A70" s="10"/>
      <c r="B70" s="10"/>
      <c r="C70" s="10"/>
      <c r="D70" s="10"/>
      <c r="E70" s="10"/>
      <c r="F70" s="10"/>
      <c r="G70" s="10"/>
      <c r="H70" s="10"/>
      <c r="I70" s="10"/>
      <c r="J70" s="26"/>
      <c r="K70" s="27"/>
      <c r="L70" s="10"/>
      <c r="M70" s="10"/>
      <c r="N70" s="27"/>
      <c r="O70" s="27"/>
    </row>
    <row r="71" spans="1:25" ht="15" customHeight="1">
      <c r="A71" s="10"/>
      <c r="B71" s="10"/>
      <c r="C71" s="10"/>
      <c r="D71" s="10"/>
      <c r="E71" s="10"/>
      <c r="F71" s="10"/>
      <c r="G71" s="10"/>
      <c r="H71" s="10"/>
      <c r="I71" s="10"/>
      <c r="J71" s="26"/>
      <c r="K71" s="27"/>
      <c r="L71" s="10"/>
      <c r="M71" s="10"/>
      <c r="N71" s="27"/>
      <c r="O71" s="27"/>
    </row>
    <row r="72" spans="1:25" s="70" customFormat="1" ht="15" customHeight="1">
      <c r="A72" s="10"/>
      <c r="B72" s="10"/>
      <c r="C72" s="10"/>
      <c r="D72" s="10"/>
      <c r="E72" s="10"/>
      <c r="F72" s="10"/>
      <c r="G72" s="10"/>
      <c r="H72" s="10"/>
      <c r="I72" s="10"/>
      <c r="J72" s="26"/>
      <c r="K72" s="27"/>
      <c r="L72" s="10"/>
      <c r="M72" s="10"/>
      <c r="N72" s="27"/>
      <c r="O72" s="27"/>
    </row>
    <row r="73" spans="1:25" s="70" customFormat="1" ht="15" customHeight="1">
      <c r="A73" s="10"/>
      <c r="B73" s="10"/>
      <c r="C73" s="10"/>
      <c r="D73" s="10"/>
      <c r="E73" s="10"/>
      <c r="F73" s="10"/>
      <c r="G73" s="10"/>
      <c r="H73" s="10"/>
      <c r="I73" s="10"/>
      <c r="J73" s="26"/>
      <c r="K73" s="27"/>
      <c r="L73" s="10"/>
      <c r="M73" s="10"/>
      <c r="N73" s="27"/>
      <c r="O73" s="27"/>
    </row>
    <row r="74" spans="1:25" s="70" customFormat="1" ht="15" customHeight="1">
      <c r="A74" s="10"/>
      <c r="B74" s="10"/>
      <c r="C74" s="10"/>
      <c r="D74" s="10"/>
      <c r="E74" s="10"/>
      <c r="F74" s="10"/>
      <c r="G74" s="10"/>
      <c r="H74" s="10"/>
      <c r="I74" s="10"/>
      <c r="J74" s="26"/>
      <c r="K74" s="27"/>
      <c r="L74" s="10"/>
      <c r="M74" s="10"/>
      <c r="N74" s="27"/>
      <c r="O74" s="27"/>
    </row>
    <row r="75" spans="1:25" s="70" customFormat="1" ht="15" customHeight="1">
      <c r="A75" s="10"/>
      <c r="B75" s="10"/>
      <c r="C75" s="10"/>
      <c r="D75" s="10"/>
      <c r="E75" s="10"/>
      <c r="F75" s="10"/>
      <c r="G75" s="10"/>
      <c r="H75" s="10"/>
      <c r="I75" s="10"/>
      <c r="J75" s="26"/>
      <c r="K75" s="27"/>
      <c r="L75" s="10"/>
      <c r="M75" s="10"/>
      <c r="N75" s="27"/>
      <c r="O75" s="27"/>
    </row>
    <row r="76" spans="1:25" s="70" customFormat="1" ht="15" customHeight="1">
      <c r="A76" s="10"/>
      <c r="B76" s="10"/>
      <c r="C76" s="10"/>
      <c r="D76" s="10"/>
      <c r="E76" s="10"/>
      <c r="F76" s="10"/>
      <c r="G76" s="10"/>
      <c r="H76" s="10"/>
      <c r="I76" s="10"/>
      <c r="J76" s="26"/>
      <c r="K76" s="27"/>
      <c r="L76" s="10"/>
      <c r="M76" s="10"/>
      <c r="N76" s="27"/>
      <c r="O76" s="27"/>
    </row>
    <row r="77" spans="1:25" s="70" customFormat="1" ht="15" customHeight="1">
      <c r="A77" s="10"/>
      <c r="B77" s="10"/>
      <c r="C77" s="10"/>
      <c r="D77" s="10"/>
      <c r="E77" s="10"/>
      <c r="F77" s="10"/>
      <c r="G77" s="10"/>
      <c r="H77" s="10"/>
      <c r="I77" s="10"/>
      <c r="J77" s="26"/>
      <c r="K77" s="27"/>
      <c r="L77" s="10"/>
      <c r="M77" s="10"/>
      <c r="N77" s="27"/>
      <c r="O77" s="27"/>
    </row>
    <row r="78" spans="1:25" s="70" customFormat="1" ht="15" customHeight="1">
      <c r="A78" s="10"/>
      <c r="B78" s="10"/>
      <c r="C78" s="10"/>
      <c r="D78" s="10"/>
      <c r="E78" s="10"/>
      <c r="F78" s="10"/>
      <c r="G78" s="10"/>
      <c r="H78" s="10"/>
      <c r="I78" s="10"/>
      <c r="J78" s="26"/>
      <c r="K78" s="27"/>
      <c r="L78" s="10"/>
      <c r="M78" s="10"/>
      <c r="N78" s="27"/>
      <c r="O78" s="27"/>
    </row>
    <row r="79" spans="1:25" s="70" customFormat="1" ht="15" customHeight="1">
      <c r="A79" s="10"/>
      <c r="B79" s="10"/>
      <c r="C79" s="10"/>
      <c r="D79" s="10"/>
      <c r="E79" s="10"/>
      <c r="F79" s="10"/>
      <c r="G79" s="10"/>
      <c r="H79" s="10"/>
      <c r="I79" s="10"/>
      <c r="J79" s="26"/>
      <c r="K79" s="27"/>
      <c r="L79" s="10"/>
      <c r="M79" s="10"/>
      <c r="N79" s="27"/>
      <c r="O79" s="27"/>
    </row>
    <row r="80" spans="1:25" s="70" customFormat="1" ht="15" customHeight="1">
      <c r="A80" s="35"/>
      <c r="B80" s="35"/>
      <c r="C80" s="35"/>
      <c r="D80" s="35"/>
      <c r="E80" s="35"/>
      <c r="F80" s="35"/>
      <c r="G80" s="35"/>
      <c r="H80" s="35"/>
      <c r="I80" s="35"/>
      <c r="J80" s="37"/>
      <c r="K80" s="35"/>
      <c r="L80" s="35"/>
      <c r="M80" s="35"/>
      <c r="N80" s="35"/>
      <c r="O80" s="35"/>
    </row>
    <row r="81" spans="1:15" s="70" customFormat="1" ht="15" customHeight="1">
      <c r="A81" s="35"/>
      <c r="B81" s="35"/>
      <c r="C81" s="35"/>
      <c r="D81" s="35"/>
      <c r="E81" s="35"/>
      <c r="F81" s="35"/>
      <c r="G81" s="35"/>
      <c r="H81" s="35"/>
      <c r="I81" s="35"/>
      <c r="J81" s="37"/>
      <c r="K81" s="35"/>
      <c r="L81" s="35"/>
      <c r="M81" s="35"/>
      <c r="N81" s="35"/>
      <c r="O81" s="35"/>
    </row>
    <row r="82" spans="1:15" s="70" customFormat="1" ht="15" customHeight="1">
      <c r="A82" s="35"/>
      <c r="B82" s="35"/>
      <c r="C82" s="35"/>
      <c r="D82" s="35"/>
      <c r="E82" s="35"/>
      <c r="F82" s="35"/>
      <c r="G82" s="35"/>
      <c r="H82" s="35"/>
      <c r="I82" s="35"/>
      <c r="J82" s="37"/>
      <c r="K82" s="35"/>
      <c r="L82" s="35"/>
      <c r="M82" s="35"/>
      <c r="N82" s="35"/>
      <c r="O82" s="35"/>
    </row>
    <row r="83" spans="1:15" s="70" customFormat="1" ht="15" customHeight="1">
      <c r="A83" s="35"/>
      <c r="B83" s="35"/>
      <c r="C83" s="35"/>
      <c r="D83" s="35"/>
      <c r="E83" s="35"/>
      <c r="F83" s="35"/>
      <c r="G83" s="35"/>
      <c r="H83" s="35"/>
      <c r="I83" s="35"/>
      <c r="J83" s="37"/>
      <c r="K83" s="35"/>
      <c r="L83" s="35"/>
      <c r="M83" s="35"/>
      <c r="N83" s="35"/>
      <c r="O83" s="35"/>
    </row>
    <row r="84" spans="1:15" s="70" customFormat="1" ht="15" customHeight="1">
      <c r="A84" s="35"/>
      <c r="B84" s="35"/>
      <c r="C84" s="35"/>
      <c r="D84" s="35"/>
      <c r="E84" s="35"/>
      <c r="F84" s="35"/>
      <c r="G84" s="35"/>
      <c r="H84" s="35"/>
      <c r="I84" s="35"/>
      <c r="J84" s="37"/>
      <c r="K84" s="35"/>
      <c r="L84" s="35"/>
      <c r="M84" s="35"/>
      <c r="N84" s="35"/>
      <c r="O84" s="35"/>
    </row>
    <row r="85" spans="1:15" s="70" customFormat="1" ht="15" customHeight="1">
      <c r="A85" s="35"/>
      <c r="B85" s="35"/>
      <c r="C85" s="35"/>
      <c r="D85" s="35"/>
      <c r="E85" s="35"/>
      <c r="F85" s="35"/>
      <c r="G85" s="35"/>
      <c r="H85" s="35"/>
      <c r="I85" s="35"/>
      <c r="J85" s="37"/>
      <c r="K85" s="35"/>
      <c r="L85" s="35"/>
      <c r="M85" s="35"/>
      <c r="N85" s="35"/>
      <c r="O85" s="35"/>
    </row>
    <row r="86" spans="1:15" s="70" customFormat="1" ht="15" customHeight="1">
      <c r="A86" s="35"/>
      <c r="B86" s="35"/>
      <c r="C86" s="35"/>
      <c r="D86" s="35"/>
      <c r="E86" s="35"/>
      <c r="F86" s="35"/>
      <c r="G86" s="35"/>
      <c r="H86" s="35"/>
      <c r="I86" s="35"/>
      <c r="J86" s="37"/>
      <c r="K86" s="35"/>
      <c r="L86" s="35"/>
      <c r="M86" s="35"/>
      <c r="N86" s="35"/>
      <c r="O86" s="35"/>
    </row>
    <row r="87" spans="1:15" s="70" customFormat="1" ht="15" customHeight="1">
      <c r="A87" s="35"/>
      <c r="B87" s="35"/>
      <c r="C87" s="35"/>
      <c r="D87" s="35"/>
      <c r="E87" s="35"/>
      <c r="F87" s="35"/>
      <c r="G87" s="35"/>
      <c r="H87" s="35"/>
      <c r="I87" s="35"/>
      <c r="J87" s="37"/>
      <c r="K87" s="35"/>
      <c r="L87" s="35"/>
      <c r="M87" s="35"/>
      <c r="N87" s="35"/>
      <c r="O87" s="35"/>
    </row>
    <row r="88" spans="1:15" s="70" customFormat="1" ht="15" customHeight="1">
      <c r="A88" s="35"/>
      <c r="B88" s="35"/>
      <c r="C88" s="35"/>
      <c r="D88" s="35"/>
      <c r="E88" s="35"/>
      <c r="F88" s="35"/>
      <c r="G88" s="35"/>
      <c r="H88" s="35"/>
      <c r="I88" s="35"/>
      <c r="J88" s="37"/>
      <c r="K88" s="35"/>
      <c r="L88" s="35"/>
      <c r="M88" s="35"/>
      <c r="N88" s="35"/>
      <c r="O88" s="35"/>
    </row>
    <row r="89" spans="1:15" s="70" customFormat="1" ht="15" customHeight="1">
      <c r="A89" s="35"/>
      <c r="B89" s="35"/>
      <c r="C89" s="35"/>
      <c r="D89" s="35"/>
      <c r="E89" s="35"/>
      <c r="F89" s="35"/>
      <c r="G89" s="35"/>
      <c r="H89" s="35"/>
      <c r="I89" s="35"/>
      <c r="J89" s="37"/>
      <c r="K89" s="35"/>
      <c r="L89" s="35"/>
      <c r="M89" s="35"/>
      <c r="N89" s="35"/>
      <c r="O89" s="35"/>
    </row>
    <row r="90" spans="1:15" s="70" customFormat="1" ht="15" customHeight="1">
      <c r="A90" s="35"/>
      <c r="B90" s="35"/>
      <c r="C90" s="35"/>
      <c r="D90" s="35"/>
      <c r="E90" s="35"/>
      <c r="F90" s="35"/>
      <c r="G90" s="35"/>
      <c r="H90" s="35"/>
      <c r="I90" s="35"/>
      <c r="J90" s="37"/>
      <c r="K90" s="35"/>
      <c r="L90" s="35"/>
      <c r="M90" s="35"/>
      <c r="N90" s="35"/>
      <c r="O90" s="35"/>
    </row>
    <row r="91" spans="1:15" s="70" customFormat="1" ht="15" customHeight="1">
      <c r="A91" s="35"/>
      <c r="B91" s="35"/>
      <c r="C91" s="35"/>
      <c r="D91" s="35"/>
      <c r="E91" s="35"/>
      <c r="F91" s="35"/>
      <c r="G91" s="35"/>
      <c r="H91" s="35"/>
      <c r="I91" s="35"/>
      <c r="J91" s="37"/>
      <c r="K91" s="35"/>
      <c r="L91" s="35"/>
      <c r="M91" s="35"/>
      <c r="N91" s="35"/>
      <c r="O91" s="35"/>
    </row>
    <row r="92" spans="1:15" s="70" customFormat="1" ht="15" customHeight="1">
      <c r="A92" s="35"/>
      <c r="B92" s="35"/>
      <c r="C92" s="35"/>
      <c r="D92" s="35"/>
      <c r="E92" s="35"/>
      <c r="F92" s="35"/>
      <c r="G92" s="35"/>
      <c r="H92" s="35"/>
      <c r="I92" s="35"/>
      <c r="J92" s="37"/>
      <c r="K92" s="35"/>
      <c r="L92" s="35"/>
      <c r="M92" s="35"/>
      <c r="N92" s="35"/>
      <c r="O92" s="35"/>
    </row>
    <row r="93" spans="1:15" s="70" customFormat="1" ht="15" customHeight="1">
      <c r="A93" s="35"/>
      <c r="B93" s="35"/>
      <c r="C93" s="35"/>
      <c r="D93" s="35"/>
      <c r="E93" s="35"/>
      <c r="F93" s="35"/>
      <c r="G93" s="35"/>
      <c r="H93" s="35"/>
      <c r="I93" s="35"/>
      <c r="J93" s="37"/>
      <c r="K93" s="35"/>
      <c r="L93" s="35"/>
      <c r="M93" s="35"/>
      <c r="N93" s="35"/>
      <c r="O93" s="35"/>
    </row>
    <row r="94" spans="1:15" s="70" customFormat="1" ht="15" customHeight="1">
      <c r="A94" s="36"/>
      <c r="B94" s="36"/>
      <c r="C94" s="36"/>
      <c r="D94" s="36"/>
      <c r="E94" s="36"/>
      <c r="F94" s="36"/>
      <c r="G94" s="36"/>
      <c r="H94" s="36"/>
      <c r="I94" s="36"/>
      <c r="J94" s="38"/>
      <c r="K94" s="36"/>
      <c r="L94" s="36"/>
      <c r="M94" s="36"/>
      <c r="N94" s="36"/>
      <c r="O94" s="36"/>
    </row>
    <row r="95" spans="1:15" s="70" customFormat="1" ht="15" customHeight="1">
      <c r="A95" s="36"/>
      <c r="B95" s="36"/>
      <c r="C95" s="36"/>
      <c r="D95" s="36"/>
      <c r="E95" s="36"/>
      <c r="F95" s="36"/>
      <c r="G95" s="36"/>
      <c r="H95" s="36"/>
      <c r="I95" s="36"/>
      <c r="J95" s="38"/>
      <c r="K95" s="36"/>
      <c r="L95" s="36"/>
      <c r="M95" s="36"/>
      <c r="N95" s="36"/>
      <c r="O95" s="36"/>
    </row>
    <row r="96" spans="1:15" s="70" customFormat="1" ht="15" customHeight="1">
      <c r="A96" s="36"/>
      <c r="B96" s="36"/>
      <c r="C96" s="36"/>
      <c r="D96" s="36"/>
      <c r="E96" s="36"/>
      <c r="F96" s="36"/>
      <c r="G96" s="36"/>
      <c r="H96" s="36"/>
      <c r="I96" s="36"/>
      <c r="J96" s="38"/>
      <c r="K96" s="36"/>
      <c r="L96" s="36"/>
      <c r="M96" s="36"/>
      <c r="N96" s="36"/>
      <c r="O96" s="36"/>
    </row>
    <row r="97" spans="1:15" s="70" customFormat="1" ht="15" customHeight="1">
      <c r="A97" s="36"/>
      <c r="B97" s="36"/>
      <c r="C97" s="36"/>
      <c r="D97" s="36"/>
      <c r="E97" s="36"/>
      <c r="F97" s="36"/>
      <c r="G97" s="36"/>
      <c r="H97" s="36"/>
      <c r="I97" s="36"/>
      <c r="J97" s="38"/>
      <c r="K97" s="36"/>
      <c r="L97" s="36"/>
      <c r="M97" s="36"/>
      <c r="N97" s="36"/>
      <c r="O97" s="36"/>
    </row>
    <row r="98" spans="1:15" s="70" customFormat="1" ht="15" customHeight="1">
      <c r="A98" s="36"/>
      <c r="B98" s="36"/>
      <c r="C98" s="36"/>
      <c r="D98" s="36"/>
      <c r="E98" s="36"/>
      <c r="F98" s="36"/>
      <c r="G98" s="36"/>
      <c r="H98" s="36"/>
      <c r="I98" s="36"/>
      <c r="J98" s="38"/>
      <c r="K98" s="36"/>
      <c r="L98" s="36"/>
      <c r="M98" s="36"/>
      <c r="N98" s="36"/>
      <c r="O98" s="36"/>
    </row>
    <row r="99" spans="1:15" s="70" customFormat="1" ht="15" customHeight="1">
      <c r="A99" s="36"/>
      <c r="B99" s="36"/>
      <c r="C99" s="36"/>
      <c r="D99" s="36"/>
      <c r="E99" s="36"/>
      <c r="F99" s="36"/>
      <c r="G99" s="36"/>
      <c r="H99" s="36"/>
      <c r="I99" s="36"/>
      <c r="J99" s="38"/>
      <c r="K99" s="36"/>
      <c r="L99" s="36"/>
      <c r="M99" s="36"/>
      <c r="N99" s="36"/>
      <c r="O99" s="36"/>
    </row>
    <row r="100" spans="1:15" s="70" customFormat="1" ht="1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8"/>
      <c r="K100" s="36"/>
      <c r="L100" s="36"/>
      <c r="M100" s="36"/>
      <c r="N100" s="36"/>
      <c r="O100" s="36"/>
    </row>
  </sheetData>
  <mergeCells count="1">
    <mergeCell ref="A65:O65"/>
  </mergeCells>
  <pageMargins left="0.7" right="0.7" top="0.75" bottom="0.75" header="0.51180555555555496" footer="0.51180555555555496"/>
  <pageSetup firstPageNumber="0" orientation="portrait" useFirstPageNumber="1" horizontalDpi="300" verticalDpi="3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W120"/>
  <sheetViews>
    <sheetView topLeftCell="A79" workbookViewId="0">
      <selection activeCell="M83" sqref="M83"/>
    </sheetView>
  </sheetViews>
  <sheetFormatPr defaultColWidth="9" defaultRowHeight="14.35"/>
  <cols>
    <col min="1" max="1" width="8.87890625" customWidth="1"/>
    <col min="2" max="2" width="16.3515625" customWidth="1"/>
    <col min="3" max="3" width="15" customWidth="1"/>
    <col min="4" max="4" width="23.3515625" customWidth="1"/>
    <col min="5" max="5" width="11.52734375" customWidth="1"/>
    <col min="6" max="6" width="12" customWidth="1"/>
    <col min="7" max="7" width="15.64453125" customWidth="1"/>
    <col min="8" max="8" width="13.64453125" customWidth="1"/>
    <col min="9" max="9" width="19" customWidth="1"/>
    <col min="10" max="10" width="8.52734375" style="6" hidden="1" customWidth="1"/>
    <col min="11" max="11" width="16.87890625" hidden="1" customWidth="1"/>
    <col min="12" max="12" width="7" hidden="1" customWidth="1"/>
    <col min="13" max="13" width="14.52734375" customWidth="1"/>
    <col min="14" max="14" width="18.64453125" customWidth="1"/>
    <col min="15" max="15" width="15.87890625" customWidth="1"/>
    <col min="16" max="23" width="9" style="67"/>
  </cols>
  <sheetData>
    <row r="1" spans="1:23" ht="15" customHeight="1">
      <c r="A1" s="7"/>
      <c r="B1" s="8"/>
      <c r="C1" s="8"/>
      <c r="D1" s="8"/>
      <c r="E1" s="8"/>
      <c r="F1" s="8"/>
      <c r="G1" s="8"/>
      <c r="H1" s="8"/>
      <c r="I1" s="8"/>
      <c r="J1" s="24"/>
      <c r="K1" s="25"/>
      <c r="L1" s="8"/>
      <c r="M1" s="8"/>
      <c r="N1" s="25"/>
      <c r="O1" s="50"/>
    </row>
    <row r="2" spans="1:23" ht="15" customHeight="1">
      <c r="A2" s="9"/>
      <c r="B2" s="10"/>
      <c r="C2" s="10"/>
      <c r="D2" s="10"/>
      <c r="E2" s="10"/>
      <c r="F2" s="10"/>
      <c r="G2" s="10"/>
      <c r="H2" s="10"/>
      <c r="I2" s="10"/>
      <c r="J2" s="26"/>
      <c r="K2" s="27"/>
      <c r="L2" s="10"/>
      <c r="M2" s="10"/>
      <c r="N2" s="27"/>
      <c r="O2" s="51"/>
    </row>
    <row r="3" spans="1:23" ht="15" customHeight="1">
      <c r="A3" s="9"/>
      <c r="B3" s="10"/>
      <c r="C3" s="10"/>
      <c r="D3" s="10"/>
      <c r="E3" s="10"/>
      <c r="F3" s="10"/>
      <c r="G3" s="10"/>
      <c r="H3" s="10"/>
      <c r="I3" s="10"/>
      <c r="J3" s="26"/>
      <c r="K3" s="27"/>
      <c r="L3" s="10"/>
      <c r="M3" s="10"/>
      <c r="N3" s="27"/>
      <c r="O3" s="51"/>
    </row>
    <row r="4" spans="1:23" ht="15" customHeight="1">
      <c r="A4" s="9"/>
      <c r="B4" s="10"/>
      <c r="C4" s="10"/>
      <c r="D4" s="10"/>
      <c r="E4" s="10"/>
      <c r="F4" s="10"/>
      <c r="G4" s="10"/>
      <c r="H4" s="10"/>
      <c r="I4" s="10"/>
      <c r="J4" s="26"/>
      <c r="K4" s="27"/>
      <c r="L4" s="10"/>
      <c r="M4" s="10"/>
      <c r="N4" s="27"/>
      <c r="O4" s="51"/>
    </row>
    <row r="5" spans="1:23" ht="18.600000000000001" customHeight="1">
      <c r="A5" s="11"/>
      <c r="B5" s="12"/>
      <c r="C5" s="12"/>
      <c r="D5" s="12"/>
      <c r="E5" s="12"/>
      <c r="F5" s="12"/>
      <c r="G5" s="12"/>
      <c r="H5" s="12"/>
      <c r="I5" s="12"/>
      <c r="J5" s="28"/>
      <c r="K5" s="12"/>
      <c r="L5" s="12"/>
      <c r="M5" s="12"/>
      <c r="N5" s="12"/>
      <c r="O5" s="52"/>
    </row>
    <row r="6" spans="1:23" s="4" customFormat="1" ht="54.75" customHeight="1">
      <c r="A6" s="13" t="s">
        <v>0</v>
      </c>
      <c r="B6" s="14" t="s">
        <v>2</v>
      </c>
      <c r="C6" s="14" t="s">
        <v>3</v>
      </c>
      <c r="D6" s="14" t="s">
        <v>1</v>
      </c>
      <c r="E6" s="14" t="s">
        <v>4</v>
      </c>
      <c r="F6" s="14" t="s">
        <v>507</v>
      </c>
      <c r="G6" s="15" t="s">
        <v>5</v>
      </c>
      <c r="H6" s="14" t="s">
        <v>6</v>
      </c>
      <c r="I6" s="14" t="s">
        <v>7</v>
      </c>
      <c r="J6" s="29" t="s">
        <v>8</v>
      </c>
      <c r="K6" s="30" t="s">
        <v>9</v>
      </c>
      <c r="L6" s="14" t="s">
        <v>10</v>
      </c>
      <c r="M6" s="14" t="s">
        <v>101</v>
      </c>
      <c r="N6" s="30" t="s">
        <v>100</v>
      </c>
      <c r="O6" s="53" t="s">
        <v>128</v>
      </c>
      <c r="P6" s="75"/>
      <c r="Q6" s="75"/>
      <c r="R6" s="75"/>
      <c r="S6" s="75"/>
      <c r="T6" s="75"/>
      <c r="U6" s="75"/>
      <c r="V6" s="75"/>
      <c r="W6" s="75"/>
    </row>
    <row r="7" spans="1:23" ht="6.75" customHeight="1">
      <c r="A7" s="16"/>
      <c r="B7" s="17"/>
      <c r="C7" s="17"/>
      <c r="D7" s="17"/>
      <c r="E7" s="17"/>
      <c r="F7" s="17"/>
      <c r="G7" s="18"/>
      <c r="H7" s="17"/>
      <c r="I7" s="17"/>
      <c r="J7" s="31"/>
      <c r="K7" s="32"/>
      <c r="L7" s="17"/>
      <c r="M7" s="17"/>
      <c r="N7" s="32"/>
      <c r="O7" s="54"/>
    </row>
    <row r="8" spans="1:23" s="1" customFormat="1" ht="29.25" customHeight="1">
      <c r="A8" s="19">
        <v>1</v>
      </c>
      <c r="B8" s="21">
        <v>44319</v>
      </c>
      <c r="C8" s="22" t="s">
        <v>229</v>
      </c>
      <c r="D8" s="20" t="s">
        <v>571</v>
      </c>
      <c r="E8" s="23" t="s">
        <v>12</v>
      </c>
      <c r="F8" s="23">
        <v>9500</v>
      </c>
      <c r="G8" s="23">
        <v>125.25</v>
      </c>
      <c r="H8" s="23">
        <v>123.8</v>
      </c>
      <c r="I8" s="23">
        <v>123.8</v>
      </c>
      <c r="J8" s="33">
        <f t="shared" ref="J8:J9" si="0">IF(E8="","",IF(E8="Buy",(I8-G8),(G8-I8)))</f>
        <v>-1.4500000000000028</v>
      </c>
      <c r="K8" s="34">
        <f t="shared" ref="K8:K9" si="1">IF(E8="","",J8*F8)</f>
        <v>-13775.000000000027</v>
      </c>
      <c r="L8" s="23">
        <v>400</v>
      </c>
      <c r="M8" s="48">
        <f t="shared" ref="M8:M9" si="2">G8*F8*0.03%</f>
        <v>356.96249999999998</v>
      </c>
      <c r="N8" s="34">
        <f t="shared" ref="N8:N9" si="3">K8-M8</f>
        <v>-14131.962500000027</v>
      </c>
      <c r="O8" s="55"/>
      <c r="P8" s="76"/>
      <c r="Q8" s="76"/>
      <c r="R8" s="76"/>
      <c r="S8" s="76"/>
      <c r="T8" s="76"/>
      <c r="U8" s="76"/>
      <c r="V8" s="76"/>
      <c r="W8" s="76"/>
    </row>
    <row r="9" spans="1:23" s="1" customFormat="1" ht="29.25" customHeight="1">
      <c r="A9" s="19">
        <v>2</v>
      </c>
      <c r="B9" s="21">
        <v>44319</v>
      </c>
      <c r="C9" s="22" t="s">
        <v>318</v>
      </c>
      <c r="D9" s="20" t="s">
        <v>392</v>
      </c>
      <c r="E9" s="23" t="s">
        <v>12</v>
      </c>
      <c r="F9" s="23">
        <v>1500</v>
      </c>
      <c r="G9" s="23">
        <v>952.5</v>
      </c>
      <c r="H9" s="23">
        <v>943.5</v>
      </c>
      <c r="I9" s="23">
        <v>966.45</v>
      </c>
      <c r="J9" s="33">
        <f t="shared" si="0"/>
        <v>13.950000000000045</v>
      </c>
      <c r="K9" s="34">
        <f t="shared" si="1"/>
        <v>20925.000000000069</v>
      </c>
      <c r="L9" s="23">
        <v>400</v>
      </c>
      <c r="M9" s="48">
        <f t="shared" si="2"/>
        <v>428.62499999999994</v>
      </c>
      <c r="N9" s="34">
        <f t="shared" si="3"/>
        <v>20496.375000000069</v>
      </c>
      <c r="O9" s="55"/>
      <c r="P9" s="76"/>
      <c r="Q9" s="76"/>
      <c r="R9" s="76"/>
      <c r="S9" s="76"/>
      <c r="T9" s="76"/>
      <c r="U9" s="76"/>
      <c r="V9" s="76"/>
      <c r="W9" s="76"/>
    </row>
    <row r="10" spans="1:23" s="1" customFormat="1" ht="29.25" customHeight="1">
      <c r="A10" s="19">
        <v>3</v>
      </c>
      <c r="B10" s="21">
        <v>44319</v>
      </c>
      <c r="C10" s="22" t="s">
        <v>573</v>
      </c>
      <c r="D10" s="20" t="s">
        <v>572</v>
      </c>
      <c r="E10" s="23" t="s">
        <v>12</v>
      </c>
      <c r="F10" s="23">
        <v>1000</v>
      </c>
      <c r="G10" s="23">
        <v>1211.5</v>
      </c>
      <c r="H10" s="23">
        <v>1197.9000000000001</v>
      </c>
      <c r="I10" s="23">
        <v>1228.5</v>
      </c>
      <c r="J10" s="33">
        <f t="shared" ref="J10" si="4">IF(E10="","",IF(E10="Buy",(I10-G10),(G10-I10)))</f>
        <v>17</v>
      </c>
      <c r="K10" s="34">
        <f t="shared" ref="K10" si="5">IF(E10="","",J10*F10)</f>
        <v>17000</v>
      </c>
      <c r="L10" s="23">
        <v>400</v>
      </c>
      <c r="M10" s="48">
        <f t="shared" ref="M10" si="6">G10*F10*0.03%</f>
        <v>363.45</v>
      </c>
      <c r="N10" s="34">
        <f t="shared" ref="N10" si="7">K10-M10</f>
        <v>16636.55</v>
      </c>
      <c r="O10" s="55"/>
      <c r="P10" s="76"/>
      <c r="Q10" s="76"/>
      <c r="R10" s="76"/>
      <c r="S10" s="76"/>
      <c r="T10" s="76"/>
      <c r="U10" s="76"/>
      <c r="V10" s="76"/>
      <c r="W10" s="76"/>
    </row>
    <row r="11" spans="1:23" s="1" customFormat="1" ht="29.25" customHeight="1">
      <c r="A11" s="19">
        <v>4</v>
      </c>
      <c r="B11" s="21">
        <v>44319</v>
      </c>
      <c r="C11" s="22" t="s">
        <v>574</v>
      </c>
      <c r="D11" s="20" t="s">
        <v>169</v>
      </c>
      <c r="E11" s="23" t="s">
        <v>12</v>
      </c>
      <c r="F11" s="23">
        <v>850</v>
      </c>
      <c r="G11" s="23">
        <v>1064.25</v>
      </c>
      <c r="H11" s="23">
        <v>1049.9000000000001</v>
      </c>
      <c r="I11" s="23">
        <v>1070.5</v>
      </c>
      <c r="J11" s="33">
        <f t="shared" ref="J11" si="8">IF(E11="","",IF(E11="Buy",(I11-G11),(G11-I11)))</f>
        <v>6.25</v>
      </c>
      <c r="K11" s="34">
        <f t="shared" ref="K11" si="9">IF(E11="","",J11*F11)</f>
        <v>5312.5</v>
      </c>
      <c r="L11" s="23">
        <v>400</v>
      </c>
      <c r="M11" s="48">
        <f t="shared" ref="M11" si="10">G11*F11*0.03%</f>
        <v>271.38374999999996</v>
      </c>
      <c r="N11" s="34">
        <f t="shared" ref="N11" si="11">K11-M11</f>
        <v>5041.11625</v>
      </c>
      <c r="O11" s="55">
        <f>SUM(N8:N11)</f>
        <v>28042.078750000041</v>
      </c>
      <c r="P11" s="76"/>
      <c r="Q11" s="76"/>
      <c r="R11" s="76"/>
      <c r="S11" s="76"/>
      <c r="T11" s="76"/>
      <c r="U11" s="76"/>
      <c r="V11" s="76"/>
      <c r="W11" s="76"/>
    </row>
    <row r="12" spans="1:23" s="1" customFormat="1" ht="29.45" customHeight="1">
      <c r="A12" s="19">
        <v>5</v>
      </c>
      <c r="B12" s="21">
        <v>44320</v>
      </c>
      <c r="C12" s="22" t="s">
        <v>192</v>
      </c>
      <c r="D12" s="20" t="s">
        <v>154</v>
      </c>
      <c r="E12" s="23" t="s">
        <v>12</v>
      </c>
      <c r="F12" s="23">
        <v>4300</v>
      </c>
      <c r="G12" s="23">
        <v>382.55</v>
      </c>
      <c r="H12" s="23">
        <v>377.9</v>
      </c>
      <c r="I12" s="23">
        <v>379.6</v>
      </c>
      <c r="J12" s="33">
        <f t="shared" ref="J12" si="12">IF(E12="","",IF(E12="Buy",(I12-G12),(G12-I12)))</f>
        <v>-2.9499999999999886</v>
      </c>
      <c r="K12" s="34">
        <f t="shared" ref="K12" si="13">IF(E12="","",J12*F12)</f>
        <v>-12684.999999999951</v>
      </c>
      <c r="L12" s="23">
        <v>400</v>
      </c>
      <c r="M12" s="48">
        <f t="shared" ref="M12" si="14">G12*F12*0.03%</f>
        <v>493.48949999999996</v>
      </c>
      <c r="N12" s="34">
        <f t="shared" ref="N12" si="15">K12-M12</f>
        <v>-13178.489499999951</v>
      </c>
      <c r="O12" s="55"/>
      <c r="P12" s="76"/>
      <c r="Q12" s="76"/>
      <c r="R12" s="76"/>
      <c r="S12" s="76"/>
      <c r="T12" s="76"/>
      <c r="U12" s="76"/>
      <c r="V12" s="76"/>
      <c r="W12" s="76"/>
    </row>
    <row r="13" spans="1:23" s="1" customFormat="1" ht="29.45" customHeight="1">
      <c r="A13" s="19">
        <v>6</v>
      </c>
      <c r="B13" s="21">
        <v>44320</v>
      </c>
      <c r="C13" s="22" t="s">
        <v>251</v>
      </c>
      <c r="D13" s="20" t="s">
        <v>98</v>
      </c>
      <c r="E13" s="23" t="s">
        <v>12</v>
      </c>
      <c r="F13" s="23">
        <v>3500</v>
      </c>
      <c r="G13" s="23">
        <v>225.4</v>
      </c>
      <c r="H13" s="23">
        <v>221.8</v>
      </c>
      <c r="I13" s="23">
        <v>223.6</v>
      </c>
      <c r="J13" s="33">
        <f t="shared" ref="J13" si="16">IF(E13="","",IF(E13="Buy",(I13-G13),(G13-I13)))</f>
        <v>-1.8000000000000114</v>
      </c>
      <c r="K13" s="34">
        <f t="shared" ref="K13" si="17">IF(E13="","",J13*F13)</f>
        <v>-6300.00000000004</v>
      </c>
      <c r="L13" s="23">
        <v>400</v>
      </c>
      <c r="M13" s="48">
        <f t="shared" ref="M13" si="18">G13*F13*0.03%</f>
        <v>236.67</v>
      </c>
      <c r="N13" s="34">
        <f t="shared" ref="N13" si="19">K13-M13</f>
        <v>-6536.6700000000401</v>
      </c>
      <c r="O13" s="55"/>
      <c r="P13" s="76"/>
      <c r="Q13" s="76"/>
      <c r="R13" s="76"/>
      <c r="S13" s="76"/>
      <c r="T13" s="76"/>
      <c r="U13" s="76"/>
      <c r="V13" s="76"/>
      <c r="W13" s="76"/>
    </row>
    <row r="14" spans="1:23" s="1" customFormat="1" ht="29.45" customHeight="1">
      <c r="A14" s="19">
        <v>7</v>
      </c>
      <c r="B14" s="21">
        <v>44320</v>
      </c>
      <c r="C14" s="22" t="s">
        <v>549</v>
      </c>
      <c r="D14" s="20" t="s">
        <v>241</v>
      </c>
      <c r="E14" s="23" t="s">
        <v>12</v>
      </c>
      <c r="F14" s="23">
        <v>250</v>
      </c>
      <c r="G14" s="23">
        <v>6745</v>
      </c>
      <c r="H14" s="23">
        <v>6639.5</v>
      </c>
      <c r="I14" s="23">
        <v>6742.3</v>
      </c>
      <c r="J14" s="33">
        <f t="shared" ref="J14" si="20">IF(E14="","",IF(E14="Buy",(I14-G14),(G14-I14)))</f>
        <v>-2.6999999999998181</v>
      </c>
      <c r="K14" s="34">
        <f t="shared" ref="K14" si="21">IF(E14="","",J14*F14)</f>
        <v>-674.99999999995453</v>
      </c>
      <c r="L14" s="23">
        <v>400</v>
      </c>
      <c r="M14" s="48">
        <f t="shared" ref="M14" si="22">G14*F14*0.03%</f>
        <v>505.87499999999994</v>
      </c>
      <c r="N14" s="34">
        <f t="shared" ref="N14" si="23">K14-M14</f>
        <v>-1180.8749999999545</v>
      </c>
      <c r="O14" s="55">
        <f>SUM(N12:N14)</f>
        <v>-20896.034499999943</v>
      </c>
      <c r="P14" s="76"/>
      <c r="Q14" s="76"/>
      <c r="R14" s="76"/>
      <c r="S14" s="76"/>
      <c r="T14" s="76"/>
      <c r="U14" s="76"/>
      <c r="V14" s="76"/>
      <c r="W14" s="76"/>
    </row>
    <row r="15" spans="1:23" s="1" customFormat="1" ht="29.45" customHeight="1">
      <c r="A15" s="19">
        <v>8</v>
      </c>
      <c r="B15" s="21">
        <v>44321</v>
      </c>
      <c r="C15" s="22" t="s">
        <v>258</v>
      </c>
      <c r="D15" s="20" t="s">
        <v>152</v>
      </c>
      <c r="E15" s="23" t="s">
        <v>12</v>
      </c>
      <c r="F15" s="23">
        <v>1000</v>
      </c>
      <c r="G15" s="23">
        <v>989.5</v>
      </c>
      <c r="H15" s="23">
        <v>981.2</v>
      </c>
      <c r="I15" s="23">
        <v>985.4</v>
      </c>
      <c r="J15" s="33">
        <f t="shared" ref="J15" si="24">IF(E15="","",IF(E15="Buy",(I15-G15),(G15-I15)))</f>
        <v>-4.1000000000000227</v>
      </c>
      <c r="K15" s="34">
        <f t="shared" ref="K15" si="25">IF(E15="","",J15*F15)</f>
        <v>-4100.0000000000227</v>
      </c>
      <c r="L15" s="23">
        <v>400</v>
      </c>
      <c r="M15" s="48">
        <f t="shared" ref="M15" si="26">G15*F15*0.03%</f>
        <v>296.84999999999997</v>
      </c>
      <c r="N15" s="34">
        <f t="shared" ref="N15" si="27">K15-M15</f>
        <v>-4396.8500000000231</v>
      </c>
      <c r="O15" s="55"/>
      <c r="P15" s="76"/>
      <c r="Q15" s="76"/>
      <c r="R15" s="76"/>
      <c r="S15" s="76"/>
      <c r="T15" s="76"/>
      <c r="U15" s="76"/>
      <c r="V15" s="76"/>
      <c r="W15" s="76"/>
    </row>
    <row r="16" spans="1:23" s="1" customFormat="1" ht="29.45" customHeight="1">
      <c r="A16" s="19">
        <v>9</v>
      </c>
      <c r="B16" s="21">
        <v>44321</v>
      </c>
      <c r="C16" s="22" t="s">
        <v>211</v>
      </c>
      <c r="D16" s="20" t="s">
        <v>179</v>
      </c>
      <c r="E16" s="23" t="s">
        <v>12</v>
      </c>
      <c r="F16" s="23">
        <v>850</v>
      </c>
      <c r="G16" s="23">
        <v>1105.7</v>
      </c>
      <c r="H16" s="23">
        <v>1088.2</v>
      </c>
      <c r="I16" s="23">
        <v>1130</v>
      </c>
      <c r="J16" s="33">
        <f t="shared" ref="J16" si="28">IF(E16="","",IF(E16="Buy",(I16-G16),(G16-I16)))</f>
        <v>24.299999999999955</v>
      </c>
      <c r="K16" s="34">
        <f t="shared" ref="K16" si="29">IF(E16="","",J16*F16)</f>
        <v>20654.99999999996</v>
      </c>
      <c r="L16" s="23">
        <v>400</v>
      </c>
      <c r="M16" s="48">
        <f t="shared" ref="M16" si="30">G16*F16*0.03%</f>
        <v>281.95349999999996</v>
      </c>
      <c r="N16" s="34">
        <f t="shared" ref="N16" si="31">K16-M16</f>
        <v>20373.04649999996</v>
      </c>
      <c r="O16" s="55"/>
      <c r="P16" s="76"/>
      <c r="Q16" s="76"/>
      <c r="R16" s="76"/>
      <c r="S16" s="76"/>
      <c r="T16" s="76"/>
      <c r="U16" s="76"/>
      <c r="V16" s="76"/>
      <c r="W16" s="76"/>
    </row>
    <row r="17" spans="1:23" s="1" customFormat="1" ht="29.45" customHeight="1">
      <c r="A17" s="19">
        <v>10</v>
      </c>
      <c r="B17" s="21">
        <v>44321</v>
      </c>
      <c r="C17" s="22" t="s">
        <v>309</v>
      </c>
      <c r="D17" s="20" t="s">
        <v>185</v>
      </c>
      <c r="E17" s="23" t="s">
        <v>12</v>
      </c>
      <c r="F17" s="23">
        <v>650</v>
      </c>
      <c r="G17" s="23">
        <v>999</v>
      </c>
      <c r="H17" s="23">
        <v>988.5</v>
      </c>
      <c r="I17" s="23">
        <v>988.5</v>
      </c>
      <c r="J17" s="33">
        <f t="shared" ref="J17" si="32">IF(E17="","",IF(E17="Buy",(I17-G17),(G17-I17)))</f>
        <v>-10.5</v>
      </c>
      <c r="K17" s="34">
        <f t="shared" ref="K17" si="33">IF(E17="","",J17*F17)</f>
        <v>-6825</v>
      </c>
      <c r="L17" s="23">
        <v>400</v>
      </c>
      <c r="M17" s="48">
        <f t="shared" ref="M17" si="34">G17*F17*0.03%</f>
        <v>194.80499999999998</v>
      </c>
      <c r="N17" s="34">
        <f t="shared" ref="N17" si="35">K17-M17</f>
        <v>-7019.8050000000003</v>
      </c>
      <c r="O17" s="55"/>
      <c r="P17" s="76"/>
      <c r="Q17" s="76"/>
      <c r="R17" s="76"/>
      <c r="S17" s="76"/>
      <c r="T17" s="76"/>
      <c r="U17" s="76"/>
      <c r="V17" s="76"/>
      <c r="W17" s="76"/>
    </row>
    <row r="18" spans="1:23" s="1" customFormat="1" ht="29.45" customHeight="1">
      <c r="A18" s="19">
        <v>11</v>
      </c>
      <c r="B18" s="21">
        <v>44321</v>
      </c>
      <c r="C18" s="22" t="s">
        <v>357</v>
      </c>
      <c r="D18" s="20" t="s">
        <v>183</v>
      </c>
      <c r="E18" s="23" t="s">
        <v>12</v>
      </c>
      <c r="F18" s="23">
        <v>2200</v>
      </c>
      <c r="G18" s="23">
        <v>601</v>
      </c>
      <c r="H18" s="23">
        <v>595.5</v>
      </c>
      <c r="I18" s="23">
        <v>611.5</v>
      </c>
      <c r="J18" s="33">
        <f t="shared" ref="J18" si="36">IF(E18="","",IF(E18="Buy",(I18-G18),(G18-I18)))</f>
        <v>10.5</v>
      </c>
      <c r="K18" s="34">
        <f t="shared" ref="K18" si="37">IF(E18="","",J18*F18)</f>
        <v>23100</v>
      </c>
      <c r="L18" s="23">
        <v>400</v>
      </c>
      <c r="M18" s="48">
        <f t="shared" ref="M18" si="38">G18*F18*0.03%</f>
        <v>396.65999999999997</v>
      </c>
      <c r="N18" s="34">
        <f t="shared" ref="N18" si="39">K18-M18</f>
        <v>22703.34</v>
      </c>
      <c r="O18" s="55"/>
      <c r="P18" s="76"/>
      <c r="Q18" s="76"/>
      <c r="R18" s="76"/>
      <c r="S18" s="76"/>
      <c r="T18" s="76"/>
      <c r="U18" s="76"/>
      <c r="V18" s="76"/>
      <c r="W18" s="76"/>
    </row>
    <row r="19" spans="1:23" s="1" customFormat="1" ht="29.45" customHeight="1">
      <c r="A19" s="19">
        <v>12</v>
      </c>
      <c r="B19" s="21">
        <v>44321</v>
      </c>
      <c r="C19" s="22" t="s">
        <v>344</v>
      </c>
      <c r="D19" s="20" t="s">
        <v>575</v>
      </c>
      <c r="E19" s="23" t="s">
        <v>12</v>
      </c>
      <c r="F19" s="23">
        <v>3100</v>
      </c>
      <c r="G19" s="23">
        <v>353.3</v>
      </c>
      <c r="H19" s="23">
        <v>346.8</v>
      </c>
      <c r="I19" s="23">
        <v>354.5</v>
      </c>
      <c r="J19" s="33">
        <f t="shared" ref="J19" si="40">IF(E19="","",IF(E19="Buy",(I19-G19),(G19-I19)))</f>
        <v>1.1999999999999886</v>
      </c>
      <c r="K19" s="34">
        <f t="shared" ref="K19" si="41">IF(E19="","",J19*F19)</f>
        <v>3719.9999999999645</v>
      </c>
      <c r="L19" s="23">
        <v>400</v>
      </c>
      <c r="M19" s="48">
        <f t="shared" ref="M19" si="42">G19*F19*0.03%</f>
        <v>328.56899999999996</v>
      </c>
      <c r="N19" s="34">
        <f t="shared" ref="N19" si="43">K19-M19</f>
        <v>3391.4309999999646</v>
      </c>
      <c r="O19" s="55">
        <f>SUM(N15:N19)</f>
        <v>35051.162499999904</v>
      </c>
      <c r="P19" s="76"/>
      <c r="Q19" s="76"/>
      <c r="R19" s="76"/>
      <c r="S19" s="76"/>
      <c r="T19" s="76"/>
      <c r="U19" s="76"/>
      <c r="V19" s="76"/>
      <c r="W19" s="76"/>
    </row>
    <row r="20" spans="1:23" s="1" customFormat="1" ht="29.45" customHeight="1">
      <c r="A20" s="19">
        <v>13</v>
      </c>
      <c r="B20" s="21">
        <v>44322</v>
      </c>
      <c r="C20" s="22" t="s">
        <v>70</v>
      </c>
      <c r="D20" s="20" t="s">
        <v>169</v>
      </c>
      <c r="E20" s="23" t="s">
        <v>12</v>
      </c>
      <c r="F20" s="23">
        <v>850</v>
      </c>
      <c r="G20" s="23">
        <v>1098</v>
      </c>
      <c r="H20" s="23">
        <v>1086.5</v>
      </c>
      <c r="I20" s="23">
        <v>1118.5</v>
      </c>
      <c r="J20" s="33">
        <f t="shared" ref="J20" si="44">IF(E20="","",IF(E20="Buy",(I20-G20),(G20-I20)))</f>
        <v>20.5</v>
      </c>
      <c r="K20" s="34">
        <f t="shared" ref="K20" si="45">IF(E20="","",J20*F20)</f>
        <v>17425</v>
      </c>
      <c r="L20" s="23">
        <v>400</v>
      </c>
      <c r="M20" s="48">
        <f t="shared" ref="M20" si="46">G20*F20*0.03%</f>
        <v>279.98999999999995</v>
      </c>
      <c r="N20" s="34">
        <f t="shared" ref="N20" si="47">K20-M20</f>
        <v>17145.009999999998</v>
      </c>
      <c r="O20" s="55"/>
      <c r="P20" s="76"/>
      <c r="Q20" s="76"/>
      <c r="R20" s="76"/>
      <c r="S20" s="76"/>
      <c r="T20" s="76"/>
      <c r="U20" s="76"/>
      <c r="V20" s="76"/>
      <c r="W20" s="76"/>
    </row>
    <row r="21" spans="1:23" s="1" customFormat="1" ht="29.45" customHeight="1">
      <c r="A21" s="19">
        <v>14</v>
      </c>
      <c r="B21" s="21">
        <v>44322</v>
      </c>
      <c r="C21" s="22" t="s">
        <v>265</v>
      </c>
      <c r="D21" s="20" t="s">
        <v>202</v>
      </c>
      <c r="E21" s="23" t="s">
        <v>12</v>
      </c>
      <c r="F21" s="23">
        <v>1350</v>
      </c>
      <c r="G21" s="23">
        <v>742.5</v>
      </c>
      <c r="H21" s="23">
        <v>1086.5</v>
      </c>
      <c r="I21" s="23">
        <v>741.5</v>
      </c>
      <c r="J21" s="33">
        <f t="shared" ref="J21" si="48">IF(E21="","",IF(E21="Buy",(I21-G21),(G21-I21)))</f>
        <v>-1</v>
      </c>
      <c r="K21" s="34">
        <f t="shared" ref="K21" si="49">IF(E21="","",J21*F21)</f>
        <v>-1350</v>
      </c>
      <c r="L21" s="23">
        <v>400</v>
      </c>
      <c r="M21" s="48">
        <f t="shared" ref="M21" si="50">G21*F21*0.03%</f>
        <v>300.71249999999998</v>
      </c>
      <c r="N21" s="34">
        <f t="shared" ref="N21" si="51">K21-M21</f>
        <v>-1650.7125000000001</v>
      </c>
      <c r="O21" s="55"/>
      <c r="P21" s="76"/>
      <c r="Q21" s="76"/>
      <c r="R21" s="76"/>
      <c r="S21" s="76"/>
      <c r="T21" s="76"/>
      <c r="U21" s="76"/>
      <c r="V21" s="76"/>
      <c r="W21" s="76"/>
    </row>
    <row r="22" spans="1:23" s="1" customFormat="1" ht="29.45" customHeight="1">
      <c r="A22" s="19">
        <v>15</v>
      </c>
      <c r="B22" s="21">
        <v>44322</v>
      </c>
      <c r="C22" s="22" t="s">
        <v>250</v>
      </c>
      <c r="D22" s="20" t="s">
        <v>281</v>
      </c>
      <c r="E22" s="23" t="s">
        <v>12</v>
      </c>
      <c r="F22" s="23">
        <v>250</v>
      </c>
      <c r="G22" s="23">
        <v>5264</v>
      </c>
      <c r="H22" s="23">
        <v>5220.5</v>
      </c>
      <c r="I22" s="23">
        <v>5220.5</v>
      </c>
      <c r="J22" s="33">
        <f t="shared" ref="J22" si="52">IF(E22="","",IF(E22="Buy",(I22-G22),(G22-I22)))</f>
        <v>-43.5</v>
      </c>
      <c r="K22" s="34">
        <f t="shared" ref="K22" si="53">IF(E22="","",J22*F22)</f>
        <v>-10875</v>
      </c>
      <c r="L22" s="23">
        <v>400</v>
      </c>
      <c r="M22" s="48">
        <f t="shared" ref="M22" si="54">G22*F22*0.03%</f>
        <v>394.79999999999995</v>
      </c>
      <c r="N22" s="34">
        <f t="shared" ref="N22" si="55">K22-M22</f>
        <v>-11269.8</v>
      </c>
      <c r="O22" s="55"/>
      <c r="P22" s="76"/>
      <c r="Q22" s="76"/>
      <c r="R22" s="76"/>
      <c r="S22" s="76"/>
      <c r="T22" s="76"/>
      <c r="U22" s="76"/>
      <c r="V22" s="76"/>
      <c r="W22" s="76"/>
    </row>
    <row r="23" spans="1:23" s="1" customFormat="1" ht="29.45" customHeight="1">
      <c r="A23" s="19">
        <v>16</v>
      </c>
      <c r="B23" s="21">
        <v>44322</v>
      </c>
      <c r="C23" s="22" t="s">
        <v>577</v>
      </c>
      <c r="D23" s="20" t="s">
        <v>99</v>
      </c>
      <c r="E23" s="23" t="s">
        <v>12</v>
      </c>
      <c r="F23" s="23">
        <v>1000</v>
      </c>
      <c r="G23" s="23">
        <v>1308</v>
      </c>
      <c r="H23" s="23">
        <v>1290.9000000000001</v>
      </c>
      <c r="I23" s="23">
        <v>1296.9000000000001</v>
      </c>
      <c r="J23" s="33">
        <f t="shared" ref="J23:J24" si="56">IF(E23="","",IF(E23="Buy",(I23-G23),(G23-I23)))</f>
        <v>-11.099999999999909</v>
      </c>
      <c r="K23" s="34">
        <f t="shared" ref="K23:K24" si="57">IF(E23="","",J23*F23)</f>
        <v>-11099.999999999909</v>
      </c>
      <c r="L23" s="23">
        <v>400</v>
      </c>
      <c r="M23" s="48">
        <f t="shared" ref="M23:M24" si="58">G23*F23*0.03%</f>
        <v>392.4</v>
      </c>
      <c r="N23" s="34">
        <f t="shared" ref="N23:N24" si="59">K23-M23</f>
        <v>-11492.399999999909</v>
      </c>
      <c r="O23" s="55"/>
      <c r="P23" s="76"/>
      <c r="Q23" s="76"/>
      <c r="R23" s="76"/>
      <c r="S23" s="76"/>
      <c r="T23" s="76"/>
      <c r="U23" s="76"/>
      <c r="V23" s="76"/>
      <c r="W23" s="76"/>
    </row>
    <row r="24" spans="1:23" s="1" customFormat="1" ht="29.45" customHeight="1">
      <c r="A24" s="19">
        <v>17</v>
      </c>
      <c r="B24" s="21">
        <v>44322</v>
      </c>
      <c r="C24" s="22" t="s">
        <v>504</v>
      </c>
      <c r="D24" s="20" t="s">
        <v>576</v>
      </c>
      <c r="E24" s="23" t="s">
        <v>12</v>
      </c>
      <c r="F24" s="23">
        <v>225</v>
      </c>
      <c r="G24" s="23">
        <v>3638.5</v>
      </c>
      <c r="H24" s="23">
        <v>3595.9</v>
      </c>
      <c r="I24" s="23">
        <v>3595.9</v>
      </c>
      <c r="J24" s="33">
        <f t="shared" si="56"/>
        <v>-42.599999999999909</v>
      </c>
      <c r="K24" s="34">
        <f t="shared" si="57"/>
        <v>-9584.99999999998</v>
      </c>
      <c r="L24" s="23">
        <v>400</v>
      </c>
      <c r="M24" s="48">
        <f t="shared" si="58"/>
        <v>245.59874999999997</v>
      </c>
      <c r="N24" s="34">
        <f t="shared" si="59"/>
        <v>-9830.5987499999792</v>
      </c>
      <c r="O24" s="55"/>
      <c r="P24" s="76"/>
      <c r="Q24" s="76"/>
      <c r="R24" s="76"/>
      <c r="S24" s="76"/>
      <c r="T24" s="76"/>
      <c r="U24" s="76"/>
      <c r="V24" s="76"/>
      <c r="W24" s="76"/>
    </row>
    <row r="25" spans="1:23" s="1" customFormat="1" ht="29.45" customHeight="1">
      <c r="A25" s="19">
        <v>18</v>
      </c>
      <c r="B25" s="21">
        <v>44322</v>
      </c>
      <c r="C25" s="22" t="s">
        <v>578</v>
      </c>
      <c r="D25" s="20" t="s">
        <v>55</v>
      </c>
      <c r="E25" s="23" t="s">
        <v>12</v>
      </c>
      <c r="F25" s="23">
        <v>1300</v>
      </c>
      <c r="G25" s="23">
        <v>941.4</v>
      </c>
      <c r="H25" s="23">
        <v>927.1</v>
      </c>
      <c r="I25" s="23">
        <v>936.1</v>
      </c>
      <c r="J25" s="33">
        <f t="shared" ref="J25" si="60">IF(E25="","",IF(E25="Buy",(I25-G25),(G25-I25)))</f>
        <v>-5.2999999999999545</v>
      </c>
      <c r="K25" s="34">
        <f t="shared" ref="K25" si="61">IF(E25="","",J25*F25)</f>
        <v>-6889.9999999999409</v>
      </c>
      <c r="L25" s="23">
        <v>400</v>
      </c>
      <c r="M25" s="48">
        <f t="shared" ref="M25" si="62">G25*F25*0.03%</f>
        <v>367.14599999999996</v>
      </c>
      <c r="N25" s="34">
        <f t="shared" ref="N25" si="63">K25-M25</f>
        <v>-7257.1459999999406</v>
      </c>
      <c r="O25" s="55">
        <f>SUM(N20:N25)</f>
        <v>-24355.647249999827</v>
      </c>
      <c r="P25" s="76"/>
      <c r="Q25" s="76"/>
      <c r="R25" s="76"/>
      <c r="S25" s="76"/>
      <c r="T25" s="76"/>
      <c r="U25" s="76"/>
      <c r="V25" s="76"/>
      <c r="W25" s="76"/>
    </row>
    <row r="26" spans="1:23" s="1" customFormat="1" ht="29.45" customHeight="1">
      <c r="A26" s="19">
        <v>19</v>
      </c>
      <c r="B26" s="21">
        <v>44323</v>
      </c>
      <c r="C26" s="22" t="s">
        <v>318</v>
      </c>
      <c r="D26" s="20" t="s">
        <v>165</v>
      </c>
      <c r="E26" s="23" t="s">
        <v>12</v>
      </c>
      <c r="F26" s="23">
        <v>6600</v>
      </c>
      <c r="G26" s="23">
        <v>259</v>
      </c>
      <c r="H26" s="23">
        <v>254.3</v>
      </c>
      <c r="I26" s="23">
        <v>262</v>
      </c>
      <c r="J26" s="33">
        <f t="shared" ref="J26" si="64">IF(E26="","",IF(E26="Buy",(I26-G26),(G26-I26)))</f>
        <v>3</v>
      </c>
      <c r="K26" s="34">
        <f t="shared" ref="K26" si="65">IF(E26="","",J26*F26)</f>
        <v>19800</v>
      </c>
      <c r="L26" s="23">
        <v>400</v>
      </c>
      <c r="M26" s="48">
        <f t="shared" ref="M26" si="66">G26*F26*0.03%</f>
        <v>512.81999999999994</v>
      </c>
      <c r="N26" s="34">
        <f t="shared" ref="N26" si="67">K26-M26</f>
        <v>19287.18</v>
      </c>
      <c r="O26" s="55"/>
      <c r="P26" s="76"/>
      <c r="Q26" s="76"/>
      <c r="R26" s="76"/>
      <c r="S26" s="76"/>
      <c r="T26" s="76"/>
      <c r="U26" s="76"/>
      <c r="V26" s="76"/>
      <c r="W26" s="76"/>
    </row>
    <row r="27" spans="1:23" s="1" customFormat="1" ht="29.45" customHeight="1">
      <c r="A27" s="19">
        <v>20</v>
      </c>
      <c r="B27" s="21">
        <v>44323</v>
      </c>
      <c r="C27" s="22" t="s">
        <v>349</v>
      </c>
      <c r="D27" s="20" t="s">
        <v>579</v>
      </c>
      <c r="E27" s="23" t="s">
        <v>12</v>
      </c>
      <c r="F27" s="23">
        <v>1500</v>
      </c>
      <c r="G27" s="23">
        <v>1210.25</v>
      </c>
      <c r="H27" s="23">
        <v>1193.2</v>
      </c>
      <c r="I27" s="23">
        <v>1209.8</v>
      </c>
      <c r="J27" s="33">
        <f t="shared" ref="J27" si="68">IF(E27="","",IF(E27="Buy",(I27-G27),(G27-I27)))</f>
        <v>-0.45000000000004547</v>
      </c>
      <c r="K27" s="34">
        <f t="shared" ref="K27" si="69">IF(E27="","",J27*F27)</f>
        <v>-675.00000000006821</v>
      </c>
      <c r="L27" s="23">
        <v>400</v>
      </c>
      <c r="M27" s="48">
        <f t="shared" ref="M27" si="70">G27*F27*0.03%</f>
        <v>544.61249999999995</v>
      </c>
      <c r="N27" s="34">
        <f t="shared" ref="N27" si="71">K27-M27</f>
        <v>-1219.6125000000682</v>
      </c>
      <c r="O27" s="55"/>
      <c r="P27" s="76"/>
      <c r="Q27" s="76"/>
      <c r="R27" s="76"/>
      <c r="S27" s="76"/>
      <c r="T27" s="76"/>
      <c r="U27" s="76"/>
      <c r="V27" s="76"/>
      <c r="W27" s="76"/>
    </row>
    <row r="28" spans="1:23" s="1" customFormat="1" ht="29.45" customHeight="1">
      <c r="A28" s="19">
        <v>21</v>
      </c>
      <c r="B28" s="21">
        <v>44323</v>
      </c>
      <c r="C28" s="22" t="s">
        <v>259</v>
      </c>
      <c r="D28" s="20" t="s">
        <v>172</v>
      </c>
      <c r="E28" s="23" t="s">
        <v>12</v>
      </c>
      <c r="F28" s="23">
        <v>3450</v>
      </c>
      <c r="G28" s="23">
        <v>596.35</v>
      </c>
      <c r="H28" s="23">
        <v>586.5</v>
      </c>
      <c r="I28" s="23">
        <v>598.20000000000005</v>
      </c>
      <c r="J28" s="33">
        <f t="shared" ref="J28" si="72">IF(E28="","",IF(E28="Buy",(I28-G28),(G28-I28)))</f>
        <v>1.8500000000000227</v>
      </c>
      <c r="K28" s="34">
        <f t="shared" ref="K28" si="73">IF(E28="","",J28*F28)</f>
        <v>6382.5000000000782</v>
      </c>
      <c r="L28" s="23">
        <v>400</v>
      </c>
      <c r="M28" s="48">
        <f t="shared" ref="M28" si="74">G28*F28*0.03%</f>
        <v>617.22224999999992</v>
      </c>
      <c r="N28" s="34">
        <f t="shared" ref="N28" si="75">K28-M28</f>
        <v>5765.2777500000784</v>
      </c>
      <c r="O28" s="55"/>
      <c r="P28" s="76"/>
      <c r="Q28" s="76"/>
      <c r="R28" s="76"/>
      <c r="S28" s="76"/>
      <c r="T28" s="76"/>
      <c r="U28" s="76"/>
      <c r="V28" s="76"/>
      <c r="W28" s="76"/>
    </row>
    <row r="29" spans="1:23" s="1" customFormat="1" ht="29.45" customHeight="1">
      <c r="A29" s="19">
        <v>22</v>
      </c>
      <c r="B29" s="21">
        <v>44323</v>
      </c>
      <c r="C29" s="22" t="s">
        <v>498</v>
      </c>
      <c r="D29" s="20" t="s">
        <v>182</v>
      </c>
      <c r="E29" s="23" t="s">
        <v>12</v>
      </c>
      <c r="F29" s="23">
        <v>2000</v>
      </c>
      <c r="G29" s="23">
        <v>423.4</v>
      </c>
      <c r="H29" s="23">
        <v>419.5</v>
      </c>
      <c r="I29" s="23">
        <v>425</v>
      </c>
      <c r="J29" s="33">
        <f t="shared" ref="J29" si="76">IF(E29="","",IF(E29="Buy",(I29-G29),(G29-I29)))</f>
        <v>1.6000000000000227</v>
      </c>
      <c r="K29" s="34">
        <f t="shared" ref="K29" si="77">IF(E29="","",J29*F29)</f>
        <v>3200.0000000000455</v>
      </c>
      <c r="L29" s="23">
        <v>400</v>
      </c>
      <c r="M29" s="48">
        <f t="shared" ref="M29" si="78">G29*F29*0.03%</f>
        <v>254.03999999999996</v>
      </c>
      <c r="N29" s="34">
        <f t="shared" ref="N29" si="79">K29-M29</f>
        <v>2945.9600000000455</v>
      </c>
      <c r="O29" s="55"/>
      <c r="P29" s="76"/>
      <c r="Q29" s="76"/>
      <c r="R29" s="76"/>
      <c r="S29" s="76"/>
      <c r="T29" s="76"/>
      <c r="U29" s="76"/>
      <c r="V29" s="76"/>
      <c r="W29" s="76"/>
    </row>
    <row r="30" spans="1:23" s="1" customFormat="1" ht="29.45" customHeight="1">
      <c r="A30" s="19">
        <v>23</v>
      </c>
      <c r="B30" s="21">
        <v>44323</v>
      </c>
      <c r="C30" s="22" t="s">
        <v>260</v>
      </c>
      <c r="D30" s="20" t="s">
        <v>550</v>
      </c>
      <c r="E30" s="23" t="s">
        <v>12</v>
      </c>
      <c r="F30" s="23">
        <v>13000</v>
      </c>
      <c r="G30" s="23">
        <v>94.55</v>
      </c>
      <c r="H30" s="23">
        <v>93.5</v>
      </c>
      <c r="I30" s="23">
        <v>95.5</v>
      </c>
      <c r="J30" s="33">
        <f t="shared" ref="J30" si="80">IF(E30="","",IF(E30="Buy",(I30-G30),(G30-I30)))</f>
        <v>0.95000000000000284</v>
      </c>
      <c r="K30" s="34">
        <f t="shared" ref="K30" si="81">IF(E30="","",J30*F30)</f>
        <v>12350.000000000036</v>
      </c>
      <c r="L30" s="23">
        <v>400</v>
      </c>
      <c r="M30" s="48">
        <f t="shared" ref="M30" si="82">G30*F30*0.03%</f>
        <v>368.74499999999995</v>
      </c>
      <c r="N30" s="34">
        <f t="shared" ref="N30" si="83">K30-M30</f>
        <v>11981.255000000036</v>
      </c>
      <c r="O30" s="55">
        <f>SUM(N26:N30)</f>
        <v>38760.06025000009</v>
      </c>
      <c r="P30" s="76"/>
      <c r="Q30" s="76"/>
      <c r="R30" s="76"/>
      <c r="S30" s="76"/>
      <c r="T30" s="76"/>
      <c r="U30" s="76"/>
      <c r="V30" s="76"/>
      <c r="W30" s="76"/>
    </row>
    <row r="31" spans="1:23" s="1" customFormat="1" ht="29.45" customHeight="1">
      <c r="A31" s="19">
        <v>24</v>
      </c>
      <c r="B31" s="21">
        <v>44326</v>
      </c>
      <c r="C31" s="22" t="s">
        <v>102</v>
      </c>
      <c r="D31" s="20" t="s">
        <v>159</v>
      </c>
      <c r="E31" s="23" t="s">
        <v>12</v>
      </c>
      <c r="F31" s="23">
        <v>400</v>
      </c>
      <c r="G31" s="23">
        <v>4150</v>
      </c>
      <c r="H31" s="23">
        <v>4098.8999999999996</v>
      </c>
      <c r="I31" s="23">
        <v>4152</v>
      </c>
      <c r="J31" s="33">
        <f t="shared" ref="J31" si="84">IF(E31="","",IF(E31="Buy",(I31-G31),(G31-I31)))</f>
        <v>2</v>
      </c>
      <c r="K31" s="34">
        <f t="shared" ref="K31" si="85">IF(E31="","",J31*F31)</f>
        <v>800</v>
      </c>
      <c r="L31" s="23">
        <v>400</v>
      </c>
      <c r="M31" s="48">
        <f t="shared" ref="M31" si="86">G31*F31*0.03%</f>
        <v>497.99999999999994</v>
      </c>
      <c r="N31" s="34">
        <f t="shared" ref="N31" si="87">K31-M31</f>
        <v>302.00000000000006</v>
      </c>
      <c r="O31" s="55"/>
      <c r="P31" s="76"/>
      <c r="Q31" s="76"/>
      <c r="R31" s="76"/>
      <c r="S31" s="76"/>
      <c r="T31" s="76"/>
      <c r="U31" s="76"/>
      <c r="V31" s="76"/>
      <c r="W31" s="76"/>
    </row>
    <row r="32" spans="1:23" s="1" customFormat="1" ht="29.45" customHeight="1">
      <c r="A32" s="19">
        <v>25</v>
      </c>
      <c r="B32" s="21">
        <v>44326</v>
      </c>
      <c r="C32" s="22" t="s">
        <v>248</v>
      </c>
      <c r="D32" s="20" t="s">
        <v>150</v>
      </c>
      <c r="E32" s="23" t="s">
        <v>12</v>
      </c>
      <c r="F32" s="23">
        <v>5200</v>
      </c>
      <c r="G32" s="23">
        <v>149.9</v>
      </c>
      <c r="H32" s="23">
        <v>147.80000000000001</v>
      </c>
      <c r="I32" s="23">
        <v>148.44999999999999</v>
      </c>
      <c r="J32" s="33">
        <f t="shared" ref="J32" si="88">IF(E32="","",IF(E32="Buy",(I32-G32),(G32-I32)))</f>
        <v>-1.4500000000000171</v>
      </c>
      <c r="K32" s="34">
        <f t="shared" ref="K32" si="89">IF(E32="","",J32*F32)</f>
        <v>-7540.0000000000891</v>
      </c>
      <c r="L32" s="23">
        <v>400</v>
      </c>
      <c r="M32" s="48">
        <f t="shared" ref="M32" si="90">G32*F32*0.03%</f>
        <v>233.84399999999997</v>
      </c>
      <c r="N32" s="34">
        <f t="shared" ref="N32" si="91">K32-M32</f>
        <v>-7773.8440000000892</v>
      </c>
      <c r="O32" s="55"/>
      <c r="P32" s="76"/>
      <c r="Q32" s="76"/>
      <c r="R32" s="76"/>
      <c r="S32" s="76"/>
      <c r="T32" s="76"/>
      <c r="U32" s="76"/>
      <c r="V32" s="76"/>
      <c r="W32" s="76"/>
    </row>
    <row r="33" spans="1:23" s="1" customFormat="1" ht="29.45" customHeight="1">
      <c r="A33" s="19">
        <v>26</v>
      </c>
      <c r="B33" s="21">
        <v>44326</v>
      </c>
      <c r="C33" s="22" t="s">
        <v>427</v>
      </c>
      <c r="D33" s="20" t="s">
        <v>266</v>
      </c>
      <c r="E33" s="23" t="s">
        <v>12</v>
      </c>
      <c r="F33" s="23">
        <v>250</v>
      </c>
      <c r="G33" s="23">
        <v>11530</v>
      </c>
      <c r="H33" s="23">
        <v>11445.5</v>
      </c>
      <c r="I33" s="23">
        <v>11440.5</v>
      </c>
      <c r="J33" s="33">
        <f t="shared" ref="J33" si="92">IF(E33="","",IF(E33="Buy",(I33-G33),(G33-I33)))</f>
        <v>-89.5</v>
      </c>
      <c r="K33" s="34">
        <f t="shared" ref="K33" si="93">IF(E33="","",J33*F33)</f>
        <v>-22375</v>
      </c>
      <c r="L33" s="23">
        <v>400</v>
      </c>
      <c r="M33" s="48">
        <f t="shared" ref="M33" si="94">G33*F33*0.03%</f>
        <v>864.74999999999989</v>
      </c>
      <c r="N33" s="34">
        <f t="shared" ref="N33" si="95">K33-M33</f>
        <v>-23239.75</v>
      </c>
      <c r="O33" s="55"/>
      <c r="P33" s="76"/>
      <c r="Q33" s="76"/>
      <c r="R33" s="76"/>
      <c r="S33" s="76"/>
      <c r="T33" s="76"/>
      <c r="U33" s="76"/>
      <c r="V33" s="76"/>
      <c r="W33" s="76"/>
    </row>
    <row r="34" spans="1:23" s="1" customFormat="1" ht="29.45" customHeight="1">
      <c r="A34" s="19">
        <v>27</v>
      </c>
      <c r="B34" s="21">
        <v>44326</v>
      </c>
      <c r="C34" s="22" t="s">
        <v>538</v>
      </c>
      <c r="D34" s="20" t="s">
        <v>113</v>
      </c>
      <c r="E34" s="23" t="s">
        <v>12</v>
      </c>
      <c r="F34" s="23">
        <v>2850</v>
      </c>
      <c r="G34" s="23">
        <v>311.2</v>
      </c>
      <c r="H34" s="23">
        <v>308.89999999999998</v>
      </c>
      <c r="I34" s="23">
        <v>316.10000000000002</v>
      </c>
      <c r="J34" s="33">
        <f t="shared" ref="J34" si="96">IF(E34="","",IF(E34="Buy",(I34-G34),(G34-I34)))</f>
        <v>4.9000000000000341</v>
      </c>
      <c r="K34" s="34">
        <f t="shared" ref="K34" si="97">IF(E34="","",J34*F34)</f>
        <v>13965.000000000096</v>
      </c>
      <c r="L34" s="23">
        <v>400</v>
      </c>
      <c r="M34" s="48">
        <f t="shared" ref="M34" si="98">G34*F34*0.03%</f>
        <v>266.07599999999996</v>
      </c>
      <c r="N34" s="34">
        <f t="shared" ref="N34" si="99">K34-M34</f>
        <v>13698.924000000097</v>
      </c>
      <c r="O34" s="55"/>
      <c r="P34" s="76"/>
      <c r="Q34" s="76"/>
      <c r="R34" s="76"/>
      <c r="S34" s="76"/>
      <c r="T34" s="76"/>
      <c r="U34" s="76"/>
      <c r="V34" s="76"/>
      <c r="W34" s="76"/>
    </row>
    <row r="35" spans="1:23" s="1" customFormat="1" ht="29.45" customHeight="1">
      <c r="A35" s="19">
        <v>28</v>
      </c>
      <c r="B35" s="21">
        <v>44326</v>
      </c>
      <c r="C35" s="22" t="s">
        <v>208</v>
      </c>
      <c r="D35" s="20" t="s">
        <v>98</v>
      </c>
      <c r="E35" s="23" t="s">
        <v>12</v>
      </c>
      <c r="F35" s="23">
        <v>7000</v>
      </c>
      <c r="G35" s="23">
        <v>230.95</v>
      </c>
      <c r="H35" s="23">
        <v>227.6</v>
      </c>
      <c r="I35" s="23">
        <v>235.25</v>
      </c>
      <c r="J35" s="33">
        <f t="shared" ref="J35" si="100">IF(E35="","",IF(E35="Buy",(I35-G35),(G35-I35)))</f>
        <v>4.3000000000000114</v>
      </c>
      <c r="K35" s="34">
        <f t="shared" ref="K35" si="101">IF(E35="","",J35*F35)</f>
        <v>30100.00000000008</v>
      </c>
      <c r="L35" s="23">
        <v>400</v>
      </c>
      <c r="M35" s="48">
        <f t="shared" ref="M35" si="102">G35*F35*0.03%</f>
        <v>484.99499999999995</v>
      </c>
      <c r="N35" s="34">
        <f t="shared" ref="N35" si="103">K35-M35</f>
        <v>29615.005000000081</v>
      </c>
      <c r="O35" s="55">
        <f>SUM(N31:N35)</f>
        <v>12602.33500000009</v>
      </c>
      <c r="P35" s="76"/>
      <c r="Q35" s="76"/>
      <c r="R35" s="76"/>
      <c r="S35" s="76"/>
      <c r="T35" s="76"/>
      <c r="U35" s="76"/>
      <c r="V35" s="76"/>
      <c r="W35" s="76"/>
    </row>
    <row r="36" spans="1:23" s="1" customFormat="1" ht="29.45" customHeight="1">
      <c r="A36" s="19">
        <v>29</v>
      </c>
      <c r="B36" s="21">
        <v>44327</v>
      </c>
      <c r="C36" s="22" t="s">
        <v>460</v>
      </c>
      <c r="D36" s="20" t="s">
        <v>99</v>
      </c>
      <c r="E36" s="23" t="s">
        <v>12</v>
      </c>
      <c r="F36" s="23">
        <v>1000</v>
      </c>
      <c r="G36" s="23">
        <v>1330</v>
      </c>
      <c r="H36" s="23">
        <v>1315.6</v>
      </c>
      <c r="I36" s="23">
        <v>1319</v>
      </c>
      <c r="J36" s="33">
        <f t="shared" ref="J36:J38" si="104">IF(E36="","",IF(E36="Buy",(I36-G36),(G36-I36)))</f>
        <v>-11</v>
      </c>
      <c r="K36" s="34">
        <f t="shared" ref="K36:K38" si="105">IF(E36="","",J36*F36)</f>
        <v>-11000</v>
      </c>
      <c r="L36" s="23">
        <v>400</v>
      </c>
      <c r="M36" s="48">
        <f t="shared" ref="M36:M38" si="106">G36*F36*0.03%</f>
        <v>398.99999999999994</v>
      </c>
      <c r="N36" s="34">
        <f t="shared" ref="N36:N38" si="107">K36-M36</f>
        <v>-11399</v>
      </c>
      <c r="O36" s="55"/>
      <c r="P36" s="76"/>
      <c r="Q36" s="76"/>
      <c r="R36" s="76"/>
      <c r="S36" s="76"/>
      <c r="T36" s="76"/>
      <c r="U36" s="76"/>
      <c r="V36" s="76"/>
      <c r="W36" s="76"/>
    </row>
    <row r="37" spans="1:23" s="1" customFormat="1" ht="29.45" customHeight="1">
      <c r="A37" s="19">
        <v>30</v>
      </c>
      <c r="B37" s="21">
        <v>44327</v>
      </c>
      <c r="C37" s="22" t="s">
        <v>206</v>
      </c>
      <c r="D37" s="20" t="s">
        <v>98</v>
      </c>
      <c r="E37" s="23" t="s">
        <v>12</v>
      </c>
      <c r="F37" s="23">
        <v>3500</v>
      </c>
      <c r="G37" s="23">
        <v>240.1</v>
      </c>
      <c r="H37" s="23">
        <v>237.2</v>
      </c>
      <c r="I37" s="23">
        <v>237.2</v>
      </c>
      <c r="J37" s="33">
        <f t="shared" si="104"/>
        <v>-2.9000000000000057</v>
      </c>
      <c r="K37" s="34">
        <f t="shared" si="105"/>
        <v>-10150.00000000002</v>
      </c>
      <c r="L37" s="23">
        <v>400</v>
      </c>
      <c r="M37" s="48">
        <f t="shared" si="106"/>
        <v>252.10499999999999</v>
      </c>
      <c r="N37" s="34">
        <f t="shared" si="107"/>
        <v>-10402.10500000002</v>
      </c>
      <c r="O37" s="55"/>
      <c r="P37" s="76"/>
      <c r="Q37" s="76"/>
      <c r="R37" s="76"/>
      <c r="S37" s="76"/>
      <c r="T37" s="76"/>
      <c r="U37" s="76"/>
      <c r="V37" s="76"/>
      <c r="W37" s="76"/>
    </row>
    <row r="38" spans="1:23" s="1" customFormat="1" ht="29.45" customHeight="1">
      <c r="A38" s="19">
        <v>31</v>
      </c>
      <c r="B38" s="21">
        <v>44327</v>
      </c>
      <c r="C38" s="22" t="s">
        <v>415</v>
      </c>
      <c r="D38" s="20" t="s">
        <v>152</v>
      </c>
      <c r="E38" s="23" t="s">
        <v>12</v>
      </c>
      <c r="F38" s="23">
        <v>1000</v>
      </c>
      <c r="G38" s="23">
        <v>1015.9</v>
      </c>
      <c r="H38" s="23">
        <v>999.9</v>
      </c>
      <c r="I38" s="23">
        <v>1004.2</v>
      </c>
      <c r="J38" s="33">
        <f t="shared" si="104"/>
        <v>-11.699999999999932</v>
      </c>
      <c r="K38" s="34">
        <f t="shared" si="105"/>
        <v>-11699.999999999931</v>
      </c>
      <c r="L38" s="23">
        <v>400</v>
      </c>
      <c r="M38" s="48">
        <f t="shared" si="106"/>
        <v>304.77</v>
      </c>
      <c r="N38" s="34">
        <f t="shared" si="107"/>
        <v>-12004.769999999931</v>
      </c>
      <c r="O38" s="55">
        <f>SUM(N36:N38)</f>
        <v>-33805.874999999949</v>
      </c>
      <c r="P38" s="76"/>
      <c r="Q38" s="76"/>
      <c r="R38" s="76"/>
      <c r="S38" s="76"/>
      <c r="T38" s="76"/>
      <c r="U38" s="76"/>
      <c r="V38" s="76"/>
      <c r="W38" s="76"/>
    </row>
    <row r="39" spans="1:23" s="1" customFormat="1" ht="29.45" customHeight="1">
      <c r="A39" s="19">
        <v>32</v>
      </c>
      <c r="B39" s="21">
        <v>44328</v>
      </c>
      <c r="C39" s="22" t="s">
        <v>129</v>
      </c>
      <c r="D39" s="20" t="s">
        <v>580</v>
      </c>
      <c r="E39" s="23" t="s">
        <v>12</v>
      </c>
      <c r="F39" s="23">
        <v>5700</v>
      </c>
      <c r="G39" s="23">
        <v>115.65</v>
      </c>
      <c r="H39" s="23">
        <v>114.3</v>
      </c>
      <c r="I39" s="23">
        <v>114.95</v>
      </c>
      <c r="J39" s="33">
        <f t="shared" ref="J39:J40" si="108">IF(E39="","",IF(E39="Buy",(I39-G39),(G39-I39)))</f>
        <v>-0.70000000000000284</v>
      </c>
      <c r="K39" s="34">
        <f t="shared" ref="K39:K40" si="109">IF(E39="","",J39*F39)</f>
        <v>-3990.0000000000164</v>
      </c>
      <c r="L39" s="23">
        <v>400</v>
      </c>
      <c r="M39" s="48">
        <f t="shared" ref="M39:M40" si="110">G39*F39*0.03%</f>
        <v>197.76149999999998</v>
      </c>
      <c r="N39" s="34">
        <f t="shared" ref="N39:N40" si="111">K39-M39</f>
        <v>-4187.761500000016</v>
      </c>
      <c r="O39" s="55"/>
      <c r="P39" s="76"/>
      <c r="Q39" s="76"/>
      <c r="R39" s="76"/>
      <c r="S39" s="76"/>
      <c r="T39" s="76"/>
      <c r="U39" s="76"/>
      <c r="V39" s="76"/>
      <c r="W39" s="76"/>
    </row>
    <row r="40" spans="1:23" s="1" customFormat="1" ht="29.45" customHeight="1">
      <c r="A40" s="19">
        <v>33</v>
      </c>
      <c r="B40" s="21">
        <v>44328</v>
      </c>
      <c r="C40" s="22" t="s">
        <v>118</v>
      </c>
      <c r="D40" s="20" t="s">
        <v>126</v>
      </c>
      <c r="E40" s="23" t="s">
        <v>12</v>
      </c>
      <c r="F40" s="23">
        <v>3000</v>
      </c>
      <c r="G40" s="23">
        <v>370.6</v>
      </c>
      <c r="H40" s="23">
        <v>367.9</v>
      </c>
      <c r="I40" s="23">
        <v>367.9</v>
      </c>
      <c r="J40" s="33">
        <f t="shared" si="108"/>
        <v>-2.7000000000000455</v>
      </c>
      <c r="K40" s="34">
        <f t="shared" si="109"/>
        <v>-8100.0000000001364</v>
      </c>
      <c r="L40" s="23">
        <v>400</v>
      </c>
      <c r="M40" s="48">
        <f t="shared" si="110"/>
        <v>333.53999999999996</v>
      </c>
      <c r="N40" s="34">
        <f t="shared" si="111"/>
        <v>-8433.5400000001355</v>
      </c>
      <c r="O40" s="55"/>
      <c r="P40" s="76"/>
      <c r="Q40" s="76"/>
      <c r="R40" s="76"/>
      <c r="S40" s="76"/>
      <c r="T40" s="76"/>
      <c r="U40" s="76"/>
      <c r="V40" s="76"/>
      <c r="W40" s="76"/>
    </row>
    <row r="41" spans="1:23" s="1" customFormat="1" ht="29.45" customHeight="1">
      <c r="A41" s="19">
        <v>34</v>
      </c>
      <c r="B41" s="21">
        <v>44328</v>
      </c>
      <c r="C41" s="22" t="s">
        <v>470</v>
      </c>
      <c r="D41" s="20" t="s">
        <v>182</v>
      </c>
      <c r="E41" s="23" t="s">
        <v>12</v>
      </c>
      <c r="F41" s="23">
        <v>2000</v>
      </c>
      <c r="G41" s="23">
        <v>439.5</v>
      </c>
      <c r="H41" s="23">
        <v>435.1</v>
      </c>
      <c r="I41" s="23">
        <v>435.7</v>
      </c>
      <c r="J41" s="33">
        <f t="shared" ref="J41" si="112">IF(E41="","",IF(E41="Buy",(I41-G41),(G41-I41)))</f>
        <v>-3.8000000000000114</v>
      </c>
      <c r="K41" s="34">
        <f t="shared" ref="K41" si="113">IF(E41="","",J41*F41)</f>
        <v>-7600.0000000000227</v>
      </c>
      <c r="L41" s="23">
        <v>400</v>
      </c>
      <c r="M41" s="48">
        <f t="shared" ref="M41" si="114">G41*F41*0.03%</f>
        <v>263.7</v>
      </c>
      <c r="N41" s="34">
        <f t="shared" ref="N41" si="115">K41-M41</f>
        <v>-7863.7000000000226</v>
      </c>
      <c r="O41" s="55"/>
      <c r="P41" s="76"/>
      <c r="Q41" s="76"/>
      <c r="R41" s="76"/>
      <c r="S41" s="76"/>
      <c r="T41" s="76"/>
      <c r="U41" s="76"/>
      <c r="V41" s="76"/>
      <c r="W41" s="76"/>
    </row>
    <row r="42" spans="1:23" s="1" customFormat="1" ht="29.45" customHeight="1">
      <c r="A42" s="19">
        <v>35</v>
      </c>
      <c r="B42" s="21">
        <v>44328</v>
      </c>
      <c r="C42" s="22" t="s">
        <v>483</v>
      </c>
      <c r="D42" s="20" t="s">
        <v>113</v>
      </c>
      <c r="E42" s="23" t="s">
        <v>12</v>
      </c>
      <c r="F42" s="23">
        <v>2850</v>
      </c>
      <c r="G42" s="23">
        <v>331.2</v>
      </c>
      <c r="H42" s="23">
        <v>327.60000000000002</v>
      </c>
      <c r="I42" s="23">
        <v>333</v>
      </c>
      <c r="J42" s="33">
        <f t="shared" ref="J42" si="116">IF(E42="","",IF(E42="Buy",(I42-G42),(G42-I42)))</f>
        <v>1.8000000000000114</v>
      </c>
      <c r="K42" s="34">
        <f t="shared" ref="K42" si="117">IF(E42="","",J42*F42)</f>
        <v>5130.0000000000327</v>
      </c>
      <c r="L42" s="23">
        <v>400</v>
      </c>
      <c r="M42" s="48">
        <f t="shared" ref="M42" si="118">G42*F42*0.03%</f>
        <v>283.17599999999999</v>
      </c>
      <c r="N42" s="34">
        <f t="shared" ref="N42" si="119">K42-M42</f>
        <v>4846.8240000000324</v>
      </c>
      <c r="O42" s="55"/>
      <c r="P42" s="76"/>
      <c r="Q42" s="76"/>
      <c r="R42" s="76"/>
      <c r="S42" s="76"/>
      <c r="T42" s="76"/>
      <c r="U42" s="76"/>
      <c r="V42" s="76"/>
      <c r="W42" s="76"/>
    </row>
    <row r="43" spans="1:23" s="1" customFormat="1" ht="29.45" customHeight="1">
      <c r="A43" s="19">
        <v>36</v>
      </c>
      <c r="B43" s="21">
        <v>44328</v>
      </c>
      <c r="C43" s="22" t="s">
        <v>194</v>
      </c>
      <c r="D43" s="20" t="s">
        <v>98</v>
      </c>
      <c r="E43" s="23" t="s">
        <v>12</v>
      </c>
      <c r="F43" s="23">
        <v>3500</v>
      </c>
      <c r="G43" s="23">
        <v>240</v>
      </c>
      <c r="H43" s="23">
        <v>237.9</v>
      </c>
      <c r="I43" s="23">
        <v>239.1</v>
      </c>
      <c r="J43" s="33">
        <f t="shared" ref="J43" si="120">IF(E43="","",IF(E43="Buy",(I43-G43),(G43-I43)))</f>
        <v>-0.90000000000000568</v>
      </c>
      <c r="K43" s="34">
        <f t="shared" ref="K43" si="121">IF(E43="","",J43*F43)</f>
        <v>-3150.00000000002</v>
      </c>
      <c r="L43" s="23">
        <v>400</v>
      </c>
      <c r="M43" s="48">
        <f t="shared" ref="M43" si="122">G43*F43*0.03%</f>
        <v>251.99999999999997</v>
      </c>
      <c r="N43" s="34">
        <f t="shared" ref="N43" si="123">K43-M43</f>
        <v>-3402.00000000002</v>
      </c>
      <c r="O43" s="55"/>
      <c r="P43" s="76"/>
      <c r="Q43" s="76"/>
      <c r="R43" s="76"/>
      <c r="S43" s="76"/>
      <c r="T43" s="76"/>
      <c r="U43" s="76"/>
      <c r="V43" s="76"/>
      <c r="W43" s="76"/>
    </row>
    <row r="44" spans="1:23" s="1" customFormat="1" ht="29.45" customHeight="1">
      <c r="A44" s="19">
        <v>37</v>
      </c>
      <c r="B44" s="21">
        <v>44328</v>
      </c>
      <c r="C44" s="22" t="s">
        <v>108</v>
      </c>
      <c r="D44" s="20" t="s">
        <v>216</v>
      </c>
      <c r="E44" s="23" t="s">
        <v>12</v>
      </c>
      <c r="F44" s="23">
        <v>3100</v>
      </c>
      <c r="G44" s="23">
        <v>192.75</v>
      </c>
      <c r="H44" s="23">
        <v>189.8</v>
      </c>
      <c r="I44" s="23">
        <v>189.8</v>
      </c>
      <c r="J44" s="33">
        <f t="shared" ref="J44" si="124">IF(E44="","",IF(E44="Buy",(I44-G44),(G44-I44)))</f>
        <v>-2.9499999999999886</v>
      </c>
      <c r="K44" s="34">
        <f t="shared" ref="K44" si="125">IF(E44="","",J44*F44)</f>
        <v>-9144.9999999999654</v>
      </c>
      <c r="L44" s="23">
        <v>400</v>
      </c>
      <c r="M44" s="48">
        <f t="shared" ref="M44" si="126">G44*F44*0.03%</f>
        <v>179.25749999999999</v>
      </c>
      <c r="N44" s="34">
        <f t="shared" ref="N44" si="127">K44-M44</f>
        <v>-9324.2574999999651</v>
      </c>
      <c r="O44" s="55">
        <f>SUM(N39:N44)</f>
        <v>-28364.435000000121</v>
      </c>
      <c r="P44" s="76"/>
      <c r="Q44" s="76"/>
      <c r="R44" s="76"/>
      <c r="S44" s="76"/>
      <c r="T44" s="76"/>
      <c r="U44" s="76"/>
      <c r="V44" s="76"/>
      <c r="W44" s="76"/>
    </row>
    <row r="45" spans="1:23" s="1" customFormat="1" ht="29.45" customHeight="1">
      <c r="A45" s="19">
        <v>38</v>
      </c>
      <c r="B45" s="21">
        <v>44330</v>
      </c>
      <c r="C45" s="22" t="s">
        <v>114</v>
      </c>
      <c r="D45" s="20" t="s">
        <v>83</v>
      </c>
      <c r="E45" s="23" t="s">
        <v>12</v>
      </c>
      <c r="F45" s="23">
        <v>650</v>
      </c>
      <c r="G45" s="23">
        <v>918</v>
      </c>
      <c r="H45" s="23">
        <v>908.1</v>
      </c>
      <c r="I45" s="23">
        <v>911</v>
      </c>
      <c r="J45" s="33">
        <f t="shared" ref="J45" si="128">IF(E45="","",IF(E45="Buy",(I45-G45),(G45-I45)))</f>
        <v>-7</v>
      </c>
      <c r="K45" s="34">
        <f t="shared" ref="K45" si="129">IF(E45="","",J45*F45)</f>
        <v>-4550</v>
      </c>
      <c r="L45" s="23">
        <v>400</v>
      </c>
      <c r="M45" s="48">
        <f t="shared" ref="M45" si="130">G45*F45*0.03%</f>
        <v>179.01</v>
      </c>
      <c r="N45" s="34">
        <f t="shared" ref="N45" si="131">K45-M45</f>
        <v>-4729.01</v>
      </c>
      <c r="O45" s="55"/>
      <c r="P45" s="76"/>
      <c r="Q45" s="76"/>
      <c r="R45" s="76"/>
      <c r="S45" s="76"/>
      <c r="T45" s="76"/>
      <c r="U45" s="76"/>
      <c r="V45" s="76"/>
      <c r="W45" s="76"/>
    </row>
    <row r="46" spans="1:23" s="1" customFormat="1" ht="29.45" customHeight="1">
      <c r="A46" s="19">
        <v>39</v>
      </c>
      <c r="B46" s="21">
        <v>44330</v>
      </c>
      <c r="C46" s="22" t="s">
        <v>415</v>
      </c>
      <c r="D46" s="20" t="s">
        <v>556</v>
      </c>
      <c r="E46" s="23" t="s">
        <v>12</v>
      </c>
      <c r="F46" s="23">
        <v>3200</v>
      </c>
      <c r="G46" s="23">
        <v>213</v>
      </c>
      <c r="H46" s="23">
        <v>209.85</v>
      </c>
      <c r="I46" s="23">
        <v>213.25</v>
      </c>
      <c r="J46" s="33">
        <f t="shared" ref="J46:J47" si="132">IF(E46="","",IF(E46="Buy",(I46-G46),(G46-I46)))</f>
        <v>0.25</v>
      </c>
      <c r="K46" s="34">
        <f t="shared" ref="K46:K47" si="133">IF(E46="","",J46*F46)</f>
        <v>800</v>
      </c>
      <c r="L46" s="23">
        <v>400</v>
      </c>
      <c r="M46" s="48">
        <f t="shared" ref="M46:M47" si="134">G46*F46*0.03%</f>
        <v>204.48</v>
      </c>
      <c r="N46" s="34">
        <f t="shared" ref="N46:N47" si="135">K46-M46</f>
        <v>595.52</v>
      </c>
      <c r="O46" s="55"/>
      <c r="P46" s="76"/>
      <c r="Q46" s="76"/>
      <c r="R46" s="76"/>
      <c r="S46" s="76"/>
      <c r="T46" s="76"/>
      <c r="U46" s="76"/>
      <c r="V46" s="76"/>
      <c r="W46" s="76"/>
    </row>
    <row r="47" spans="1:23" s="1" customFormat="1" ht="29.45" customHeight="1">
      <c r="A47" s="19">
        <v>40</v>
      </c>
      <c r="B47" s="21">
        <v>44330</v>
      </c>
      <c r="C47" s="22" t="s">
        <v>532</v>
      </c>
      <c r="D47" s="20" t="s">
        <v>181</v>
      </c>
      <c r="E47" s="23" t="s">
        <v>12</v>
      </c>
      <c r="F47" s="23">
        <v>550</v>
      </c>
      <c r="G47" s="23">
        <v>1394</v>
      </c>
      <c r="H47" s="23">
        <v>1383.5</v>
      </c>
      <c r="I47" s="23">
        <v>1388</v>
      </c>
      <c r="J47" s="33">
        <f t="shared" si="132"/>
        <v>-6</v>
      </c>
      <c r="K47" s="34">
        <f t="shared" si="133"/>
        <v>-3300</v>
      </c>
      <c r="L47" s="23">
        <v>400</v>
      </c>
      <c r="M47" s="48">
        <f t="shared" si="134"/>
        <v>230.01</v>
      </c>
      <c r="N47" s="34">
        <f t="shared" si="135"/>
        <v>-3530.01</v>
      </c>
      <c r="O47" s="55">
        <f>SUM(N45:N47)</f>
        <v>-7663.5</v>
      </c>
      <c r="P47" s="76"/>
      <c r="Q47" s="76"/>
      <c r="R47" s="76"/>
      <c r="S47" s="76"/>
      <c r="T47" s="76"/>
      <c r="U47" s="76"/>
      <c r="V47" s="76"/>
      <c r="W47" s="76"/>
    </row>
    <row r="48" spans="1:23" s="1" customFormat="1" ht="29.45" customHeight="1">
      <c r="A48" s="19">
        <v>41</v>
      </c>
      <c r="B48" s="21">
        <v>44333</v>
      </c>
      <c r="C48" s="22" t="s">
        <v>449</v>
      </c>
      <c r="D48" s="20" t="s">
        <v>78</v>
      </c>
      <c r="E48" s="23" t="s">
        <v>12</v>
      </c>
      <c r="F48" s="23">
        <v>125</v>
      </c>
      <c r="G48" s="23">
        <v>5505</v>
      </c>
      <c r="H48" s="23">
        <v>5440.5</v>
      </c>
      <c r="I48" s="23">
        <v>5440.5</v>
      </c>
      <c r="J48" s="33">
        <f t="shared" ref="J48:J49" si="136">IF(E48="","",IF(E48="Buy",(I48-G48),(G48-I48)))</f>
        <v>-64.5</v>
      </c>
      <c r="K48" s="34">
        <f t="shared" ref="K48:K49" si="137">IF(E48="","",J48*F48)</f>
        <v>-8062.5</v>
      </c>
      <c r="L48" s="23">
        <v>400</v>
      </c>
      <c r="M48" s="48">
        <f t="shared" ref="M48:M49" si="138">G48*F48*0.03%</f>
        <v>206.43749999999997</v>
      </c>
      <c r="N48" s="34">
        <f t="shared" ref="N48:N49" si="139">K48-M48</f>
        <v>-8268.9375</v>
      </c>
      <c r="O48" s="55"/>
      <c r="P48" s="76"/>
      <c r="Q48" s="76"/>
      <c r="R48" s="76"/>
      <c r="S48" s="76"/>
      <c r="T48" s="76"/>
      <c r="U48" s="76"/>
      <c r="V48" s="76"/>
      <c r="W48" s="76"/>
    </row>
    <row r="49" spans="1:23" s="1" customFormat="1" ht="29.45" customHeight="1">
      <c r="A49" s="19">
        <v>42</v>
      </c>
      <c r="B49" s="21">
        <v>44333</v>
      </c>
      <c r="C49" s="22" t="s">
        <v>440</v>
      </c>
      <c r="D49" s="20" t="s">
        <v>126</v>
      </c>
      <c r="E49" s="23" t="s">
        <v>12</v>
      </c>
      <c r="F49" s="23">
        <v>3000</v>
      </c>
      <c r="G49" s="23">
        <v>380.15</v>
      </c>
      <c r="H49" s="23">
        <v>374.4</v>
      </c>
      <c r="I49" s="23">
        <v>387.6</v>
      </c>
      <c r="J49" s="33">
        <f t="shared" si="136"/>
        <v>7.4500000000000455</v>
      </c>
      <c r="K49" s="34">
        <f t="shared" si="137"/>
        <v>22350.000000000138</v>
      </c>
      <c r="L49" s="23">
        <v>400</v>
      </c>
      <c r="M49" s="48">
        <f t="shared" si="138"/>
        <v>342.13499999999999</v>
      </c>
      <c r="N49" s="34">
        <f t="shared" si="139"/>
        <v>22007.86500000014</v>
      </c>
      <c r="O49" s="55">
        <f>SUM(N48:N49)</f>
        <v>13738.92750000014</v>
      </c>
      <c r="P49" s="76"/>
      <c r="Q49" s="76"/>
      <c r="R49" s="76"/>
      <c r="S49" s="76"/>
      <c r="T49" s="76"/>
      <c r="U49" s="76"/>
      <c r="V49" s="76"/>
      <c r="W49" s="76"/>
    </row>
    <row r="50" spans="1:23" s="1" customFormat="1" ht="29.45" customHeight="1">
      <c r="A50" s="19">
        <v>43</v>
      </c>
      <c r="B50" s="21">
        <v>44334</v>
      </c>
      <c r="C50" s="22" t="s">
        <v>237</v>
      </c>
      <c r="D50" s="20" t="s">
        <v>117</v>
      </c>
      <c r="E50" s="23" t="s">
        <v>12</v>
      </c>
      <c r="F50" s="23">
        <v>3000</v>
      </c>
      <c r="G50" s="23">
        <v>159.30000000000001</v>
      </c>
      <c r="H50" s="23">
        <v>157.5</v>
      </c>
      <c r="I50" s="23">
        <v>159</v>
      </c>
      <c r="J50" s="33">
        <f t="shared" ref="J50:J52" si="140">IF(E50="","",IF(E50="Buy",(I50-G50),(G50-I50)))</f>
        <v>-0.30000000000001137</v>
      </c>
      <c r="K50" s="34">
        <f t="shared" ref="K50:K52" si="141">IF(E50="","",J50*F50)</f>
        <v>-900.00000000003411</v>
      </c>
      <c r="L50" s="23">
        <v>400</v>
      </c>
      <c r="M50" s="48">
        <f t="shared" ref="M50:M52" si="142">G50*F50*0.03%</f>
        <v>143.37</v>
      </c>
      <c r="N50" s="34">
        <f t="shared" ref="N50:N52" si="143">K50-M50</f>
        <v>-1043.370000000034</v>
      </c>
      <c r="O50" s="55"/>
      <c r="P50" s="76"/>
      <c r="Q50" s="76"/>
      <c r="R50" s="76"/>
      <c r="S50" s="76"/>
      <c r="T50" s="76"/>
      <c r="U50" s="76"/>
      <c r="V50" s="76"/>
      <c r="W50" s="76"/>
    </row>
    <row r="51" spans="1:23" s="1" customFormat="1" ht="29.45" customHeight="1">
      <c r="A51" s="19">
        <v>44</v>
      </c>
      <c r="B51" s="21">
        <v>44334</v>
      </c>
      <c r="C51" s="22" t="s">
        <v>265</v>
      </c>
      <c r="D51" s="20" t="s">
        <v>65</v>
      </c>
      <c r="E51" s="23" t="s">
        <v>12</v>
      </c>
      <c r="F51" s="23">
        <v>750</v>
      </c>
      <c r="G51" s="23">
        <v>1502</v>
      </c>
      <c r="H51" s="23">
        <v>1485.9</v>
      </c>
      <c r="I51" s="23">
        <v>1521.65</v>
      </c>
      <c r="J51" s="33">
        <f t="shared" si="140"/>
        <v>19.650000000000091</v>
      </c>
      <c r="K51" s="34">
        <f t="shared" si="141"/>
        <v>14737.500000000069</v>
      </c>
      <c r="L51" s="23">
        <v>400</v>
      </c>
      <c r="M51" s="48">
        <f t="shared" si="142"/>
        <v>337.95</v>
      </c>
      <c r="N51" s="34">
        <f t="shared" si="143"/>
        <v>14399.550000000068</v>
      </c>
      <c r="O51" s="55"/>
      <c r="P51" s="76"/>
      <c r="Q51" s="76"/>
      <c r="R51" s="76"/>
      <c r="S51" s="76"/>
      <c r="T51" s="76"/>
      <c r="U51" s="76"/>
      <c r="V51" s="76"/>
      <c r="W51" s="76"/>
    </row>
    <row r="52" spans="1:23" s="1" customFormat="1" ht="29.45" customHeight="1">
      <c r="A52" s="19">
        <v>45</v>
      </c>
      <c r="B52" s="21">
        <v>44334</v>
      </c>
      <c r="C52" s="22" t="s">
        <v>123</v>
      </c>
      <c r="D52" s="20" t="s">
        <v>266</v>
      </c>
      <c r="E52" s="23" t="s">
        <v>12</v>
      </c>
      <c r="F52" s="23">
        <v>125</v>
      </c>
      <c r="G52" s="23">
        <v>11575</v>
      </c>
      <c r="H52" s="23">
        <v>11493.9</v>
      </c>
      <c r="I52" s="23">
        <v>11546</v>
      </c>
      <c r="J52" s="33">
        <f t="shared" si="140"/>
        <v>-29</v>
      </c>
      <c r="K52" s="34">
        <f t="shared" si="141"/>
        <v>-3625</v>
      </c>
      <c r="L52" s="23">
        <v>400</v>
      </c>
      <c r="M52" s="48">
        <f t="shared" si="142"/>
        <v>434.06249999999994</v>
      </c>
      <c r="N52" s="34">
        <f t="shared" si="143"/>
        <v>-4059.0625</v>
      </c>
      <c r="O52" s="55"/>
      <c r="P52" s="76"/>
      <c r="Q52" s="76"/>
      <c r="R52" s="76"/>
      <c r="S52" s="76"/>
      <c r="T52" s="76"/>
      <c r="U52" s="76"/>
      <c r="V52" s="76"/>
      <c r="W52" s="76"/>
    </row>
    <row r="53" spans="1:23" s="1" customFormat="1" ht="29.45" customHeight="1">
      <c r="A53" s="19">
        <v>46</v>
      </c>
      <c r="B53" s="21">
        <v>44334</v>
      </c>
      <c r="C53" s="22" t="s">
        <v>340</v>
      </c>
      <c r="D53" s="20" t="s">
        <v>581</v>
      </c>
      <c r="E53" s="23" t="s">
        <v>12</v>
      </c>
      <c r="F53" s="23">
        <v>325</v>
      </c>
      <c r="G53" s="23">
        <v>1833.5</v>
      </c>
      <c r="H53" s="23">
        <v>1809.45</v>
      </c>
      <c r="I53" s="23">
        <v>1883.5</v>
      </c>
      <c r="J53" s="33">
        <f t="shared" ref="J53:J54" si="144">IF(E53="","",IF(E53="Buy",(I53-G53),(G53-I53)))</f>
        <v>50</v>
      </c>
      <c r="K53" s="34">
        <f t="shared" ref="K53:K54" si="145">IF(E53="","",J53*F53)</f>
        <v>16250</v>
      </c>
      <c r="L53" s="23">
        <v>400</v>
      </c>
      <c r="M53" s="48">
        <f t="shared" ref="M53:M54" si="146">G53*F53*0.03%</f>
        <v>178.76624999999999</v>
      </c>
      <c r="N53" s="34">
        <f t="shared" ref="N53:N54" si="147">K53-M53</f>
        <v>16071.233749999999</v>
      </c>
      <c r="O53" s="55"/>
      <c r="P53" s="76"/>
      <c r="Q53" s="76"/>
      <c r="R53" s="76"/>
      <c r="S53" s="76"/>
      <c r="T53" s="76"/>
      <c r="U53" s="76"/>
      <c r="V53" s="76"/>
      <c r="W53" s="76"/>
    </row>
    <row r="54" spans="1:23" s="1" customFormat="1" ht="29.45" customHeight="1">
      <c r="A54" s="19">
        <v>47</v>
      </c>
      <c r="B54" s="21">
        <v>44334</v>
      </c>
      <c r="C54" s="22" t="s">
        <v>259</v>
      </c>
      <c r="D54" s="20" t="s">
        <v>182</v>
      </c>
      <c r="E54" s="23" t="s">
        <v>12</v>
      </c>
      <c r="F54" s="23">
        <v>4000</v>
      </c>
      <c r="G54" s="23">
        <v>452.6</v>
      </c>
      <c r="H54" s="23">
        <v>447.3</v>
      </c>
      <c r="I54" s="23">
        <v>449.1</v>
      </c>
      <c r="J54" s="33">
        <f t="shared" si="144"/>
        <v>-3.5</v>
      </c>
      <c r="K54" s="34">
        <f t="shared" si="145"/>
        <v>-14000</v>
      </c>
      <c r="L54" s="23">
        <v>400</v>
      </c>
      <c r="M54" s="48">
        <f t="shared" si="146"/>
        <v>543.12</v>
      </c>
      <c r="N54" s="34">
        <f t="shared" si="147"/>
        <v>-14543.12</v>
      </c>
      <c r="O54" s="55">
        <f>SUM(N50:N54)</f>
        <v>10825.231250000035</v>
      </c>
      <c r="P54" s="76"/>
      <c r="Q54" s="76"/>
      <c r="R54" s="76"/>
      <c r="S54" s="76"/>
      <c r="T54" s="76"/>
      <c r="U54" s="76"/>
      <c r="V54" s="76"/>
      <c r="W54" s="76"/>
    </row>
    <row r="55" spans="1:23" s="1" customFormat="1" ht="29.45" customHeight="1">
      <c r="A55" s="19">
        <v>48</v>
      </c>
      <c r="B55" s="21">
        <v>44335</v>
      </c>
      <c r="C55" s="22" t="s">
        <v>237</v>
      </c>
      <c r="D55" s="20" t="s">
        <v>146</v>
      </c>
      <c r="E55" s="23" t="s">
        <v>12</v>
      </c>
      <c r="F55" s="23">
        <v>3000</v>
      </c>
      <c r="G55" s="23">
        <v>323.3</v>
      </c>
      <c r="H55" s="23">
        <v>320.39999999999998</v>
      </c>
      <c r="I55" s="23">
        <v>320.39999999999998</v>
      </c>
      <c r="J55" s="33">
        <f t="shared" ref="J55:J60" si="148">IF(E55="","",IF(E55="Buy",(I55-G55),(G55-I55)))</f>
        <v>-2.9000000000000341</v>
      </c>
      <c r="K55" s="34">
        <f t="shared" ref="K55:K60" si="149">IF(E55="","",J55*F55)</f>
        <v>-8700.0000000001019</v>
      </c>
      <c r="L55" s="23">
        <v>400</v>
      </c>
      <c r="M55" s="48">
        <f t="shared" ref="M55:M60" si="150">G55*F55*0.03%</f>
        <v>290.96999999999997</v>
      </c>
      <c r="N55" s="34">
        <f t="shared" ref="N55:N60" si="151">K55-M55</f>
        <v>-8990.9700000001012</v>
      </c>
      <c r="O55" s="55"/>
      <c r="P55" s="76"/>
      <c r="Q55" s="76"/>
      <c r="R55" s="76"/>
      <c r="S55" s="76"/>
      <c r="T55" s="76"/>
      <c r="U55" s="76"/>
      <c r="V55" s="76"/>
      <c r="W55" s="76"/>
    </row>
    <row r="56" spans="1:23" s="1" customFormat="1" ht="29.45" customHeight="1">
      <c r="A56" s="19">
        <v>49</v>
      </c>
      <c r="B56" s="21">
        <v>44335</v>
      </c>
      <c r="C56" s="22" t="s">
        <v>361</v>
      </c>
      <c r="D56" s="20" t="s">
        <v>179</v>
      </c>
      <c r="E56" s="23" t="s">
        <v>12</v>
      </c>
      <c r="F56" s="23">
        <v>850</v>
      </c>
      <c r="G56" s="23">
        <v>1213.2</v>
      </c>
      <c r="H56" s="23">
        <v>1199.25</v>
      </c>
      <c r="I56" s="23">
        <v>1209</v>
      </c>
      <c r="J56" s="33">
        <f t="shared" si="148"/>
        <v>-4.2000000000000455</v>
      </c>
      <c r="K56" s="34">
        <f t="shared" si="149"/>
        <v>-3570.0000000000387</v>
      </c>
      <c r="L56" s="23">
        <v>400</v>
      </c>
      <c r="M56" s="48">
        <f t="shared" si="150"/>
        <v>309.36599999999999</v>
      </c>
      <c r="N56" s="34">
        <f t="shared" si="151"/>
        <v>-3879.3660000000386</v>
      </c>
      <c r="O56" s="55"/>
      <c r="P56" s="76"/>
      <c r="Q56" s="76"/>
      <c r="R56" s="76"/>
      <c r="S56" s="76"/>
      <c r="T56" s="76"/>
      <c r="U56" s="76"/>
      <c r="V56" s="76"/>
      <c r="W56" s="76"/>
    </row>
    <row r="57" spans="1:23" s="1" customFormat="1" ht="29.45" customHeight="1">
      <c r="A57" s="19">
        <v>50</v>
      </c>
      <c r="B57" s="21">
        <v>44335</v>
      </c>
      <c r="C57" s="22" t="s">
        <v>583</v>
      </c>
      <c r="D57" s="20" t="s">
        <v>368</v>
      </c>
      <c r="E57" s="23" t="s">
        <v>12</v>
      </c>
      <c r="F57" s="23">
        <v>650</v>
      </c>
      <c r="G57" s="23">
        <v>1309</v>
      </c>
      <c r="H57" s="23">
        <v>1296.9000000000001</v>
      </c>
      <c r="I57" s="23">
        <v>1296.9000000000001</v>
      </c>
      <c r="J57" s="33">
        <f t="shared" si="148"/>
        <v>-12.099999999999909</v>
      </c>
      <c r="K57" s="34">
        <f t="shared" si="149"/>
        <v>-7864.9999999999409</v>
      </c>
      <c r="L57" s="23">
        <v>400</v>
      </c>
      <c r="M57" s="48">
        <f t="shared" si="150"/>
        <v>255.25499999999997</v>
      </c>
      <c r="N57" s="34">
        <f t="shared" si="151"/>
        <v>-8120.254999999941</v>
      </c>
      <c r="O57" s="55"/>
      <c r="P57" s="76"/>
      <c r="Q57" s="76"/>
      <c r="R57" s="76"/>
      <c r="S57" s="76"/>
      <c r="T57" s="76"/>
      <c r="U57" s="76"/>
      <c r="V57" s="76"/>
      <c r="W57" s="76"/>
    </row>
    <row r="58" spans="1:23" s="1" customFormat="1" ht="29.45" customHeight="1">
      <c r="A58" s="19">
        <v>51</v>
      </c>
      <c r="B58" s="21">
        <v>44335</v>
      </c>
      <c r="C58" s="22" t="s">
        <v>334</v>
      </c>
      <c r="D58" s="20" t="s">
        <v>289</v>
      </c>
      <c r="E58" s="23" t="s">
        <v>12</v>
      </c>
      <c r="F58" s="23">
        <v>500</v>
      </c>
      <c r="G58" s="23">
        <v>2012.5</v>
      </c>
      <c r="H58" s="23">
        <v>1997.1</v>
      </c>
      <c r="I58" s="23">
        <v>1997.1</v>
      </c>
      <c r="J58" s="33">
        <f t="shared" si="148"/>
        <v>-15.400000000000091</v>
      </c>
      <c r="K58" s="34">
        <f t="shared" si="149"/>
        <v>-7700.0000000000455</v>
      </c>
      <c r="L58" s="23">
        <v>400</v>
      </c>
      <c r="M58" s="48">
        <f t="shared" si="150"/>
        <v>301.875</v>
      </c>
      <c r="N58" s="34">
        <f t="shared" si="151"/>
        <v>-8001.8750000000455</v>
      </c>
      <c r="O58" s="55">
        <f>SUM(N55:N58)</f>
        <v>-28992.466000000124</v>
      </c>
      <c r="P58" s="76"/>
      <c r="Q58" s="76"/>
      <c r="R58" s="76"/>
      <c r="S58" s="76"/>
      <c r="T58" s="76"/>
      <c r="U58" s="76"/>
      <c r="V58" s="76"/>
      <c r="W58" s="76"/>
    </row>
    <row r="59" spans="1:23" s="1" customFormat="1" ht="29.45" customHeight="1">
      <c r="A59" s="19">
        <v>52</v>
      </c>
      <c r="B59" s="21">
        <v>44336</v>
      </c>
      <c r="C59" s="22" t="s">
        <v>221</v>
      </c>
      <c r="D59" s="20" t="s">
        <v>582</v>
      </c>
      <c r="E59" s="23" t="s">
        <v>12</v>
      </c>
      <c r="F59" s="23">
        <v>425</v>
      </c>
      <c r="G59" s="23">
        <v>1537.6</v>
      </c>
      <c r="H59" s="23">
        <v>1517.5</v>
      </c>
      <c r="I59" s="23">
        <v>1525.25</v>
      </c>
      <c r="J59" s="33">
        <f t="shared" si="148"/>
        <v>-12.349999999999909</v>
      </c>
      <c r="K59" s="34">
        <f t="shared" si="149"/>
        <v>-5248.7499999999618</v>
      </c>
      <c r="L59" s="23">
        <v>400</v>
      </c>
      <c r="M59" s="48">
        <f t="shared" si="150"/>
        <v>196.04399999999998</v>
      </c>
      <c r="N59" s="34">
        <f t="shared" si="151"/>
        <v>-5444.7939999999617</v>
      </c>
      <c r="O59" s="55"/>
      <c r="P59" s="76"/>
      <c r="Q59" s="76"/>
      <c r="R59" s="76"/>
      <c r="S59" s="76"/>
      <c r="T59" s="76"/>
      <c r="U59" s="76"/>
      <c r="V59" s="76"/>
      <c r="W59" s="76"/>
    </row>
    <row r="60" spans="1:23" s="1" customFormat="1" ht="29.45" customHeight="1">
      <c r="A60" s="19">
        <v>53</v>
      </c>
      <c r="B60" s="21">
        <v>44336</v>
      </c>
      <c r="C60" s="22" t="s">
        <v>502</v>
      </c>
      <c r="D60" s="20" t="s">
        <v>109</v>
      </c>
      <c r="E60" s="23" t="s">
        <v>12</v>
      </c>
      <c r="F60" s="23">
        <v>8000</v>
      </c>
      <c r="G60" s="23">
        <v>160.4</v>
      </c>
      <c r="H60" s="23">
        <v>158.4</v>
      </c>
      <c r="I60" s="23">
        <v>159.80000000000001</v>
      </c>
      <c r="J60" s="33">
        <f t="shared" si="148"/>
        <v>-0.59999999999999432</v>
      </c>
      <c r="K60" s="34">
        <f t="shared" si="149"/>
        <v>-4799.9999999999545</v>
      </c>
      <c r="L60" s="23">
        <v>400</v>
      </c>
      <c r="M60" s="48">
        <f t="shared" si="150"/>
        <v>384.96</v>
      </c>
      <c r="N60" s="34">
        <f t="shared" si="151"/>
        <v>-5184.9599999999546</v>
      </c>
      <c r="O60" s="55">
        <f>SUM(N59:N60)</f>
        <v>-10629.753999999917</v>
      </c>
      <c r="P60" s="76"/>
      <c r="Q60" s="76"/>
      <c r="R60" s="76"/>
      <c r="S60" s="76"/>
      <c r="T60" s="76"/>
      <c r="U60" s="76"/>
      <c r="V60" s="76"/>
      <c r="W60" s="76"/>
    </row>
    <row r="61" spans="1:23" s="1" customFormat="1" ht="29.45" customHeight="1">
      <c r="A61" s="19">
        <v>54</v>
      </c>
      <c r="B61" s="21">
        <v>44337</v>
      </c>
      <c r="C61" s="22" t="s">
        <v>213</v>
      </c>
      <c r="D61" s="20" t="s">
        <v>375</v>
      </c>
      <c r="E61" s="23" t="s">
        <v>12</v>
      </c>
      <c r="F61" s="23">
        <v>1800</v>
      </c>
      <c r="G61" s="23">
        <v>1003.85</v>
      </c>
      <c r="H61" s="23">
        <v>990.1</v>
      </c>
      <c r="I61" s="23">
        <v>1018.35</v>
      </c>
      <c r="J61" s="33">
        <f t="shared" ref="J61:J62" si="152">IF(E61="","",IF(E61="Buy",(I61-G61),(G61-I61)))</f>
        <v>14.5</v>
      </c>
      <c r="K61" s="34">
        <f t="shared" ref="K61:K62" si="153">IF(E61="","",J61*F61)</f>
        <v>26100</v>
      </c>
      <c r="L61" s="23">
        <v>400</v>
      </c>
      <c r="M61" s="48">
        <f t="shared" ref="M61:M62" si="154">G61*F61*0.03%</f>
        <v>542.07899999999995</v>
      </c>
      <c r="N61" s="34">
        <f t="shared" ref="N61:N62" si="155">K61-M61</f>
        <v>25557.920999999998</v>
      </c>
      <c r="O61" s="55"/>
      <c r="P61" s="76"/>
      <c r="Q61" s="76"/>
      <c r="R61" s="76"/>
      <c r="S61" s="76"/>
      <c r="T61" s="76"/>
      <c r="U61" s="76"/>
      <c r="V61" s="76"/>
      <c r="W61" s="76"/>
    </row>
    <row r="62" spans="1:23" s="1" customFormat="1" ht="29.45" customHeight="1">
      <c r="A62" s="19">
        <v>55</v>
      </c>
      <c r="B62" s="21">
        <v>44337</v>
      </c>
      <c r="C62" s="22" t="s">
        <v>229</v>
      </c>
      <c r="D62" s="20" t="s">
        <v>165</v>
      </c>
      <c r="E62" s="23" t="s">
        <v>12</v>
      </c>
      <c r="F62" s="23">
        <v>3300</v>
      </c>
      <c r="G62" s="23">
        <v>275.7</v>
      </c>
      <c r="H62" s="23">
        <v>272.3</v>
      </c>
      <c r="I62" s="23">
        <v>272.3</v>
      </c>
      <c r="J62" s="33">
        <f t="shared" si="152"/>
        <v>-3.3999999999999773</v>
      </c>
      <c r="K62" s="34">
        <f t="shared" si="153"/>
        <v>-11219.999999999925</v>
      </c>
      <c r="L62" s="23">
        <v>400</v>
      </c>
      <c r="M62" s="48">
        <f t="shared" si="154"/>
        <v>272.94299999999998</v>
      </c>
      <c r="N62" s="34">
        <f t="shared" si="155"/>
        <v>-11492.942999999925</v>
      </c>
      <c r="O62" s="55"/>
      <c r="P62" s="76"/>
      <c r="Q62" s="76"/>
      <c r="R62" s="76"/>
      <c r="S62" s="76"/>
      <c r="T62" s="76"/>
      <c r="U62" s="76"/>
      <c r="V62" s="76"/>
      <c r="W62" s="76"/>
    </row>
    <row r="63" spans="1:23" s="1" customFormat="1" ht="29.45" customHeight="1">
      <c r="A63" s="19">
        <v>56</v>
      </c>
      <c r="B63" s="21">
        <v>44337</v>
      </c>
      <c r="C63" s="22" t="s">
        <v>363</v>
      </c>
      <c r="D63" s="20" t="s">
        <v>74</v>
      </c>
      <c r="E63" s="23" t="s">
        <v>12</v>
      </c>
      <c r="F63" s="23">
        <v>2400</v>
      </c>
      <c r="G63" s="23">
        <v>729.5</v>
      </c>
      <c r="H63" s="23">
        <v>724.5</v>
      </c>
      <c r="I63" s="23">
        <v>734.5</v>
      </c>
      <c r="J63" s="33">
        <f t="shared" ref="J63" si="156">IF(E63="","",IF(E63="Buy",(I63-G63),(G63-I63)))</f>
        <v>5</v>
      </c>
      <c r="K63" s="34">
        <f t="shared" ref="K63" si="157">IF(E63="","",J63*F63)</f>
        <v>12000</v>
      </c>
      <c r="L63" s="23">
        <v>400</v>
      </c>
      <c r="M63" s="48">
        <f t="shared" ref="M63" si="158">G63*F63*0.03%</f>
        <v>525.24</v>
      </c>
      <c r="N63" s="34">
        <f t="shared" ref="N63" si="159">K63-M63</f>
        <v>11474.76</v>
      </c>
      <c r="O63" s="55">
        <f>SUM(N61:N63)</f>
        <v>25539.738000000074</v>
      </c>
      <c r="P63" s="76"/>
      <c r="Q63" s="76"/>
      <c r="R63" s="76"/>
      <c r="S63" s="76"/>
      <c r="T63" s="76"/>
      <c r="U63" s="76"/>
      <c r="V63" s="76"/>
      <c r="W63" s="76"/>
    </row>
    <row r="64" spans="1:23" s="1" customFormat="1" ht="29.45" customHeight="1">
      <c r="A64" s="19">
        <v>57</v>
      </c>
      <c r="B64" s="21">
        <v>44340</v>
      </c>
      <c r="C64" s="22" t="s">
        <v>81</v>
      </c>
      <c r="D64" s="20" t="s">
        <v>159</v>
      </c>
      <c r="E64" s="23" t="s">
        <v>12</v>
      </c>
      <c r="F64" s="23">
        <v>400</v>
      </c>
      <c r="G64" s="23">
        <v>4131</v>
      </c>
      <c r="H64" s="23">
        <v>4099.8999999999996</v>
      </c>
      <c r="I64" s="23">
        <v>4138</v>
      </c>
      <c r="J64" s="33">
        <f t="shared" ref="J64" si="160">IF(E64="","",IF(E64="Buy",(I64-G64),(G64-I64)))</f>
        <v>7</v>
      </c>
      <c r="K64" s="34">
        <f t="shared" ref="K64" si="161">IF(E64="","",J64*F64)</f>
        <v>2800</v>
      </c>
      <c r="L64" s="23">
        <v>400</v>
      </c>
      <c r="M64" s="48">
        <f t="shared" ref="M64" si="162">G64*F64*0.03%</f>
        <v>495.71999999999997</v>
      </c>
      <c r="N64" s="34">
        <f t="shared" ref="N64" si="163">K64-M64</f>
        <v>2304.2800000000002</v>
      </c>
      <c r="O64" s="55"/>
      <c r="P64" s="76"/>
      <c r="Q64" s="76"/>
      <c r="R64" s="76"/>
      <c r="S64" s="76"/>
      <c r="T64" s="76"/>
      <c r="U64" s="76"/>
      <c r="V64" s="76"/>
      <c r="W64" s="76"/>
    </row>
    <row r="65" spans="1:23" s="1" customFormat="1" ht="29.45" customHeight="1">
      <c r="A65" s="19">
        <v>58</v>
      </c>
      <c r="B65" s="21">
        <v>44340</v>
      </c>
      <c r="C65" s="22" t="s">
        <v>143</v>
      </c>
      <c r="D65" s="20" t="s">
        <v>24</v>
      </c>
      <c r="E65" s="23" t="s">
        <v>12</v>
      </c>
      <c r="F65" s="23">
        <v>1150</v>
      </c>
      <c r="G65" s="23">
        <v>1444</v>
      </c>
      <c r="H65" s="23">
        <v>1433.5</v>
      </c>
      <c r="I65" s="23">
        <v>1458</v>
      </c>
      <c r="J65" s="33">
        <f t="shared" ref="J65" si="164">IF(E65="","",IF(E65="Buy",(I65-G65),(G65-I65)))</f>
        <v>14</v>
      </c>
      <c r="K65" s="34">
        <f t="shared" ref="K65" si="165">IF(E65="","",J65*F65)</f>
        <v>16100</v>
      </c>
      <c r="L65" s="23">
        <v>400</v>
      </c>
      <c r="M65" s="48">
        <f t="shared" ref="M65" si="166">G65*F65*0.03%</f>
        <v>498.17999999999995</v>
      </c>
      <c r="N65" s="34">
        <f t="shared" ref="N65" si="167">K65-M65</f>
        <v>15601.82</v>
      </c>
      <c r="O65" s="55"/>
      <c r="P65" s="76"/>
      <c r="Q65" s="76"/>
      <c r="R65" s="76"/>
      <c r="S65" s="76"/>
      <c r="T65" s="76"/>
      <c r="U65" s="76"/>
      <c r="V65" s="76"/>
      <c r="W65" s="76"/>
    </row>
    <row r="66" spans="1:23" s="1" customFormat="1" ht="29.45" customHeight="1">
      <c r="A66" s="19">
        <v>59</v>
      </c>
      <c r="B66" s="21">
        <v>44340</v>
      </c>
      <c r="C66" s="22" t="s">
        <v>323</v>
      </c>
      <c r="D66" s="20" t="s">
        <v>150</v>
      </c>
      <c r="E66" s="23" t="s">
        <v>12</v>
      </c>
      <c r="F66" s="23">
        <v>5400</v>
      </c>
      <c r="G66" s="23">
        <v>158</v>
      </c>
      <c r="H66" s="23">
        <v>155.6</v>
      </c>
      <c r="I66" s="23">
        <v>158.5</v>
      </c>
      <c r="J66" s="33">
        <f t="shared" ref="J66" si="168">IF(E66="","",IF(E66="Buy",(I66-G66),(G66-I66)))</f>
        <v>0.5</v>
      </c>
      <c r="K66" s="34">
        <f t="shared" ref="K66" si="169">IF(E66="","",J66*F66)</f>
        <v>2700</v>
      </c>
      <c r="L66" s="23">
        <v>400</v>
      </c>
      <c r="M66" s="48">
        <f t="shared" ref="M66" si="170">G66*F66*0.03%</f>
        <v>255.95999999999998</v>
      </c>
      <c r="N66" s="34">
        <f t="shared" ref="N66" si="171">K66-M66</f>
        <v>2444.04</v>
      </c>
      <c r="O66" s="55"/>
      <c r="P66" s="76"/>
      <c r="Q66" s="76"/>
      <c r="R66" s="76"/>
      <c r="S66" s="76"/>
      <c r="T66" s="76"/>
      <c r="U66" s="76"/>
      <c r="V66" s="76"/>
      <c r="W66" s="76"/>
    </row>
    <row r="67" spans="1:23" s="1" customFormat="1" ht="29.45" customHeight="1">
      <c r="A67" s="19">
        <v>60</v>
      </c>
      <c r="B67" s="21">
        <v>44340</v>
      </c>
      <c r="C67" s="22" t="s">
        <v>397</v>
      </c>
      <c r="D67" s="20" t="s">
        <v>535</v>
      </c>
      <c r="E67" s="23" t="s">
        <v>12</v>
      </c>
      <c r="F67" s="23">
        <v>7200</v>
      </c>
      <c r="G67" s="23">
        <v>191.95</v>
      </c>
      <c r="H67" s="23">
        <v>189.8</v>
      </c>
      <c r="I67" s="23">
        <v>193.6</v>
      </c>
      <c r="J67" s="33">
        <f t="shared" ref="J67" si="172">IF(E67="","",IF(E67="Buy",(I67-G67),(G67-I67)))</f>
        <v>1.6500000000000057</v>
      </c>
      <c r="K67" s="34">
        <f t="shared" ref="K67" si="173">IF(E67="","",J67*F67)</f>
        <v>11880.00000000004</v>
      </c>
      <c r="L67" s="23">
        <v>400</v>
      </c>
      <c r="M67" s="48">
        <f t="shared" ref="M67:M72" si="174">G67*F67*0.03%</f>
        <v>414.61199999999997</v>
      </c>
      <c r="N67" s="34">
        <f t="shared" ref="N67" si="175">K67-M67</f>
        <v>11465.388000000041</v>
      </c>
      <c r="O67" s="55">
        <f>SUM(N64:N67)</f>
        <v>31815.528000000042</v>
      </c>
      <c r="P67" s="76"/>
      <c r="Q67" s="76"/>
      <c r="R67" s="76"/>
      <c r="S67" s="76"/>
      <c r="T67" s="76"/>
      <c r="U67" s="76"/>
      <c r="V67" s="76"/>
      <c r="W67" s="76"/>
    </row>
    <row r="68" spans="1:23" s="1" customFormat="1" ht="29.45" customHeight="1">
      <c r="A68" s="19">
        <v>61</v>
      </c>
      <c r="B68" s="21">
        <v>44341</v>
      </c>
      <c r="C68" s="22" t="s">
        <v>71</v>
      </c>
      <c r="D68" s="20" t="s">
        <v>253</v>
      </c>
      <c r="E68" s="23" t="s">
        <v>12</v>
      </c>
      <c r="F68" s="23">
        <v>9000</v>
      </c>
      <c r="G68" s="23">
        <v>127.95</v>
      </c>
      <c r="H68" s="23">
        <v>126.6</v>
      </c>
      <c r="I68" s="23">
        <v>127.8</v>
      </c>
      <c r="J68" s="33">
        <f t="shared" ref="J68" si="176">IF(E68="","",IF(E68="Buy",(I68-G68),(G68-I68)))</f>
        <v>-0.15000000000000568</v>
      </c>
      <c r="K68" s="34">
        <f t="shared" ref="K68" si="177">IF(E68="","",J68*F68)</f>
        <v>-1350.0000000000512</v>
      </c>
      <c r="L68" s="23">
        <v>400</v>
      </c>
      <c r="M68" s="48">
        <f t="shared" si="174"/>
        <v>345.46499999999997</v>
      </c>
      <c r="N68" s="34">
        <f t="shared" ref="N68" si="178">K68-M68</f>
        <v>-1695.4650000000511</v>
      </c>
      <c r="O68" s="55"/>
      <c r="P68" s="76"/>
      <c r="Q68" s="76"/>
      <c r="R68" s="76"/>
      <c r="S68" s="76"/>
      <c r="T68" s="76"/>
      <c r="U68" s="76"/>
      <c r="V68" s="76"/>
      <c r="W68" s="76"/>
    </row>
    <row r="69" spans="1:23" s="1" customFormat="1" ht="29.45" customHeight="1">
      <c r="A69" s="19">
        <v>62</v>
      </c>
      <c r="B69" s="21">
        <v>44341</v>
      </c>
      <c r="C69" s="22" t="s">
        <v>428</v>
      </c>
      <c r="D69" s="20" t="s">
        <v>584</v>
      </c>
      <c r="E69" s="23" t="s">
        <v>12</v>
      </c>
      <c r="F69" s="23">
        <v>300</v>
      </c>
      <c r="G69" s="23">
        <v>2909.6</v>
      </c>
      <c r="H69" s="23">
        <v>2887.5</v>
      </c>
      <c r="I69" s="23">
        <v>2928</v>
      </c>
      <c r="J69" s="33">
        <f t="shared" ref="J69" si="179">IF(E69="","",IF(E69="Buy",(I69-G69),(G69-I69)))</f>
        <v>18.400000000000091</v>
      </c>
      <c r="K69" s="34">
        <f t="shared" ref="K69" si="180">IF(E69="","",J69*F69)</f>
        <v>5520.0000000000273</v>
      </c>
      <c r="L69" s="23">
        <v>400</v>
      </c>
      <c r="M69" s="48">
        <f t="shared" si="174"/>
        <v>261.86399999999998</v>
      </c>
      <c r="N69" s="34">
        <f t="shared" ref="N69" si="181">K69-M69</f>
        <v>5258.1360000000277</v>
      </c>
      <c r="O69" s="55">
        <f>SUM(N68:N69)</f>
        <v>3562.6709999999766</v>
      </c>
      <c r="P69" s="76"/>
      <c r="Q69" s="76"/>
      <c r="R69" s="76"/>
      <c r="S69" s="76"/>
      <c r="T69" s="76"/>
      <c r="U69" s="76"/>
      <c r="V69" s="76"/>
      <c r="W69" s="76"/>
    </row>
    <row r="70" spans="1:23" s="1" customFormat="1" ht="29.45" customHeight="1">
      <c r="A70" s="19">
        <v>63</v>
      </c>
      <c r="B70" s="21">
        <v>44342</v>
      </c>
      <c r="C70" s="22" t="s">
        <v>240</v>
      </c>
      <c r="D70" s="20" t="s">
        <v>216</v>
      </c>
      <c r="E70" s="23" t="s">
        <v>12</v>
      </c>
      <c r="F70" s="23">
        <v>6200</v>
      </c>
      <c r="G70" s="23">
        <v>221.5</v>
      </c>
      <c r="H70" s="23">
        <v>219.5</v>
      </c>
      <c r="I70" s="23">
        <v>225.05</v>
      </c>
      <c r="J70" s="33">
        <f t="shared" ref="J70" si="182">IF(E70="","",IF(E70="Buy",(I70-G70),(G70-I70)))</f>
        <v>3.5500000000000114</v>
      </c>
      <c r="K70" s="34">
        <f t="shared" ref="K70" si="183">IF(E70="","",J70*F70)</f>
        <v>22010.000000000069</v>
      </c>
      <c r="L70" s="23">
        <v>400</v>
      </c>
      <c r="M70" s="48">
        <f t="shared" si="174"/>
        <v>411.98999999999995</v>
      </c>
      <c r="N70" s="34">
        <f t="shared" ref="N70" si="184">K70-M70</f>
        <v>21598.010000000068</v>
      </c>
      <c r="O70" s="55"/>
      <c r="P70" s="76"/>
      <c r="Q70" s="76"/>
      <c r="R70" s="76"/>
      <c r="S70" s="76"/>
      <c r="T70" s="76"/>
      <c r="U70" s="76"/>
      <c r="V70" s="76"/>
      <c r="W70" s="76"/>
    </row>
    <row r="71" spans="1:23" s="1" customFormat="1" ht="29.45" customHeight="1">
      <c r="A71" s="19">
        <v>64</v>
      </c>
      <c r="B71" s="21">
        <v>44342</v>
      </c>
      <c r="C71" s="22" t="s">
        <v>247</v>
      </c>
      <c r="D71" s="20" t="s">
        <v>78</v>
      </c>
      <c r="E71" s="23" t="s">
        <v>12</v>
      </c>
      <c r="F71" s="23">
        <v>250</v>
      </c>
      <c r="G71" s="23">
        <v>5710</v>
      </c>
      <c r="H71" s="23">
        <v>5658.9</v>
      </c>
      <c r="I71" s="23">
        <v>5766.9</v>
      </c>
      <c r="J71" s="33">
        <f t="shared" ref="J71" si="185">IF(E71="","",IF(E71="Buy",(I71-G71),(G71-I71)))</f>
        <v>56.899999999999636</v>
      </c>
      <c r="K71" s="34">
        <f t="shared" ref="K71" si="186">IF(E71="","",J71*F71)</f>
        <v>14224.999999999909</v>
      </c>
      <c r="L71" s="23">
        <v>400</v>
      </c>
      <c r="M71" s="48">
        <f t="shared" si="174"/>
        <v>428.24999999999994</v>
      </c>
      <c r="N71" s="34">
        <f t="shared" ref="N71" si="187">K71-M71</f>
        <v>13796.749999999909</v>
      </c>
      <c r="O71" s="55"/>
      <c r="P71" s="76"/>
      <c r="Q71" s="76"/>
      <c r="R71" s="76"/>
      <c r="S71" s="76"/>
      <c r="T71" s="76"/>
      <c r="U71" s="76"/>
      <c r="V71" s="76"/>
      <c r="W71" s="76"/>
    </row>
    <row r="72" spans="1:23" s="1" customFormat="1" ht="29.45" customHeight="1">
      <c r="A72" s="19">
        <v>65</v>
      </c>
      <c r="B72" s="21">
        <v>44342</v>
      </c>
      <c r="C72" s="22" t="s">
        <v>256</v>
      </c>
      <c r="D72" s="20" t="s">
        <v>204</v>
      </c>
      <c r="E72" s="23" t="s">
        <v>12</v>
      </c>
      <c r="F72" s="23">
        <v>1400</v>
      </c>
      <c r="G72" s="23">
        <v>652</v>
      </c>
      <c r="H72" s="23">
        <v>647.20000000000005</v>
      </c>
      <c r="I72" s="23">
        <v>650</v>
      </c>
      <c r="J72" s="33">
        <f t="shared" ref="J72" si="188">IF(E72="","",IF(E72="Buy",(I72-G72),(G72-I72)))</f>
        <v>-2</v>
      </c>
      <c r="K72" s="34">
        <f t="shared" ref="K72" si="189">IF(E72="","",J72*F72)</f>
        <v>-2800</v>
      </c>
      <c r="L72" s="23">
        <v>400</v>
      </c>
      <c r="M72" s="48">
        <f t="shared" si="174"/>
        <v>273.83999999999997</v>
      </c>
      <c r="N72" s="34">
        <f>K72-M72</f>
        <v>-3073.84</v>
      </c>
      <c r="O72" s="55">
        <f>SUM(N70:N72)</f>
        <v>32320.91999999998</v>
      </c>
      <c r="P72" s="76"/>
      <c r="Q72" s="76"/>
      <c r="R72" s="76"/>
      <c r="S72" s="76"/>
      <c r="T72" s="76"/>
      <c r="U72" s="76"/>
      <c r="V72" s="76"/>
      <c r="W72" s="76"/>
    </row>
    <row r="73" spans="1:23" s="1" customFormat="1" ht="29.45" customHeight="1">
      <c r="A73" s="19">
        <v>66</v>
      </c>
      <c r="B73" s="21">
        <v>44343</v>
      </c>
      <c r="C73" s="22" t="s">
        <v>237</v>
      </c>
      <c r="D73" s="20" t="s">
        <v>472</v>
      </c>
      <c r="E73" s="23" t="s">
        <v>12</v>
      </c>
      <c r="F73" s="23">
        <v>375</v>
      </c>
      <c r="G73" s="23">
        <v>3545</v>
      </c>
      <c r="H73" s="23">
        <v>3505.5</v>
      </c>
      <c r="I73" s="23">
        <v>3505.5</v>
      </c>
      <c r="J73" s="33">
        <f t="shared" ref="J73:J74" si="190">IF(E73="","",IF(E73="Buy",(I73-G73),(G73-I73)))</f>
        <v>-39.5</v>
      </c>
      <c r="K73" s="34">
        <f t="shared" ref="K73:K74" si="191">IF(E73="","",J73*F73)</f>
        <v>-14812.5</v>
      </c>
      <c r="L73" s="23">
        <v>400</v>
      </c>
      <c r="M73" s="48">
        <f t="shared" ref="M73:M74" si="192">G73*F73*0.03%</f>
        <v>398.81249999999994</v>
      </c>
      <c r="N73" s="34">
        <f t="shared" ref="N73:N74" si="193">K73-M73</f>
        <v>-15211.3125</v>
      </c>
      <c r="O73" s="55"/>
      <c r="P73" s="76"/>
      <c r="Q73" s="76"/>
      <c r="R73" s="76"/>
      <c r="S73" s="76"/>
      <c r="T73" s="76"/>
      <c r="U73" s="76"/>
      <c r="V73" s="76"/>
      <c r="W73" s="76"/>
    </row>
    <row r="74" spans="1:23" s="1" customFormat="1" ht="29.45" customHeight="1">
      <c r="A74" s="19">
        <v>67</v>
      </c>
      <c r="B74" s="21">
        <v>44343</v>
      </c>
      <c r="C74" s="22" t="s">
        <v>124</v>
      </c>
      <c r="D74" s="20" t="s">
        <v>204</v>
      </c>
      <c r="E74" s="23" t="s">
        <v>12</v>
      </c>
      <c r="F74" s="23">
        <v>2800</v>
      </c>
      <c r="G74" s="23">
        <v>662.5</v>
      </c>
      <c r="H74" s="23">
        <v>655.8</v>
      </c>
      <c r="I74" s="23">
        <v>657.9</v>
      </c>
      <c r="J74" s="33">
        <f t="shared" si="190"/>
        <v>-4.6000000000000227</v>
      </c>
      <c r="K74" s="34">
        <f t="shared" si="191"/>
        <v>-12880.000000000064</v>
      </c>
      <c r="L74" s="23">
        <v>400</v>
      </c>
      <c r="M74" s="48">
        <f t="shared" si="192"/>
        <v>556.5</v>
      </c>
      <c r="N74" s="34">
        <f t="shared" si="193"/>
        <v>-13436.500000000064</v>
      </c>
      <c r="O74" s="55"/>
      <c r="P74" s="76"/>
      <c r="Q74" s="76"/>
      <c r="R74" s="76"/>
      <c r="S74" s="76"/>
      <c r="T74" s="76"/>
      <c r="U74" s="76"/>
      <c r="V74" s="76"/>
      <c r="W74" s="76"/>
    </row>
    <row r="75" spans="1:23" s="1" customFormat="1" ht="29.45" customHeight="1">
      <c r="A75" s="19">
        <v>68</v>
      </c>
      <c r="B75" s="21">
        <v>44343</v>
      </c>
      <c r="C75" s="22" t="s">
        <v>429</v>
      </c>
      <c r="D75" s="20" t="s">
        <v>180</v>
      </c>
      <c r="E75" s="23" t="s">
        <v>12</v>
      </c>
      <c r="F75" s="23">
        <v>16000</v>
      </c>
      <c r="G75" s="23">
        <v>41.65</v>
      </c>
      <c r="H75" s="23">
        <v>40.9</v>
      </c>
      <c r="I75" s="23">
        <v>42.9</v>
      </c>
      <c r="J75" s="33">
        <f t="shared" ref="J75" si="194">IF(E75="","",IF(E75="Buy",(I75-G75),(G75-I75)))</f>
        <v>1.25</v>
      </c>
      <c r="K75" s="34">
        <f t="shared" ref="K75" si="195">IF(E75="","",J75*F75)</f>
        <v>20000</v>
      </c>
      <c r="L75" s="23">
        <v>400</v>
      </c>
      <c r="M75" s="48">
        <f t="shared" ref="M75" si="196">G75*F75*0.03%</f>
        <v>199.92</v>
      </c>
      <c r="N75" s="34">
        <f t="shared" ref="N75" si="197">K75-M75</f>
        <v>19800.080000000002</v>
      </c>
      <c r="O75" s="55">
        <f>SUM(N73:N75)</f>
        <v>-8847.7325000000637</v>
      </c>
      <c r="P75" s="76"/>
      <c r="Q75" s="76"/>
      <c r="R75" s="76"/>
      <c r="S75" s="76"/>
      <c r="T75" s="76"/>
      <c r="U75" s="76"/>
      <c r="V75" s="76"/>
      <c r="W75" s="76"/>
    </row>
    <row r="76" spans="1:23" s="1" customFormat="1" ht="29.45" customHeight="1">
      <c r="A76" s="19">
        <v>69</v>
      </c>
      <c r="B76" s="21">
        <v>44344</v>
      </c>
      <c r="C76" s="22" t="s">
        <v>192</v>
      </c>
      <c r="D76" s="20" t="s">
        <v>289</v>
      </c>
      <c r="E76" s="23" t="s">
        <v>12</v>
      </c>
      <c r="F76" s="23">
        <v>250</v>
      </c>
      <c r="G76" s="23">
        <v>2032</v>
      </c>
      <c r="H76" s="23">
        <v>1995.5</v>
      </c>
      <c r="I76" s="23">
        <v>2082.3000000000002</v>
      </c>
      <c r="J76" s="33">
        <f t="shared" ref="J76" si="198">IF(E76="","",IF(E76="Buy",(I76-G76),(G76-I76)))</f>
        <v>50.300000000000182</v>
      </c>
      <c r="K76" s="34">
        <f t="shared" ref="K76" si="199">IF(E76="","",J76*F76)</f>
        <v>12575.000000000045</v>
      </c>
      <c r="L76" s="23">
        <v>400</v>
      </c>
      <c r="M76" s="48">
        <f t="shared" ref="M76" si="200">G76*F76*0.03%</f>
        <v>152.39999999999998</v>
      </c>
      <c r="N76" s="34">
        <f t="shared" ref="N76" si="201">K76-M76</f>
        <v>12422.600000000046</v>
      </c>
      <c r="O76" s="55"/>
      <c r="P76" s="76"/>
      <c r="Q76" s="76"/>
      <c r="R76" s="76"/>
      <c r="S76" s="76"/>
      <c r="T76" s="76"/>
      <c r="U76" s="76"/>
      <c r="V76" s="76"/>
      <c r="W76" s="76"/>
    </row>
    <row r="77" spans="1:23" s="1" customFormat="1" ht="29.45" customHeight="1">
      <c r="A77" s="19">
        <v>70</v>
      </c>
      <c r="B77" s="21">
        <v>44344</v>
      </c>
      <c r="C77" s="22" t="s">
        <v>96</v>
      </c>
      <c r="D77" s="20" t="s">
        <v>51</v>
      </c>
      <c r="E77" s="23" t="s">
        <v>12</v>
      </c>
      <c r="F77" s="23">
        <v>1500</v>
      </c>
      <c r="G77" s="23">
        <v>556.4</v>
      </c>
      <c r="H77" s="23">
        <v>549.9</v>
      </c>
      <c r="I77" s="23">
        <v>555.65</v>
      </c>
      <c r="J77" s="33">
        <f t="shared" ref="J77" si="202">IF(E77="","",IF(E77="Buy",(I77-G77),(G77-I77)))</f>
        <v>-0.75</v>
      </c>
      <c r="K77" s="34">
        <f t="shared" ref="K77" si="203">IF(E77="","",J77*F77)</f>
        <v>-1125</v>
      </c>
      <c r="L77" s="23">
        <v>400</v>
      </c>
      <c r="M77" s="48">
        <f t="shared" ref="M77" si="204">G77*F77*0.03%</f>
        <v>250.37999999999997</v>
      </c>
      <c r="N77" s="34">
        <f t="shared" ref="N77" si="205">K77-M77</f>
        <v>-1375.3799999999999</v>
      </c>
      <c r="O77" s="55"/>
      <c r="P77" s="76"/>
      <c r="Q77" s="76"/>
      <c r="R77" s="76"/>
      <c r="S77" s="76"/>
      <c r="T77" s="76"/>
      <c r="U77" s="76"/>
      <c r="V77" s="76"/>
      <c r="W77" s="76"/>
    </row>
    <row r="78" spans="1:23" s="1" customFormat="1" ht="29.45" customHeight="1">
      <c r="A78" s="19">
        <v>71</v>
      </c>
      <c r="B78" s="21">
        <v>44344</v>
      </c>
      <c r="C78" s="22" t="s">
        <v>585</v>
      </c>
      <c r="D78" s="20" t="s">
        <v>150</v>
      </c>
      <c r="E78" s="23" t="s">
        <v>12</v>
      </c>
      <c r="F78" s="23">
        <v>5400</v>
      </c>
      <c r="G78" s="23">
        <v>161.5</v>
      </c>
      <c r="H78" s="23">
        <v>159.80000000000001</v>
      </c>
      <c r="I78" s="23">
        <v>161.19999999999999</v>
      </c>
      <c r="J78" s="33">
        <f t="shared" ref="J78:J79" si="206">IF(E78="","",IF(E78="Buy",(I78-G78),(G78-I78)))</f>
        <v>-0.30000000000001137</v>
      </c>
      <c r="K78" s="34">
        <f t="shared" ref="K78:K79" si="207">IF(E78="","",J78*F78)</f>
        <v>-1620.0000000000614</v>
      </c>
      <c r="L78" s="23">
        <v>400</v>
      </c>
      <c r="M78" s="48">
        <f t="shared" ref="M78:M79" si="208">G78*F78*0.03%</f>
        <v>261.63</v>
      </c>
      <c r="N78" s="34">
        <f t="shared" ref="N78:N79" si="209">K78-M78</f>
        <v>-1881.6300000000615</v>
      </c>
      <c r="O78" s="55"/>
      <c r="P78" s="76"/>
      <c r="Q78" s="76"/>
      <c r="R78" s="76"/>
      <c r="S78" s="76"/>
      <c r="T78" s="76"/>
      <c r="U78" s="76"/>
      <c r="V78" s="76"/>
      <c r="W78" s="76"/>
    </row>
    <row r="79" spans="1:23" s="1" customFormat="1" ht="29.45" customHeight="1">
      <c r="A79" s="19">
        <v>72</v>
      </c>
      <c r="B79" s="21">
        <v>44344</v>
      </c>
      <c r="C79" s="22" t="s">
        <v>532</v>
      </c>
      <c r="D79" s="20" t="s">
        <v>391</v>
      </c>
      <c r="E79" s="23" t="s">
        <v>12</v>
      </c>
      <c r="F79" s="23">
        <v>950</v>
      </c>
      <c r="G79" s="23">
        <v>1482.8</v>
      </c>
      <c r="H79" s="23">
        <v>1468.8</v>
      </c>
      <c r="I79" s="23">
        <v>1468.8</v>
      </c>
      <c r="J79" s="33">
        <f t="shared" si="206"/>
        <v>-14</v>
      </c>
      <c r="K79" s="34">
        <f t="shared" si="207"/>
        <v>-13300</v>
      </c>
      <c r="L79" s="23">
        <v>400</v>
      </c>
      <c r="M79" s="48">
        <f t="shared" si="208"/>
        <v>422.59799999999996</v>
      </c>
      <c r="N79" s="34">
        <f t="shared" si="209"/>
        <v>-13722.598</v>
      </c>
      <c r="O79" s="55">
        <f>SUM(N76:N79)</f>
        <v>-4557.0080000000144</v>
      </c>
      <c r="P79" s="76"/>
      <c r="Q79" s="76"/>
      <c r="R79" s="76"/>
      <c r="S79" s="76"/>
      <c r="T79" s="76"/>
      <c r="U79" s="76"/>
      <c r="V79" s="76"/>
      <c r="W79" s="76"/>
    </row>
    <row r="80" spans="1:23" s="1" customFormat="1" ht="29.45" customHeight="1">
      <c r="A80" s="19">
        <v>73</v>
      </c>
      <c r="B80" s="21">
        <v>44347</v>
      </c>
      <c r="C80" s="22" t="s">
        <v>434</v>
      </c>
      <c r="D80" s="20" t="s">
        <v>579</v>
      </c>
      <c r="E80" s="23" t="s">
        <v>12</v>
      </c>
      <c r="F80" s="23">
        <v>1500</v>
      </c>
      <c r="G80" s="23">
        <v>1299.3</v>
      </c>
      <c r="H80" s="23">
        <v>1286.5</v>
      </c>
      <c r="I80" s="23">
        <v>1295.0999999999999</v>
      </c>
      <c r="J80" s="33">
        <f t="shared" ref="J80" si="210">IF(E80="","",IF(E80="Buy",(I80-G80),(G80-I80)))</f>
        <v>-4.2000000000000455</v>
      </c>
      <c r="K80" s="34">
        <f t="shared" ref="K80" si="211">IF(E80="","",J80*F80)</f>
        <v>-6300.0000000000682</v>
      </c>
      <c r="L80" s="23">
        <v>400</v>
      </c>
      <c r="M80" s="48">
        <f t="shared" ref="M80" si="212">G80*F80*0.03%</f>
        <v>584.68499999999995</v>
      </c>
      <c r="N80" s="34">
        <f t="shared" ref="N80" si="213">K80-M80</f>
        <v>-6884.6850000000686</v>
      </c>
      <c r="O80" s="55"/>
      <c r="P80" s="76"/>
      <c r="Q80" s="76"/>
      <c r="R80" s="76"/>
      <c r="S80" s="76"/>
      <c r="T80" s="76"/>
      <c r="U80" s="76"/>
      <c r="V80" s="76"/>
      <c r="W80" s="76"/>
    </row>
    <row r="81" spans="1:23" s="1" customFormat="1" ht="29.45" customHeight="1">
      <c r="A81" s="19">
        <v>74</v>
      </c>
      <c r="B81" s="21">
        <v>44347</v>
      </c>
      <c r="C81" s="22" t="s">
        <v>470</v>
      </c>
      <c r="D81" s="20" t="s">
        <v>226</v>
      </c>
      <c r="E81" s="23" t="s">
        <v>12</v>
      </c>
      <c r="F81" s="23">
        <v>2750</v>
      </c>
      <c r="G81" s="23">
        <v>533</v>
      </c>
      <c r="H81" s="23">
        <v>529.29999999999995</v>
      </c>
      <c r="I81" s="23">
        <v>529.29999999999995</v>
      </c>
      <c r="J81" s="33">
        <f t="shared" ref="J81" si="214">IF(E81="","",IF(E81="Buy",(I81-G81),(G81-I81)))</f>
        <v>-3.7000000000000455</v>
      </c>
      <c r="K81" s="34">
        <f t="shared" ref="K81" si="215">IF(E81="","",J81*F81)</f>
        <v>-10175.000000000126</v>
      </c>
      <c r="L81" s="23">
        <v>400</v>
      </c>
      <c r="M81" s="48">
        <f t="shared" ref="M81" si="216">G81*F81*0.03%</f>
        <v>439.72499999999997</v>
      </c>
      <c r="N81" s="34">
        <f t="shared" ref="N81" si="217">K81-M81</f>
        <v>-10614.725000000126</v>
      </c>
      <c r="O81" s="55"/>
      <c r="P81" s="76"/>
      <c r="Q81" s="76"/>
      <c r="R81" s="76"/>
      <c r="S81" s="76"/>
      <c r="T81" s="76"/>
      <c r="U81" s="76"/>
      <c r="V81" s="76"/>
      <c r="W81" s="76"/>
    </row>
    <row r="82" spans="1:23" s="1" customFormat="1" ht="29.45" customHeight="1" thickBot="1">
      <c r="A82" s="19">
        <v>75</v>
      </c>
      <c r="B82" s="21">
        <v>44347</v>
      </c>
      <c r="C82" s="22" t="s">
        <v>288</v>
      </c>
      <c r="D82" s="20" t="s">
        <v>109</v>
      </c>
      <c r="E82" s="23" t="s">
        <v>12</v>
      </c>
      <c r="F82" s="23">
        <v>8000</v>
      </c>
      <c r="G82" s="23">
        <v>165.1</v>
      </c>
      <c r="H82" s="23">
        <v>163.9</v>
      </c>
      <c r="I82" s="23">
        <v>163.9</v>
      </c>
      <c r="J82" s="33">
        <f t="shared" ref="J82" si="218">IF(E82="","",IF(E82="Buy",(I82-G82),(G82-I82)))</f>
        <v>-1.1999999999999886</v>
      </c>
      <c r="K82" s="34">
        <f t="shared" ref="K82" si="219">IF(E82="","",J82*F82)</f>
        <v>-9599.9999999999091</v>
      </c>
      <c r="L82" s="23">
        <v>400</v>
      </c>
      <c r="M82" s="48">
        <f t="shared" ref="M82" si="220">G82*F82*0.03%</f>
        <v>396.23999999999995</v>
      </c>
      <c r="N82" s="34">
        <f t="shared" ref="N82" si="221">K82-M82</f>
        <v>-9996.2399999999088</v>
      </c>
      <c r="O82" s="55">
        <f>SUM(N80:N82)</f>
        <v>-27495.650000000103</v>
      </c>
      <c r="P82" s="76"/>
      <c r="Q82" s="76"/>
      <c r="R82" s="76"/>
      <c r="S82" s="76"/>
      <c r="T82" s="76"/>
      <c r="U82" s="76"/>
      <c r="V82" s="76"/>
      <c r="W82" s="76"/>
    </row>
    <row r="83" spans="1:23" s="5" customFormat="1" ht="27" customHeight="1" thickBot="1">
      <c r="A83" s="56"/>
      <c r="B83" s="57"/>
      <c r="C83" s="57"/>
      <c r="D83" s="57" t="s">
        <v>31</v>
      </c>
      <c r="E83" s="57"/>
      <c r="F83" s="57"/>
      <c r="G83" s="57"/>
      <c r="H83" s="57"/>
      <c r="I83" s="57"/>
      <c r="J83" s="58"/>
      <c r="K83" s="59">
        <f>SUM(K8:K8)</f>
        <v>-13775.000000000027</v>
      </c>
      <c r="L83" s="57"/>
      <c r="M83" s="104">
        <f>SUM(M8:M82)</f>
        <v>26173.200000000012</v>
      </c>
      <c r="N83" s="59">
        <f>SUM(N8:N82)</f>
        <v>36650.550000000301</v>
      </c>
      <c r="O83" s="69"/>
      <c r="P83" s="77"/>
      <c r="Q83" s="77"/>
      <c r="R83" s="77"/>
      <c r="S83" s="77"/>
      <c r="T83" s="77"/>
      <c r="U83" s="77"/>
      <c r="V83" s="77"/>
      <c r="W83" s="77"/>
    </row>
    <row r="84" spans="1:23" ht="15" customHeight="1">
      <c r="A84" s="10"/>
      <c r="B84" s="10"/>
      <c r="C84" s="10"/>
      <c r="D84" s="10"/>
      <c r="E84" s="10"/>
      <c r="F84" s="10"/>
      <c r="G84" s="10"/>
      <c r="H84" s="10"/>
      <c r="I84" s="10"/>
      <c r="J84" s="26"/>
      <c r="K84" s="27"/>
      <c r="L84" s="10"/>
      <c r="M84" s="10"/>
      <c r="N84" s="27"/>
      <c r="O84" s="27"/>
    </row>
    <row r="85" spans="1:23" s="49" customFormat="1" ht="15" customHeight="1">
      <c r="A85" s="126"/>
      <c r="B85" s="126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N85" s="126"/>
      <c r="O85" s="126"/>
      <c r="P85" s="78"/>
      <c r="Q85" s="78"/>
      <c r="R85" s="78"/>
      <c r="S85" s="78"/>
      <c r="T85" s="78"/>
      <c r="U85" s="78"/>
      <c r="V85" s="78"/>
      <c r="W85" s="78"/>
    </row>
    <row r="86" spans="1:23" s="49" customFormat="1" ht="15" customHeight="1">
      <c r="A86" s="66" t="s">
        <v>506</v>
      </c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8"/>
      <c r="N86" s="65"/>
      <c r="O86" s="65"/>
      <c r="P86" s="78"/>
      <c r="Q86" s="78"/>
      <c r="R86" s="78"/>
      <c r="S86" s="78"/>
      <c r="T86" s="78"/>
      <c r="U86" s="78"/>
      <c r="V86" s="78"/>
      <c r="W86" s="78"/>
    </row>
    <row r="87" spans="1:23" ht="15" customHeight="1">
      <c r="A87" s="66" t="s">
        <v>301</v>
      </c>
      <c r="B87" s="66"/>
      <c r="C87" s="66"/>
      <c r="D87" s="66"/>
      <c r="E87" s="66"/>
      <c r="F87" s="66"/>
      <c r="G87" s="66"/>
      <c r="H87" s="66"/>
      <c r="I87" s="66"/>
      <c r="J87" s="66"/>
      <c r="K87" s="66"/>
      <c r="L87" s="66"/>
      <c r="M87" s="66"/>
      <c r="N87" s="66"/>
      <c r="O87" s="65"/>
    </row>
    <row r="88" spans="1:23" ht="15" customHeight="1">
      <c r="A88" s="10"/>
      <c r="B88" s="10"/>
      <c r="C88" s="10"/>
      <c r="D88" s="10"/>
      <c r="E88" s="10"/>
      <c r="F88" s="10"/>
      <c r="G88" s="10"/>
      <c r="H88" s="10"/>
      <c r="I88" s="10"/>
      <c r="J88" s="26"/>
      <c r="K88" s="27"/>
      <c r="L88" s="10"/>
      <c r="M88" s="10"/>
      <c r="N88" s="27"/>
      <c r="O88" s="27"/>
    </row>
    <row r="89" spans="1:23" ht="15" customHeight="1">
      <c r="A89" s="10"/>
      <c r="B89" s="10"/>
      <c r="C89" s="10"/>
      <c r="D89" s="10"/>
      <c r="E89" s="10"/>
      <c r="F89" s="10"/>
      <c r="G89" s="10"/>
      <c r="H89" s="10"/>
      <c r="I89" s="10"/>
      <c r="J89" s="26"/>
      <c r="K89" s="27"/>
      <c r="L89" s="10"/>
      <c r="M89" s="10"/>
      <c r="N89" s="27"/>
      <c r="O89" s="27"/>
    </row>
    <row r="90" spans="1:23" ht="15" customHeight="1">
      <c r="A90" s="10"/>
      <c r="B90" s="10"/>
      <c r="C90" s="10"/>
      <c r="D90" s="10"/>
      <c r="E90" s="10"/>
      <c r="F90" s="10"/>
      <c r="G90" s="10"/>
      <c r="H90" s="10"/>
      <c r="I90" s="10"/>
      <c r="J90" s="26"/>
      <c r="K90" s="27"/>
      <c r="L90" s="10"/>
      <c r="M90" s="10"/>
      <c r="N90" s="27"/>
      <c r="O90" s="27"/>
    </row>
    <row r="91" spans="1:23" ht="15" customHeight="1">
      <c r="A91" s="10"/>
      <c r="B91" s="10"/>
      <c r="C91" s="10"/>
      <c r="D91" s="10"/>
      <c r="E91" s="10"/>
      <c r="F91" s="10"/>
      <c r="G91" s="10"/>
      <c r="H91" s="10"/>
      <c r="I91" s="10"/>
      <c r="J91" s="26"/>
      <c r="K91" s="27"/>
      <c r="L91" s="10"/>
      <c r="M91" s="10"/>
      <c r="N91" s="27"/>
      <c r="O91" s="27"/>
    </row>
    <row r="92" spans="1:23" s="70" customFormat="1" ht="15" customHeight="1">
      <c r="A92" s="10"/>
      <c r="B92" s="10"/>
      <c r="C92" s="10"/>
      <c r="D92" s="10"/>
      <c r="E92" s="10"/>
      <c r="F92" s="10"/>
      <c r="G92" s="10"/>
      <c r="H92" s="10"/>
      <c r="I92" s="10"/>
      <c r="J92" s="26"/>
      <c r="K92" s="27"/>
      <c r="L92" s="10"/>
      <c r="M92" s="10"/>
      <c r="N92" s="27"/>
      <c r="O92" s="27"/>
    </row>
    <row r="93" spans="1:23" s="70" customFormat="1" ht="15" customHeight="1">
      <c r="A93" s="10"/>
      <c r="B93" s="10"/>
      <c r="C93" s="10"/>
      <c r="D93" s="10"/>
      <c r="E93" s="10"/>
      <c r="F93" s="10"/>
      <c r="G93" s="10"/>
      <c r="H93" s="10"/>
      <c r="I93" s="10"/>
      <c r="J93" s="26"/>
      <c r="K93" s="27"/>
      <c r="L93" s="10"/>
      <c r="M93" s="10"/>
      <c r="N93" s="27"/>
      <c r="O93" s="27"/>
    </row>
    <row r="94" spans="1:23" s="70" customFormat="1" ht="15" customHeight="1">
      <c r="A94" s="10"/>
      <c r="B94" s="10"/>
      <c r="C94" s="10"/>
      <c r="D94" s="10"/>
      <c r="E94" s="10"/>
      <c r="F94" s="10"/>
      <c r="G94" s="10"/>
      <c r="H94" s="10"/>
      <c r="I94" s="10"/>
      <c r="J94" s="26"/>
      <c r="K94" s="27"/>
      <c r="L94" s="10"/>
      <c r="M94" s="10"/>
      <c r="N94" s="27"/>
      <c r="O94" s="27"/>
    </row>
    <row r="95" spans="1:23" s="70" customFormat="1" ht="15" customHeight="1">
      <c r="A95" s="10"/>
      <c r="B95" s="10"/>
      <c r="C95" s="10"/>
      <c r="D95" s="10"/>
      <c r="E95" s="10"/>
      <c r="F95" s="10"/>
      <c r="G95" s="10"/>
      <c r="H95" s="10"/>
      <c r="I95" s="10"/>
      <c r="J95" s="26"/>
      <c r="K95" s="27"/>
      <c r="L95" s="10"/>
      <c r="M95" s="10"/>
      <c r="N95" s="27"/>
      <c r="O95" s="27"/>
    </row>
    <row r="96" spans="1:23" s="70" customFormat="1" ht="15" customHeight="1">
      <c r="A96" s="10"/>
      <c r="B96" s="10"/>
      <c r="C96" s="10"/>
      <c r="D96" s="10"/>
      <c r="E96" s="10"/>
      <c r="F96" s="10"/>
      <c r="G96" s="10"/>
      <c r="H96" s="10"/>
      <c r="I96" s="10"/>
      <c r="J96" s="26"/>
      <c r="K96" s="27"/>
      <c r="L96" s="10"/>
      <c r="M96" s="10"/>
      <c r="N96" s="27"/>
      <c r="O96" s="27"/>
    </row>
    <row r="97" spans="1:15" s="70" customFormat="1" ht="15" customHeight="1">
      <c r="A97" s="10"/>
      <c r="B97" s="10"/>
      <c r="C97" s="10"/>
      <c r="D97" s="10"/>
      <c r="E97" s="10"/>
      <c r="F97" s="10"/>
      <c r="G97" s="10"/>
      <c r="H97" s="10"/>
      <c r="I97" s="10"/>
      <c r="J97" s="26"/>
      <c r="K97" s="27"/>
      <c r="L97" s="10"/>
      <c r="M97" s="10"/>
      <c r="N97" s="27"/>
      <c r="O97" s="27"/>
    </row>
    <row r="98" spans="1:15" s="70" customFormat="1" ht="15" customHeight="1">
      <c r="A98" s="10"/>
      <c r="B98" s="10"/>
      <c r="C98" s="10"/>
      <c r="D98" s="10"/>
      <c r="E98" s="10"/>
      <c r="F98" s="10"/>
      <c r="G98" s="10"/>
      <c r="H98" s="10"/>
      <c r="I98" s="10"/>
      <c r="J98" s="26"/>
      <c r="K98" s="27"/>
      <c r="L98" s="10"/>
      <c r="M98" s="10"/>
      <c r="N98" s="27"/>
      <c r="O98" s="27"/>
    </row>
    <row r="99" spans="1:15" s="70" customFormat="1" ht="15" customHeight="1">
      <c r="A99" s="10"/>
      <c r="B99" s="10"/>
      <c r="C99" s="10"/>
      <c r="D99" s="10"/>
      <c r="E99" s="10"/>
      <c r="F99" s="10"/>
      <c r="G99" s="10"/>
      <c r="H99" s="10"/>
      <c r="I99" s="10"/>
      <c r="J99" s="26"/>
      <c r="K99" s="27"/>
      <c r="L99" s="10"/>
      <c r="M99" s="10"/>
      <c r="N99" s="27"/>
      <c r="O99" s="27"/>
    </row>
    <row r="100" spans="1:15" s="70" customFormat="1" ht="15" customHeight="1">
      <c r="A100" s="35"/>
      <c r="B100" s="35"/>
      <c r="C100" s="35"/>
      <c r="D100" s="35"/>
      <c r="E100" s="35"/>
      <c r="F100" s="35"/>
      <c r="G100" s="35"/>
      <c r="H100" s="35"/>
      <c r="I100" s="35"/>
      <c r="J100" s="37"/>
      <c r="K100" s="35"/>
      <c r="L100" s="35"/>
      <c r="M100" s="35"/>
      <c r="N100" s="35"/>
      <c r="O100" s="35"/>
    </row>
    <row r="101" spans="1:15" s="70" customFormat="1" ht="15" customHeight="1">
      <c r="A101" s="35"/>
      <c r="B101" s="35"/>
      <c r="C101" s="35"/>
      <c r="D101" s="35"/>
      <c r="E101" s="35"/>
      <c r="F101" s="35"/>
      <c r="G101" s="35"/>
      <c r="H101" s="35"/>
      <c r="I101" s="35"/>
      <c r="J101" s="37"/>
      <c r="K101" s="35"/>
      <c r="L101" s="35"/>
      <c r="M101" s="35"/>
      <c r="N101" s="35"/>
      <c r="O101" s="35"/>
    </row>
    <row r="102" spans="1:15" s="70" customFormat="1" ht="15" customHeight="1">
      <c r="A102" s="35"/>
      <c r="B102" s="35"/>
      <c r="C102" s="35"/>
      <c r="D102" s="35"/>
      <c r="E102" s="35"/>
      <c r="F102" s="35"/>
      <c r="G102" s="35"/>
      <c r="H102" s="35"/>
      <c r="I102" s="35"/>
      <c r="J102" s="37"/>
      <c r="K102" s="35"/>
      <c r="L102" s="35"/>
      <c r="M102" s="35"/>
      <c r="N102" s="35"/>
      <c r="O102" s="35"/>
    </row>
    <row r="103" spans="1:15" s="70" customFormat="1" ht="15" customHeight="1">
      <c r="A103" s="35"/>
      <c r="B103" s="35"/>
      <c r="C103" s="35"/>
      <c r="D103" s="35"/>
      <c r="E103" s="35"/>
      <c r="F103" s="35"/>
      <c r="G103" s="35"/>
      <c r="H103" s="35"/>
      <c r="I103" s="35"/>
      <c r="J103" s="37"/>
      <c r="K103" s="35"/>
      <c r="L103" s="35"/>
      <c r="M103" s="35"/>
      <c r="N103" s="35"/>
      <c r="O103" s="35"/>
    </row>
    <row r="104" spans="1:15" s="70" customFormat="1" ht="15" customHeight="1">
      <c r="A104" s="35"/>
      <c r="B104" s="35"/>
      <c r="C104" s="35"/>
      <c r="D104" s="35"/>
      <c r="E104" s="35"/>
      <c r="F104" s="35"/>
      <c r="G104" s="35"/>
      <c r="H104" s="35"/>
      <c r="I104" s="35"/>
      <c r="J104" s="37"/>
      <c r="K104" s="35"/>
      <c r="L104" s="35"/>
      <c r="M104" s="35"/>
      <c r="N104" s="35"/>
      <c r="O104" s="35"/>
    </row>
    <row r="105" spans="1:15" s="70" customFormat="1" ht="15" customHeight="1">
      <c r="A105" s="35"/>
      <c r="B105" s="35"/>
      <c r="C105" s="35"/>
      <c r="D105" s="35"/>
      <c r="E105" s="35"/>
      <c r="F105" s="35"/>
      <c r="G105" s="35"/>
      <c r="H105" s="35"/>
      <c r="I105" s="35"/>
      <c r="J105" s="37"/>
      <c r="K105" s="35"/>
      <c r="L105" s="35"/>
      <c r="M105" s="35"/>
      <c r="N105" s="35"/>
      <c r="O105" s="35"/>
    </row>
    <row r="106" spans="1:15" s="70" customFormat="1" ht="15" customHeight="1">
      <c r="A106" s="35"/>
      <c r="B106" s="35"/>
      <c r="C106" s="35"/>
      <c r="D106" s="35"/>
      <c r="E106" s="35"/>
      <c r="F106" s="35"/>
      <c r="G106" s="35"/>
      <c r="H106" s="35"/>
      <c r="I106" s="35"/>
      <c r="J106" s="37"/>
      <c r="K106" s="35"/>
      <c r="L106" s="35"/>
      <c r="M106" s="35"/>
      <c r="N106" s="35"/>
      <c r="O106" s="35"/>
    </row>
    <row r="107" spans="1:15" s="70" customFormat="1" ht="15" customHeight="1">
      <c r="A107" s="35"/>
      <c r="B107" s="35"/>
      <c r="C107" s="35"/>
      <c r="D107" s="35"/>
      <c r="E107" s="35"/>
      <c r="F107" s="35"/>
      <c r="G107" s="35"/>
      <c r="H107" s="35"/>
      <c r="I107" s="35"/>
      <c r="J107" s="37"/>
      <c r="K107" s="35"/>
      <c r="L107" s="35"/>
      <c r="M107" s="35"/>
      <c r="N107" s="35"/>
      <c r="O107" s="35"/>
    </row>
    <row r="108" spans="1:15" s="70" customFormat="1" ht="15" customHeight="1">
      <c r="A108" s="35"/>
      <c r="B108" s="35"/>
      <c r="C108" s="35"/>
      <c r="D108" s="35"/>
      <c r="E108" s="35"/>
      <c r="F108" s="35"/>
      <c r="G108" s="35"/>
      <c r="H108" s="35"/>
      <c r="I108" s="35"/>
      <c r="J108" s="37"/>
      <c r="K108" s="35"/>
      <c r="L108" s="35"/>
      <c r="M108" s="35"/>
      <c r="N108" s="35"/>
      <c r="O108" s="35"/>
    </row>
    <row r="109" spans="1:15" s="70" customFormat="1" ht="15" customHeight="1">
      <c r="A109" s="35"/>
      <c r="B109" s="35"/>
      <c r="C109" s="35"/>
      <c r="D109" s="35"/>
      <c r="E109" s="35"/>
      <c r="F109" s="35"/>
      <c r="G109" s="35"/>
      <c r="H109" s="35"/>
      <c r="I109" s="35"/>
      <c r="J109" s="37"/>
      <c r="K109" s="35"/>
      <c r="L109" s="35"/>
      <c r="M109" s="35"/>
      <c r="N109" s="35"/>
      <c r="O109" s="35"/>
    </row>
    <row r="110" spans="1:15" s="70" customFormat="1" ht="15" customHeight="1">
      <c r="A110" s="35"/>
      <c r="B110" s="35"/>
      <c r="C110" s="35"/>
      <c r="D110" s="35"/>
      <c r="E110" s="35"/>
      <c r="F110" s="35"/>
      <c r="G110" s="35"/>
      <c r="H110" s="35"/>
      <c r="I110" s="35"/>
      <c r="J110" s="37"/>
      <c r="K110" s="35"/>
      <c r="L110" s="35"/>
      <c r="M110" s="35"/>
      <c r="N110" s="35"/>
      <c r="O110" s="35"/>
    </row>
    <row r="111" spans="1:15" s="70" customFormat="1" ht="15" customHeight="1">
      <c r="A111" s="35"/>
      <c r="B111" s="35"/>
      <c r="C111" s="35"/>
      <c r="D111" s="35"/>
      <c r="E111" s="35"/>
      <c r="F111" s="35"/>
      <c r="G111" s="35"/>
      <c r="H111" s="35"/>
      <c r="I111" s="35"/>
      <c r="J111" s="37"/>
      <c r="K111" s="35"/>
      <c r="L111" s="35"/>
      <c r="M111" s="35"/>
      <c r="N111" s="35"/>
      <c r="O111" s="35"/>
    </row>
    <row r="112" spans="1:15" s="70" customFormat="1" ht="15" customHeight="1">
      <c r="A112" s="35"/>
      <c r="B112" s="35"/>
      <c r="C112" s="35"/>
      <c r="D112" s="35"/>
      <c r="E112" s="35"/>
      <c r="F112" s="35"/>
      <c r="G112" s="35"/>
      <c r="H112" s="35"/>
      <c r="I112" s="35"/>
      <c r="J112" s="37"/>
      <c r="K112" s="35"/>
      <c r="L112" s="35"/>
      <c r="M112" s="35"/>
      <c r="N112" s="35"/>
      <c r="O112" s="35"/>
    </row>
    <row r="113" spans="1:15" s="70" customFormat="1" ht="15" customHeight="1">
      <c r="A113" s="35"/>
      <c r="B113" s="35"/>
      <c r="C113" s="35"/>
      <c r="D113" s="35"/>
      <c r="E113" s="35"/>
      <c r="F113" s="35"/>
      <c r="G113" s="35"/>
      <c r="H113" s="35"/>
      <c r="I113" s="35"/>
      <c r="J113" s="37"/>
      <c r="K113" s="35"/>
      <c r="L113" s="35"/>
      <c r="M113" s="35"/>
      <c r="N113" s="35"/>
      <c r="O113" s="35"/>
    </row>
    <row r="114" spans="1:15" s="70" customFormat="1" ht="1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8"/>
      <c r="K114" s="36"/>
      <c r="L114" s="36"/>
      <c r="M114" s="36"/>
      <c r="N114" s="36"/>
      <c r="O114" s="36"/>
    </row>
    <row r="115" spans="1:15" s="70" customFormat="1" ht="1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8"/>
      <c r="K115" s="36"/>
      <c r="L115" s="36"/>
      <c r="M115" s="36"/>
      <c r="N115" s="36"/>
      <c r="O115" s="36"/>
    </row>
    <row r="116" spans="1:15" s="70" customFormat="1" ht="1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8"/>
      <c r="K116" s="36"/>
      <c r="L116" s="36"/>
      <c r="M116" s="36"/>
      <c r="N116" s="36"/>
      <c r="O116" s="36"/>
    </row>
    <row r="117" spans="1:15" s="70" customFormat="1" ht="1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8"/>
      <c r="K117" s="36"/>
      <c r="L117" s="36"/>
      <c r="M117" s="36"/>
      <c r="N117" s="36"/>
      <c r="O117" s="36"/>
    </row>
    <row r="118" spans="1:15" s="70" customFormat="1" ht="1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8"/>
      <c r="K118" s="36"/>
      <c r="L118" s="36"/>
      <c r="M118" s="36"/>
      <c r="N118" s="36"/>
      <c r="O118" s="36"/>
    </row>
    <row r="119" spans="1:15" s="70" customFormat="1" ht="1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8"/>
      <c r="K119" s="36"/>
      <c r="L119" s="36"/>
      <c r="M119" s="36"/>
      <c r="N119" s="36"/>
      <c r="O119" s="36"/>
    </row>
    <row r="120" spans="1:15" s="70" customFormat="1" ht="1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8"/>
      <c r="K120" s="36"/>
      <c r="L120" s="36"/>
      <c r="M120" s="36"/>
      <c r="N120" s="36"/>
      <c r="O120" s="36"/>
    </row>
  </sheetData>
  <mergeCells count="1">
    <mergeCell ref="A85:O85"/>
  </mergeCells>
  <pageMargins left="0.7" right="0.7" top="0.75" bottom="0.75" header="0.51180555555555496" footer="0.51180555555555496"/>
  <pageSetup firstPageNumber="0" orientation="portrait" useFirstPageNumber="1" horizontalDpi="300" verticalDpi="3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W118"/>
  <sheetViews>
    <sheetView topLeftCell="A73" workbookViewId="0">
      <selection activeCell="M81" sqref="M81"/>
    </sheetView>
  </sheetViews>
  <sheetFormatPr defaultColWidth="9" defaultRowHeight="14.35"/>
  <cols>
    <col min="1" max="1" width="8.87890625" customWidth="1"/>
    <col min="2" max="2" width="16.3515625" customWidth="1"/>
    <col min="3" max="3" width="15" customWidth="1"/>
    <col min="4" max="4" width="23.3515625" customWidth="1"/>
    <col min="5" max="5" width="11.52734375" customWidth="1"/>
    <col min="6" max="6" width="12" customWidth="1"/>
    <col min="7" max="7" width="15.64453125" customWidth="1"/>
    <col min="8" max="8" width="13.64453125" customWidth="1"/>
    <col min="9" max="9" width="19" customWidth="1"/>
    <col min="10" max="10" width="8.52734375" style="6" hidden="1" customWidth="1"/>
    <col min="11" max="11" width="16.87890625" hidden="1" customWidth="1"/>
    <col min="12" max="12" width="7" hidden="1" customWidth="1"/>
    <col min="13" max="13" width="14.52734375" customWidth="1"/>
    <col min="14" max="14" width="18.64453125" customWidth="1"/>
    <col min="15" max="15" width="15.87890625" customWidth="1"/>
    <col min="16" max="16" width="16.52734375" style="67" customWidth="1"/>
    <col min="17" max="23" width="9" style="67"/>
  </cols>
  <sheetData>
    <row r="1" spans="1:23" ht="15" customHeight="1">
      <c r="A1" s="7"/>
      <c r="B1" s="8"/>
      <c r="C1" s="8"/>
      <c r="D1" s="8"/>
      <c r="E1" s="8"/>
      <c r="F1" s="8"/>
      <c r="G1" s="8"/>
      <c r="H1" s="8"/>
      <c r="I1" s="8"/>
      <c r="J1" s="24"/>
      <c r="K1" s="25"/>
      <c r="L1" s="8"/>
      <c r="M1" s="8"/>
      <c r="N1" s="25"/>
      <c r="O1" s="50"/>
    </row>
    <row r="2" spans="1:23" ht="15" customHeight="1">
      <c r="A2" s="9"/>
      <c r="B2" s="10"/>
      <c r="C2" s="10"/>
      <c r="D2" s="10"/>
      <c r="E2" s="10"/>
      <c r="F2" s="10"/>
      <c r="G2" s="10"/>
      <c r="H2" s="10"/>
      <c r="I2" s="10"/>
      <c r="J2" s="26"/>
      <c r="K2" s="27"/>
      <c r="L2" s="10"/>
      <c r="M2" s="10"/>
      <c r="N2" s="27"/>
      <c r="O2" s="51"/>
    </row>
    <row r="3" spans="1:23" ht="15" customHeight="1">
      <c r="A3" s="9"/>
      <c r="B3" s="10"/>
      <c r="C3" s="10"/>
      <c r="D3" s="10"/>
      <c r="E3" s="10"/>
      <c r="F3" s="10"/>
      <c r="G3" s="10"/>
      <c r="H3" s="10"/>
      <c r="I3" s="10"/>
      <c r="J3" s="26"/>
      <c r="K3" s="27"/>
      <c r="L3" s="10"/>
      <c r="M3" s="10"/>
      <c r="N3" s="27"/>
      <c r="O3" s="51"/>
    </row>
    <row r="4" spans="1:23" ht="15" customHeight="1">
      <c r="A4" s="9"/>
      <c r="B4" s="10"/>
      <c r="C4" s="10"/>
      <c r="D4" s="10"/>
      <c r="E4" s="10"/>
      <c r="F4" s="10"/>
      <c r="G4" s="10"/>
      <c r="H4" s="10"/>
      <c r="I4" s="10"/>
      <c r="J4" s="26"/>
      <c r="K4" s="27"/>
      <c r="L4" s="10"/>
      <c r="M4" s="10"/>
      <c r="N4" s="27"/>
      <c r="O4" s="51"/>
    </row>
    <row r="5" spans="1:23" ht="18.600000000000001" customHeight="1">
      <c r="A5" s="11"/>
      <c r="B5" s="12"/>
      <c r="C5" s="12"/>
      <c r="D5" s="12"/>
      <c r="E5" s="12"/>
      <c r="F5" s="12"/>
      <c r="G5" s="12"/>
      <c r="H5" s="12"/>
      <c r="I5" s="12"/>
      <c r="J5" s="28"/>
      <c r="K5" s="12"/>
      <c r="L5" s="12"/>
      <c r="M5" s="12"/>
      <c r="N5" s="12"/>
      <c r="O5" s="52"/>
    </row>
    <row r="6" spans="1:23" s="4" customFormat="1" ht="54.75" customHeight="1">
      <c r="A6" s="13" t="s">
        <v>0</v>
      </c>
      <c r="B6" s="14" t="s">
        <v>2</v>
      </c>
      <c r="C6" s="14" t="s">
        <v>3</v>
      </c>
      <c r="D6" s="14" t="s">
        <v>1</v>
      </c>
      <c r="E6" s="14" t="s">
        <v>4</v>
      </c>
      <c r="F6" s="14" t="s">
        <v>507</v>
      </c>
      <c r="G6" s="15" t="s">
        <v>5</v>
      </c>
      <c r="H6" s="14" t="s">
        <v>6</v>
      </c>
      <c r="I6" s="14" t="s">
        <v>7</v>
      </c>
      <c r="J6" s="29" t="s">
        <v>8</v>
      </c>
      <c r="K6" s="30" t="s">
        <v>9</v>
      </c>
      <c r="L6" s="14" t="s">
        <v>10</v>
      </c>
      <c r="M6" s="14" t="s">
        <v>101</v>
      </c>
      <c r="N6" s="30" t="s">
        <v>100</v>
      </c>
      <c r="O6" s="53" t="s">
        <v>128</v>
      </c>
      <c r="P6" s="75"/>
      <c r="Q6" s="75"/>
      <c r="R6" s="75"/>
      <c r="S6" s="75"/>
      <c r="T6" s="75"/>
      <c r="U6" s="75"/>
      <c r="V6" s="75"/>
      <c r="W6" s="75"/>
    </row>
    <row r="7" spans="1:23" ht="6.75" customHeight="1">
      <c r="A7" s="16"/>
      <c r="B7" s="17"/>
      <c r="C7" s="17"/>
      <c r="D7" s="17"/>
      <c r="E7" s="17"/>
      <c r="F7" s="17"/>
      <c r="G7" s="18"/>
      <c r="H7" s="17"/>
      <c r="I7" s="17"/>
      <c r="J7" s="31"/>
      <c r="K7" s="32"/>
      <c r="L7" s="17"/>
      <c r="M7" s="17"/>
      <c r="N7" s="32"/>
      <c r="O7" s="54"/>
    </row>
    <row r="8" spans="1:23" s="1" customFormat="1" ht="29.25" customHeight="1">
      <c r="A8" s="19">
        <v>1</v>
      </c>
      <c r="B8" s="21">
        <v>44348</v>
      </c>
      <c r="C8" s="22" t="s">
        <v>359</v>
      </c>
      <c r="D8" s="20" t="s">
        <v>78</v>
      </c>
      <c r="E8" s="23" t="s">
        <v>12</v>
      </c>
      <c r="F8" s="23">
        <v>250</v>
      </c>
      <c r="G8" s="23">
        <v>5788.7</v>
      </c>
      <c r="H8" s="23">
        <v>5724.5</v>
      </c>
      <c r="I8" s="23">
        <v>5825</v>
      </c>
      <c r="J8" s="33">
        <f t="shared" ref="J8" si="0">IF(E8="","",IF(E8="Buy",(I8-G8),(G8-I8)))</f>
        <v>36.300000000000182</v>
      </c>
      <c r="K8" s="34">
        <f t="shared" ref="K8" si="1">IF(E8="","",J8*F8)</f>
        <v>9075.0000000000455</v>
      </c>
      <c r="L8" s="23">
        <v>400</v>
      </c>
      <c r="M8" s="48">
        <f t="shared" ref="M8" si="2">G8*F8*0.03%</f>
        <v>434.15249999999997</v>
      </c>
      <c r="N8" s="34">
        <f t="shared" ref="N8" si="3">K8-M8</f>
        <v>8640.8475000000453</v>
      </c>
      <c r="O8" s="55">
        <f>SUM(N8)</f>
        <v>8640.8475000000453</v>
      </c>
      <c r="P8" s="76"/>
      <c r="Q8" s="76"/>
      <c r="R8" s="76"/>
      <c r="S8" s="76"/>
      <c r="T8" s="76"/>
      <c r="U8" s="76"/>
      <c r="V8" s="76"/>
      <c r="W8" s="76"/>
    </row>
    <row r="9" spans="1:23" s="1" customFormat="1" ht="29.25" customHeight="1">
      <c r="A9" s="19">
        <v>2</v>
      </c>
      <c r="B9" s="21">
        <v>44349</v>
      </c>
      <c r="C9" s="22" t="s">
        <v>265</v>
      </c>
      <c r="D9" s="20" t="s">
        <v>179</v>
      </c>
      <c r="E9" s="23" t="s">
        <v>12</v>
      </c>
      <c r="F9" s="23">
        <v>850</v>
      </c>
      <c r="G9" s="23">
        <v>1235</v>
      </c>
      <c r="H9" s="23">
        <v>1224.5</v>
      </c>
      <c r="I9" s="23">
        <v>1248.5</v>
      </c>
      <c r="J9" s="33">
        <f t="shared" ref="J9" si="4">IF(E9="","",IF(E9="Buy",(I9-G9),(G9-I9)))</f>
        <v>13.5</v>
      </c>
      <c r="K9" s="34">
        <f t="shared" ref="K9" si="5">IF(E9="","",J9*F9)</f>
        <v>11475</v>
      </c>
      <c r="L9" s="23">
        <v>400</v>
      </c>
      <c r="M9" s="48">
        <f t="shared" ref="M9" si="6">G9*F9*0.03%</f>
        <v>314.92499999999995</v>
      </c>
      <c r="N9" s="34">
        <f t="shared" ref="N9" si="7">K9-M9</f>
        <v>11160.075000000001</v>
      </c>
      <c r="O9" s="55"/>
      <c r="P9" s="76"/>
      <c r="Q9" s="76"/>
      <c r="R9" s="76"/>
      <c r="S9" s="76"/>
      <c r="T9" s="76"/>
      <c r="U9" s="76"/>
      <c r="V9" s="76"/>
      <c r="W9" s="76"/>
    </row>
    <row r="10" spans="1:23" s="1" customFormat="1" ht="29.25" customHeight="1">
      <c r="A10" s="19">
        <v>3</v>
      </c>
      <c r="B10" s="21">
        <v>44349</v>
      </c>
      <c r="C10" s="22" t="s">
        <v>290</v>
      </c>
      <c r="D10" s="20" t="s">
        <v>586</v>
      </c>
      <c r="E10" s="23" t="s">
        <v>12</v>
      </c>
      <c r="F10" s="23">
        <v>19000</v>
      </c>
      <c r="G10" s="23">
        <v>60.2</v>
      </c>
      <c r="H10" s="23">
        <v>59.65</v>
      </c>
      <c r="I10" s="23">
        <v>59.65</v>
      </c>
      <c r="J10" s="33">
        <f t="shared" ref="J10" si="8">IF(E10="","",IF(E10="Buy",(I10-G10),(G10-I10)))</f>
        <v>-0.55000000000000426</v>
      </c>
      <c r="K10" s="34">
        <f t="shared" ref="K10" si="9">IF(E10="","",J10*F10)</f>
        <v>-10450.000000000082</v>
      </c>
      <c r="L10" s="23">
        <v>400</v>
      </c>
      <c r="M10" s="48">
        <f t="shared" ref="M10" si="10">G10*F10*0.03%</f>
        <v>343.14</v>
      </c>
      <c r="N10" s="34">
        <f t="shared" ref="N10" si="11">K10-M10</f>
        <v>-10793.140000000081</v>
      </c>
      <c r="O10" s="55"/>
      <c r="P10" s="76"/>
      <c r="Q10" s="76"/>
      <c r="R10" s="76"/>
      <c r="S10" s="76"/>
      <c r="T10" s="76"/>
      <c r="U10" s="76"/>
      <c r="V10" s="76"/>
      <c r="W10" s="76"/>
    </row>
    <row r="11" spans="1:23" s="1" customFormat="1" ht="29.25" customHeight="1">
      <c r="A11" s="19">
        <v>4</v>
      </c>
      <c r="B11" s="21">
        <v>44349</v>
      </c>
      <c r="C11" s="22" t="s">
        <v>527</v>
      </c>
      <c r="D11" s="20" t="s">
        <v>376</v>
      </c>
      <c r="E11" s="23" t="s">
        <v>12</v>
      </c>
      <c r="F11" s="23">
        <v>2200</v>
      </c>
      <c r="G11" s="23">
        <v>681.25</v>
      </c>
      <c r="H11" s="23">
        <v>676.5</v>
      </c>
      <c r="I11" s="23">
        <v>677.8</v>
      </c>
      <c r="J11" s="33">
        <f t="shared" ref="J11" si="12">IF(E11="","",IF(E11="Buy",(I11-G11),(G11-I11)))</f>
        <v>-3.4500000000000455</v>
      </c>
      <c r="K11" s="34">
        <f t="shared" ref="K11" si="13">IF(E11="","",J11*F11)</f>
        <v>-7590.0000000001</v>
      </c>
      <c r="L11" s="23">
        <v>400</v>
      </c>
      <c r="M11" s="48">
        <f t="shared" ref="M11" si="14">G11*F11*0.03%</f>
        <v>449.62499999999994</v>
      </c>
      <c r="N11" s="34">
        <f t="shared" ref="N11" si="15">K11-M11</f>
        <v>-8039.6250000001</v>
      </c>
      <c r="O11" s="55"/>
      <c r="P11" s="76"/>
      <c r="Q11" s="76"/>
      <c r="R11" s="76"/>
      <c r="S11" s="76"/>
      <c r="T11" s="76"/>
      <c r="U11" s="76"/>
      <c r="V11" s="76"/>
      <c r="W11" s="76"/>
    </row>
    <row r="12" spans="1:23" s="1" customFormat="1" ht="29.25" customHeight="1">
      <c r="A12" s="19">
        <v>5</v>
      </c>
      <c r="B12" s="21">
        <v>44349</v>
      </c>
      <c r="C12" s="22" t="s">
        <v>112</v>
      </c>
      <c r="D12" s="20" t="s">
        <v>117</v>
      </c>
      <c r="E12" s="23" t="s">
        <v>12</v>
      </c>
      <c r="F12" s="23">
        <v>6000</v>
      </c>
      <c r="G12" s="23">
        <v>165.1</v>
      </c>
      <c r="H12" s="23">
        <v>163.19999999999999</v>
      </c>
      <c r="I12" s="23">
        <v>163.75</v>
      </c>
      <c r="J12" s="33">
        <f t="shared" ref="J12" si="16">IF(E12="","",IF(E12="Buy",(I12-G12),(G12-I12)))</f>
        <v>-1.3499999999999943</v>
      </c>
      <c r="K12" s="34">
        <f t="shared" ref="K12" si="17">IF(E12="","",J12*F12)</f>
        <v>-8099.9999999999654</v>
      </c>
      <c r="L12" s="23">
        <v>400</v>
      </c>
      <c r="M12" s="48">
        <f t="shared" ref="M12" si="18">G12*F12*0.03%</f>
        <v>297.17999999999995</v>
      </c>
      <c r="N12" s="34">
        <f t="shared" ref="N12" si="19">K12-M12</f>
        <v>-8397.1799999999657</v>
      </c>
      <c r="O12" s="55">
        <f>SUM(N9:N12)</f>
        <v>-16069.870000000146</v>
      </c>
      <c r="P12" s="76"/>
      <c r="Q12" s="76"/>
      <c r="R12" s="76"/>
      <c r="S12" s="76"/>
      <c r="T12" s="76"/>
      <c r="U12" s="76"/>
      <c r="V12" s="76"/>
      <c r="W12" s="76"/>
    </row>
    <row r="13" spans="1:23" s="1" customFormat="1" ht="30.6" customHeight="1">
      <c r="A13" s="19">
        <v>6</v>
      </c>
      <c r="B13" s="21">
        <v>44350</v>
      </c>
      <c r="C13" s="22" t="s">
        <v>276</v>
      </c>
      <c r="D13" s="20" t="s">
        <v>65</v>
      </c>
      <c r="E13" s="23" t="s">
        <v>12</v>
      </c>
      <c r="F13" s="23">
        <v>750</v>
      </c>
      <c r="G13" s="23">
        <v>1619.8</v>
      </c>
      <c r="H13" s="23">
        <v>1608.5</v>
      </c>
      <c r="I13" s="23">
        <v>1649</v>
      </c>
      <c r="J13" s="33">
        <f t="shared" ref="J13" si="20">IF(E13="","",IF(E13="Buy",(I13-G13),(G13-I13)))</f>
        <v>29.200000000000045</v>
      </c>
      <c r="K13" s="34">
        <f t="shared" ref="K13" si="21">IF(E13="","",J13*F13)</f>
        <v>21900.000000000033</v>
      </c>
      <c r="L13" s="23">
        <v>400</v>
      </c>
      <c r="M13" s="48">
        <f t="shared" ref="M13" si="22">G13*F13*0.03%</f>
        <v>364.45499999999998</v>
      </c>
      <c r="N13" s="34">
        <f t="shared" ref="N13" si="23">K13-M13</f>
        <v>21535.545000000031</v>
      </c>
      <c r="O13" s="55"/>
      <c r="P13" s="76"/>
      <c r="Q13" s="76"/>
      <c r="R13" s="76"/>
      <c r="S13" s="76"/>
      <c r="T13" s="76"/>
      <c r="U13" s="76"/>
      <c r="V13" s="76"/>
      <c r="W13" s="76"/>
    </row>
    <row r="14" spans="1:23" s="1" customFormat="1" ht="30.6" customHeight="1">
      <c r="A14" s="19">
        <v>7</v>
      </c>
      <c r="B14" s="21">
        <v>44350</v>
      </c>
      <c r="C14" s="22" t="s">
        <v>411</v>
      </c>
      <c r="D14" s="20" t="s">
        <v>165</v>
      </c>
      <c r="E14" s="23" t="s">
        <v>12</v>
      </c>
      <c r="F14" s="23">
        <v>6600</v>
      </c>
      <c r="G14" s="23">
        <v>301.25</v>
      </c>
      <c r="H14" s="23">
        <v>1608.5</v>
      </c>
      <c r="I14" s="23">
        <v>303.05</v>
      </c>
      <c r="J14" s="33">
        <f t="shared" ref="J14" si="24">IF(E14="","",IF(E14="Buy",(I14-G14),(G14-I14)))</f>
        <v>1.8000000000000114</v>
      </c>
      <c r="K14" s="34">
        <f t="shared" ref="K14" si="25">IF(E14="","",J14*F14)</f>
        <v>11880.000000000075</v>
      </c>
      <c r="L14" s="23">
        <v>400</v>
      </c>
      <c r="M14" s="48">
        <f t="shared" ref="M14" si="26">G14*F14*0.03%</f>
        <v>596.47499999999991</v>
      </c>
      <c r="N14" s="34">
        <f t="shared" ref="N14" si="27">K14-M14</f>
        <v>11283.525000000074</v>
      </c>
      <c r="O14" s="55"/>
      <c r="P14" s="76"/>
      <c r="Q14" s="76"/>
      <c r="R14" s="76"/>
      <c r="S14" s="76"/>
      <c r="T14" s="76"/>
      <c r="U14" s="76"/>
      <c r="V14" s="76"/>
      <c r="W14" s="76"/>
    </row>
    <row r="15" spans="1:23" s="1" customFormat="1" ht="30.6" customHeight="1">
      <c r="A15" s="19">
        <v>8</v>
      </c>
      <c r="B15" s="21">
        <v>44350</v>
      </c>
      <c r="C15" s="22" t="s">
        <v>587</v>
      </c>
      <c r="D15" s="20" t="s">
        <v>78</v>
      </c>
      <c r="E15" s="23" t="s">
        <v>12</v>
      </c>
      <c r="F15" s="23">
        <v>250</v>
      </c>
      <c r="G15" s="23">
        <v>5905</v>
      </c>
      <c r="H15" s="23">
        <v>5868.5</v>
      </c>
      <c r="I15" s="23">
        <v>5868.5</v>
      </c>
      <c r="J15" s="33">
        <f t="shared" ref="J15" si="28">IF(E15="","",IF(E15="Buy",(I15-G15),(G15-I15)))</f>
        <v>-36.5</v>
      </c>
      <c r="K15" s="34">
        <f t="shared" ref="K15" si="29">IF(E15="","",J15*F15)</f>
        <v>-9125</v>
      </c>
      <c r="L15" s="23">
        <v>400</v>
      </c>
      <c r="M15" s="48">
        <f t="shared" ref="M15" si="30">G15*F15*0.03%</f>
        <v>442.87499999999994</v>
      </c>
      <c r="N15" s="34">
        <f t="shared" ref="N15" si="31">K15-M15</f>
        <v>-9567.875</v>
      </c>
      <c r="O15" s="55"/>
      <c r="P15" s="76"/>
      <c r="Q15" s="76"/>
      <c r="R15" s="76"/>
      <c r="S15" s="76"/>
      <c r="T15" s="76"/>
      <c r="U15" s="76"/>
      <c r="V15" s="76"/>
      <c r="W15" s="76"/>
    </row>
    <row r="16" spans="1:23" s="1" customFormat="1" ht="30.6" customHeight="1">
      <c r="A16" s="19">
        <v>9</v>
      </c>
      <c r="B16" s="21">
        <v>44350</v>
      </c>
      <c r="C16" s="22" t="s">
        <v>416</v>
      </c>
      <c r="D16" s="20" t="s">
        <v>317</v>
      </c>
      <c r="E16" s="23" t="s">
        <v>12</v>
      </c>
      <c r="F16" s="23">
        <v>1100</v>
      </c>
      <c r="G16" s="23">
        <v>1202</v>
      </c>
      <c r="H16" s="23">
        <v>1191.05</v>
      </c>
      <c r="I16" s="23">
        <v>1217</v>
      </c>
      <c r="J16" s="33">
        <f t="shared" ref="J16" si="32">IF(E16="","",IF(E16="Buy",(I16-G16),(G16-I16)))</f>
        <v>15</v>
      </c>
      <c r="K16" s="34">
        <f t="shared" ref="K16" si="33">IF(E16="","",J16*F16)</f>
        <v>16500</v>
      </c>
      <c r="L16" s="23">
        <v>400</v>
      </c>
      <c r="M16" s="48">
        <f t="shared" ref="M16" si="34">G16*F16*0.03%</f>
        <v>396.65999999999997</v>
      </c>
      <c r="N16" s="34">
        <f t="shared" ref="N16" si="35">K16-M16</f>
        <v>16103.34</v>
      </c>
      <c r="O16" s="55"/>
      <c r="P16" s="76"/>
      <c r="Q16" s="76"/>
      <c r="R16" s="76"/>
      <c r="S16" s="76"/>
      <c r="T16" s="76"/>
      <c r="U16" s="76"/>
      <c r="V16" s="76"/>
      <c r="W16" s="76"/>
    </row>
    <row r="17" spans="1:23" s="1" customFormat="1" ht="30.6" customHeight="1">
      <c r="A17" s="19">
        <v>10</v>
      </c>
      <c r="B17" s="21">
        <v>44350</v>
      </c>
      <c r="C17" s="22" t="s">
        <v>268</v>
      </c>
      <c r="D17" s="20" t="s">
        <v>138</v>
      </c>
      <c r="E17" s="23" t="s">
        <v>12</v>
      </c>
      <c r="F17" s="23">
        <v>500</v>
      </c>
      <c r="G17" s="23">
        <v>3206.75</v>
      </c>
      <c r="H17" s="23">
        <v>3180.5</v>
      </c>
      <c r="I17" s="23">
        <v>3240.4</v>
      </c>
      <c r="J17" s="33">
        <f t="shared" ref="J17" si="36">IF(E17="","",IF(E17="Buy",(I17-G17),(G17-I17)))</f>
        <v>33.650000000000091</v>
      </c>
      <c r="K17" s="34">
        <f t="shared" ref="K17" si="37">IF(E17="","",J17*F17)</f>
        <v>16825.000000000044</v>
      </c>
      <c r="L17" s="23">
        <v>400</v>
      </c>
      <c r="M17" s="48">
        <f t="shared" ref="M17" si="38">G17*F17*0.03%</f>
        <v>481.01249999999993</v>
      </c>
      <c r="N17" s="34">
        <f t="shared" ref="N17" si="39">K17-M17</f>
        <v>16343.987500000043</v>
      </c>
      <c r="O17" s="55">
        <f>SUM(N13:N17)</f>
        <v>55698.522500000152</v>
      </c>
      <c r="P17" s="76"/>
      <c r="Q17" s="76"/>
      <c r="R17" s="76"/>
      <c r="S17" s="76"/>
      <c r="T17" s="76"/>
      <c r="U17" s="76"/>
      <c r="V17" s="76"/>
      <c r="W17" s="76"/>
    </row>
    <row r="18" spans="1:23" s="1" customFormat="1" ht="30.6" customHeight="1">
      <c r="A18" s="19">
        <v>11</v>
      </c>
      <c r="B18" s="21">
        <v>44351</v>
      </c>
      <c r="C18" s="22" t="s">
        <v>70</v>
      </c>
      <c r="D18" s="20" t="s">
        <v>113</v>
      </c>
      <c r="E18" s="23" t="s">
        <v>12</v>
      </c>
      <c r="F18" s="23">
        <v>5700</v>
      </c>
      <c r="G18" s="23">
        <v>330.7</v>
      </c>
      <c r="H18" s="23">
        <v>328.65</v>
      </c>
      <c r="I18" s="23">
        <v>329.3</v>
      </c>
      <c r="J18" s="33">
        <f t="shared" ref="J18:J19" si="40">IF(E18="","",IF(E18="Buy",(I18-G18),(G18-I18)))</f>
        <v>-1.3999999999999773</v>
      </c>
      <c r="K18" s="34">
        <f t="shared" ref="K18:K19" si="41">IF(E18="","",J18*F18)</f>
        <v>-7979.9999999998709</v>
      </c>
      <c r="L18" s="23">
        <v>400</v>
      </c>
      <c r="M18" s="48">
        <f t="shared" ref="M18:M19" si="42">G18*F18*0.03%</f>
        <v>565.49699999999996</v>
      </c>
      <c r="N18" s="34">
        <f t="shared" ref="N18:N19" si="43">K18-M18</f>
        <v>-8545.4969999998702</v>
      </c>
      <c r="O18" s="55"/>
      <c r="P18" s="76"/>
      <c r="Q18" s="76"/>
      <c r="R18" s="76"/>
      <c r="S18" s="76"/>
      <c r="T18" s="76"/>
      <c r="U18" s="76"/>
      <c r="V18" s="76"/>
      <c r="W18" s="76"/>
    </row>
    <row r="19" spans="1:23" s="1" customFormat="1" ht="30.6" customHeight="1">
      <c r="A19" s="19">
        <v>12</v>
      </c>
      <c r="B19" s="21">
        <v>44351</v>
      </c>
      <c r="C19" s="22" t="s">
        <v>319</v>
      </c>
      <c r="D19" s="20" t="s">
        <v>163</v>
      </c>
      <c r="E19" s="23" t="s">
        <v>12</v>
      </c>
      <c r="F19" s="23">
        <v>2700</v>
      </c>
      <c r="G19" s="23">
        <v>294</v>
      </c>
      <c r="H19" s="23">
        <v>289.5</v>
      </c>
      <c r="I19" s="23">
        <v>302.05</v>
      </c>
      <c r="J19" s="33">
        <f t="shared" si="40"/>
        <v>8.0500000000000114</v>
      </c>
      <c r="K19" s="34">
        <f t="shared" si="41"/>
        <v>21735.000000000029</v>
      </c>
      <c r="L19" s="23">
        <v>400</v>
      </c>
      <c r="M19" s="48">
        <f t="shared" si="42"/>
        <v>238.14</v>
      </c>
      <c r="N19" s="34">
        <f t="shared" si="43"/>
        <v>21496.86000000003</v>
      </c>
      <c r="O19" s="55"/>
      <c r="P19" s="76"/>
      <c r="Q19" s="76"/>
      <c r="R19" s="76"/>
      <c r="S19" s="76"/>
      <c r="T19" s="76"/>
      <c r="U19" s="76"/>
      <c r="V19" s="76"/>
      <c r="W19" s="76"/>
    </row>
    <row r="20" spans="1:23" s="1" customFormat="1" ht="30.6" customHeight="1">
      <c r="A20" s="19">
        <v>13</v>
      </c>
      <c r="B20" s="21">
        <v>44351</v>
      </c>
      <c r="C20" s="22" t="s">
        <v>63</v>
      </c>
      <c r="D20" s="20" t="s">
        <v>588</v>
      </c>
      <c r="E20" s="23" t="s">
        <v>12</v>
      </c>
      <c r="F20" s="23">
        <v>10500</v>
      </c>
      <c r="G20" s="23">
        <v>75.05</v>
      </c>
      <c r="H20" s="23">
        <v>74.05</v>
      </c>
      <c r="I20" s="23">
        <v>74.05</v>
      </c>
      <c r="J20" s="33">
        <f t="shared" ref="J20" si="44">IF(E20="","",IF(E20="Buy",(I20-G20),(G20-I20)))</f>
        <v>-1</v>
      </c>
      <c r="K20" s="34">
        <f t="shared" ref="K20" si="45">IF(E20="","",J20*F20)</f>
        <v>-10500</v>
      </c>
      <c r="L20" s="23">
        <v>400</v>
      </c>
      <c r="M20" s="48">
        <f t="shared" ref="M20" si="46">G20*F20*0.03%</f>
        <v>236.40749999999997</v>
      </c>
      <c r="N20" s="34">
        <f t="shared" ref="N20" si="47">K20-M20</f>
        <v>-10736.407499999999</v>
      </c>
      <c r="O20" s="55">
        <f>SUM(N18:N20)</f>
        <v>2214.9555000001601</v>
      </c>
      <c r="P20" s="76"/>
      <c r="Q20" s="76"/>
      <c r="R20" s="76"/>
      <c r="S20" s="76"/>
      <c r="T20" s="76"/>
      <c r="U20" s="76"/>
      <c r="V20" s="76"/>
      <c r="W20" s="76"/>
    </row>
    <row r="21" spans="1:23" s="1" customFormat="1" ht="30.6" customHeight="1">
      <c r="A21" s="19">
        <v>14</v>
      </c>
      <c r="B21" s="21">
        <v>44354</v>
      </c>
      <c r="C21" s="22" t="s">
        <v>50</v>
      </c>
      <c r="D21" s="20" t="s">
        <v>169</v>
      </c>
      <c r="E21" s="23" t="s">
        <v>12</v>
      </c>
      <c r="F21" s="23">
        <v>1700</v>
      </c>
      <c r="G21" s="23">
        <v>1125.5999999999999</v>
      </c>
      <c r="H21" s="23">
        <v>1117.5</v>
      </c>
      <c r="I21" s="23">
        <v>1121.8</v>
      </c>
      <c r="J21" s="33">
        <f t="shared" ref="J21" si="48">IF(E21="","",IF(E21="Buy",(I21-G21),(G21-I21)))</f>
        <v>-3.7999999999999545</v>
      </c>
      <c r="K21" s="34">
        <f t="shared" ref="K21" si="49">IF(E21="","",J21*F21)</f>
        <v>-6459.9999999999227</v>
      </c>
      <c r="L21" s="23">
        <v>400</v>
      </c>
      <c r="M21" s="48">
        <f t="shared" ref="M21" si="50">G21*F21*0.03%</f>
        <v>574.05599999999993</v>
      </c>
      <c r="N21" s="34">
        <f t="shared" ref="N21" si="51">K21-M21</f>
        <v>-7034.0559999999223</v>
      </c>
      <c r="O21" s="55"/>
      <c r="P21" s="76"/>
      <c r="Q21" s="76"/>
      <c r="R21" s="76"/>
      <c r="S21" s="76"/>
      <c r="T21" s="76"/>
      <c r="U21" s="76"/>
      <c r="V21" s="76"/>
      <c r="W21" s="76"/>
    </row>
    <row r="22" spans="1:23" s="1" customFormat="1" ht="30.6" customHeight="1">
      <c r="A22" s="19">
        <v>15</v>
      </c>
      <c r="B22" s="21">
        <v>44354</v>
      </c>
      <c r="C22" s="22" t="s">
        <v>460</v>
      </c>
      <c r="D22" s="20" t="s">
        <v>588</v>
      </c>
      <c r="E22" s="23" t="s">
        <v>12</v>
      </c>
      <c r="F22" s="23">
        <v>10500</v>
      </c>
      <c r="G22" s="23">
        <v>76.099999999999994</v>
      </c>
      <c r="H22" s="23">
        <v>75.099999999999994</v>
      </c>
      <c r="I22" s="23">
        <v>77.8</v>
      </c>
      <c r="J22" s="33">
        <f t="shared" ref="J22" si="52">IF(E22="","",IF(E22="Buy",(I22-G22),(G22-I22)))</f>
        <v>1.7000000000000028</v>
      </c>
      <c r="K22" s="34">
        <f t="shared" ref="K22" si="53">IF(E22="","",J22*F22)</f>
        <v>17850.000000000029</v>
      </c>
      <c r="L22" s="23">
        <v>400</v>
      </c>
      <c r="M22" s="48">
        <f t="shared" ref="M22" si="54">G22*F22*0.03%</f>
        <v>239.71499999999995</v>
      </c>
      <c r="N22" s="34">
        <f t="shared" ref="N22" si="55">K22-M22</f>
        <v>17610.285000000029</v>
      </c>
      <c r="O22" s="55"/>
      <c r="P22" s="76"/>
      <c r="Q22" s="76"/>
      <c r="R22" s="76"/>
      <c r="S22" s="76"/>
      <c r="T22" s="76"/>
      <c r="U22" s="76"/>
      <c r="V22" s="76"/>
      <c r="W22" s="76"/>
    </row>
    <row r="23" spans="1:23" s="1" customFormat="1" ht="30.6" customHeight="1">
      <c r="A23" s="19">
        <v>16</v>
      </c>
      <c r="B23" s="21">
        <v>44354</v>
      </c>
      <c r="C23" s="22" t="s">
        <v>311</v>
      </c>
      <c r="D23" s="20" t="s">
        <v>133</v>
      </c>
      <c r="E23" s="23" t="s">
        <v>12</v>
      </c>
      <c r="F23" s="23">
        <v>1250</v>
      </c>
      <c r="G23" s="23">
        <v>862.4</v>
      </c>
      <c r="H23" s="23">
        <v>854.5</v>
      </c>
      <c r="I23" s="23">
        <v>880</v>
      </c>
      <c r="J23" s="33">
        <f t="shared" ref="J23:J24" si="56">IF(E23="","",IF(E23="Buy",(I23-G23),(G23-I23)))</f>
        <v>17.600000000000023</v>
      </c>
      <c r="K23" s="34">
        <f t="shared" ref="K23:K24" si="57">IF(E23="","",J23*F23)</f>
        <v>22000.000000000029</v>
      </c>
      <c r="L23" s="23">
        <v>400</v>
      </c>
      <c r="M23" s="48">
        <f t="shared" ref="M23:M24" si="58">G23*F23*0.03%</f>
        <v>323.39999999999998</v>
      </c>
      <c r="N23" s="34">
        <f t="shared" ref="N23:N24" si="59">K23-M23</f>
        <v>21676.600000000028</v>
      </c>
      <c r="O23" s="55"/>
      <c r="P23" s="76"/>
      <c r="Q23" s="76"/>
      <c r="R23" s="76"/>
      <c r="S23" s="76"/>
      <c r="T23" s="76"/>
      <c r="U23" s="76"/>
      <c r="V23" s="76"/>
      <c r="W23" s="76"/>
    </row>
    <row r="24" spans="1:23" s="1" customFormat="1" ht="30.6" customHeight="1">
      <c r="A24" s="19">
        <v>17</v>
      </c>
      <c r="B24" s="21">
        <v>44354</v>
      </c>
      <c r="C24" s="22" t="s">
        <v>331</v>
      </c>
      <c r="D24" s="20" t="s">
        <v>162</v>
      </c>
      <c r="E24" s="23" t="s">
        <v>12</v>
      </c>
      <c r="F24" s="23">
        <v>200</v>
      </c>
      <c r="G24" s="23">
        <v>6800</v>
      </c>
      <c r="H24" s="23">
        <v>6759.9</v>
      </c>
      <c r="I24" s="23">
        <v>6870.5</v>
      </c>
      <c r="J24" s="33">
        <f t="shared" si="56"/>
        <v>70.5</v>
      </c>
      <c r="K24" s="34">
        <f t="shared" si="57"/>
        <v>14100</v>
      </c>
      <c r="L24" s="23">
        <v>400</v>
      </c>
      <c r="M24" s="48">
        <f t="shared" si="58"/>
        <v>407.99999999999994</v>
      </c>
      <c r="N24" s="34">
        <f t="shared" si="59"/>
        <v>13692</v>
      </c>
      <c r="O24" s="55"/>
      <c r="P24" s="76"/>
      <c r="Q24" s="76"/>
      <c r="R24" s="76"/>
      <c r="S24" s="76"/>
      <c r="T24" s="76"/>
      <c r="U24" s="76"/>
      <c r="V24" s="76"/>
      <c r="W24" s="76"/>
    </row>
    <row r="25" spans="1:23" s="1" customFormat="1" ht="30.6" customHeight="1">
      <c r="A25" s="19">
        <v>18</v>
      </c>
      <c r="B25" s="21">
        <v>44354</v>
      </c>
      <c r="C25" s="22" t="s">
        <v>486</v>
      </c>
      <c r="D25" s="20" t="s">
        <v>545</v>
      </c>
      <c r="E25" s="23" t="s">
        <v>12</v>
      </c>
      <c r="F25" s="23">
        <v>17000</v>
      </c>
      <c r="G25" s="23">
        <v>75.650000000000006</v>
      </c>
      <c r="H25" s="23">
        <v>74.95</v>
      </c>
      <c r="I25" s="23">
        <v>75.3</v>
      </c>
      <c r="J25" s="33">
        <f t="shared" ref="J25" si="60">IF(E25="","",IF(E25="Buy",(I25-G25),(G25-I25)))</f>
        <v>-0.35000000000000853</v>
      </c>
      <c r="K25" s="34">
        <f t="shared" ref="K25" si="61">IF(E25="","",J25*F25)</f>
        <v>-5950.0000000001446</v>
      </c>
      <c r="L25" s="23">
        <v>400</v>
      </c>
      <c r="M25" s="48">
        <f t="shared" ref="M25" si="62">G25*F25*0.03%</f>
        <v>385.81499999999994</v>
      </c>
      <c r="N25" s="34">
        <f t="shared" ref="N25" si="63">K25-M25</f>
        <v>-6335.8150000001442</v>
      </c>
      <c r="O25" s="55"/>
      <c r="P25" s="76"/>
      <c r="Q25" s="76"/>
      <c r="R25" s="76"/>
      <c r="S25" s="76"/>
      <c r="T25" s="76"/>
      <c r="U25" s="76"/>
      <c r="V25" s="76"/>
      <c r="W25" s="76"/>
    </row>
    <row r="26" spans="1:23" s="1" customFormat="1" ht="30.6" customHeight="1">
      <c r="A26" s="19">
        <v>19</v>
      </c>
      <c r="B26" s="21">
        <v>44354</v>
      </c>
      <c r="C26" s="22" t="s">
        <v>367</v>
      </c>
      <c r="D26" s="20" t="s">
        <v>234</v>
      </c>
      <c r="E26" s="23" t="s">
        <v>12</v>
      </c>
      <c r="F26" s="23">
        <v>1400</v>
      </c>
      <c r="G26" s="23">
        <v>956.3</v>
      </c>
      <c r="H26" s="23">
        <v>951.6</v>
      </c>
      <c r="I26" s="23">
        <v>962.7</v>
      </c>
      <c r="J26" s="33">
        <f t="shared" ref="J26" si="64">IF(E26="","",IF(E26="Buy",(I26-G26),(G26-I26)))</f>
        <v>6.4000000000000909</v>
      </c>
      <c r="K26" s="34">
        <f t="shared" ref="K26" si="65">IF(E26="","",J26*F26)</f>
        <v>8960.0000000001273</v>
      </c>
      <c r="L26" s="23">
        <v>400</v>
      </c>
      <c r="M26" s="48">
        <f t="shared" ref="M26" si="66">G26*F26*0.03%</f>
        <v>401.64599999999996</v>
      </c>
      <c r="N26" s="34">
        <f t="shared" ref="N26" si="67">K26-M26</f>
        <v>8558.3540000001267</v>
      </c>
      <c r="O26" s="55">
        <f>SUM(N21:N26)</f>
        <v>48167.368000000119</v>
      </c>
      <c r="P26" s="23"/>
      <c r="Q26" s="76"/>
      <c r="R26" s="76"/>
      <c r="S26" s="76"/>
      <c r="T26" s="76"/>
      <c r="U26" s="76"/>
      <c r="V26" s="76"/>
      <c r="W26" s="76"/>
    </row>
    <row r="27" spans="1:23" s="1" customFormat="1" ht="30.6" customHeight="1">
      <c r="A27" s="19">
        <v>20</v>
      </c>
      <c r="B27" s="21">
        <v>44355</v>
      </c>
      <c r="C27" s="22" t="s">
        <v>322</v>
      </c>
      <c r="D27" s="20" t="s">
        <v>321</v>
      </c>
      <c r="E27" s="23" t="s">
        <v>12</v>
      </c>
      <c r="F27" s="23">
        <v>1500</v>
      </c>
      <c r="G27" s="23">
        <v>473.5</v>
      </c>
      <c r="H27" s="23">
        <v>467.35</v>
      </c>
      <c r="I27" s="23">
        <v>484.35</v>
      </c>
      <c r="J27" s="33">
        <f t="shared" ref="J27" si="68">IF(E27="","",IF(E27="Buy",(I27-G27),(G27-I27)))</f>
        <v>10.850000000000023</v>
      </c>
      <c r="K27" s="34">
        <f t="shared" ref="K27" si="69">IF(E27="","",J27*F27)</f>
        <v>16275.000000000035</v>
      </c>
      <c r="L27" s="23">
        <v>400</v>
      </c>
      <c r="M27" s="48">
        <f t="shared" ref="M27" si="70">G27*F27*0.03%</f>
        <v>213.07499999999999</v>
      </c>
      <c r="N27" s="34">
        <f t="shared" ref="N27" si="71">K27-M27</f>
        <v>16061.925000000034</v>
      </c>
      <c r="O27" s="55"/>
      <c r="P27" s="23"/>
      <c r="Q27" s="76"/>
      <c r="R27" s="76"/>
      <c r="S27" s="76"/>
      <c r="T27" s="76"/>
      <c r="U27" s="76"/>
      <c r="V27" s="76"/>
      <c r="W27" s="76"/>
    </row>
    <row r="28" spans="1:23" s="1" customFormat="1" ht="30.6" customHeight="1">
      <c r="A28" s="19">
        <v>21</v>
      </c>
      <c r="B28" s="21">
        <v>44355</v>
      </c>
      <c r="C28" s="22" t="s">
        <v>360</v>
      </c>
      <c r="D28" s="20" t="s">
        <v>589</v>
      </c>
      <c r="E28" s="23" t="s">
        <v>12</v>
      </c>
      <c r="F28" s="23">
        <v>1000</v>
      </c>
      <c r="G28" s="23">
        <v>1813</v>
      </c>
      <c r="H28" s="23">
        <v>1799.8</v>
      </c>
      <c r="I28" s="23">
        <v>1829.3</v>
      </c>
      <c r="J28" s="33">
        <f t="shared" ref="J28" si="72">IF(E28="","",IF(E28="Buy",(I28-G28),(G28-I28)))</f>
        <v>16.299999999999955</v>
      </c>
      <c r="K28" s="34">
        <f t="shared" ref="K28" si="73">IF(E28="","",J28*F28)</f>
        <v>16299.999999999955</v>
      </c>
      <c r="L28" s="23">
        <v>400</v>
      </c>
      <c r="M28" s="48">
        <f t="shared" ref="M28" si="74">G28*F28*0.03%</f>
        <v>543.9</v>
      </c>
      <c r="N28" s="34">
        <f t="shared" ref="N28" si="75">K28-M28</f>
        <v>15756.099999999955</v>
      </c>
      <c r="O28" s="55"/>
      <c r="P28" s="23"/>
      <c r="Q28" s="76"/>
      <c r="R28" s="76"/>
      <c r="S28" s="76"/>
      <c r="T28" s="76"/>
      <c r="U28" s="76"/>
      <c r="V28" s="76"/>
      <c r="W28" s="76"/>
    </row>
    <row r="29" spans="1:23" s="1" customFormat="1" ht="30.6" customHeight="1">
      <c r="A29" s="19">
        <v>22</v>
      </c>
      <c r="B29" s="21">
        <v>44355</v>
      </c>
      <c r="C29" s="22" t="s">
        <v>403</v>
      </c>
      <c r="D29" s="20" t="s">
        <v>559</v>
      </c>
      <c r="E29" s="23" t="s">
        <v>12</v>
      </c>
      <c r="F29" s="23">
        <v>300</v>
      </c>
      <c r="G29" s="23">
        <v>4006</v>
      </c>
      <c r="H29" s="23">
        <v>3969.9</v>
      </c>
      <c r="I29" s="23">
        <v>4000</v>
      </c>
      <c r="J29" s="33">
        <f t="shared" ref="J29" si="76">IF(E29="","",IF(E29="Buy",(I29-G29),(G29-I29)))</f>
        <v>-6</v>
      </c>
      <c r="K29" s="34">
        <f t="shared" ref="K29" si="77">IF(E29="","",J29*F29)</f>
        <v>-1800</v>
      </c>
      <c r="L29" s="23">
        <v>400</v>
      </c>
      <c r="M29" s="48">
        <f t="shared" ref="M29" si="78">G29*F29*0.03%</f>
        <v>360.53999999999996</v>
      </c>
      <c r="N29" s="34">
        <f t="shared" ref="N29" si="79">K29-M29</f>
        <v>-2160.54</v>
      </c>
      <c r="O29" s="55"/>
      <c r="P29" s="23"/>
      <c r="Q29" s="76"/>
      <c r="R29" s="76"/>
      <c r="S29" s="76"/>
      <c r="T29" s="76"/>
      <c r="U29" s="76"/>
      <c r="V29" s="76"/>
      <c r="W29" s="76"/>
    </row>
    <row r="30" spans="1:23" s="1" customFormat="1" ht="30.6" customHeight="1">
      <c r="A30" s="19">
        <v>23</v>
      </c>
      <c r="B30" s="21">
        <v>44355</v>
      </c>
      <c r="C30" s="22" t="s">
        <v>452</v>
      </c>
      <c r="D30" s="20" t="s">
        <v>590</v>
      </c>
      <c r="E30" s="23" t="s">
        <v>12</v>
      </c>
      <c r="F30" s="23">
        <v>850</v>
      </c>
      <c r="G30" s="23">
        <v>1757.25</v>
      </c>
      <c r="H30" s="23">
        <v>1735.5</v>
      </c>
      <c r="I30" s="23">
        <v>1782.9</v>
      </c>
      <c r="J30" s="33">
        <f t="shared" ref="J30" si="80">IF(E30="","",IF(E30="Buy",(I30-G30),(G30-I30)))</f>
        <v>25.650000000000091</v>
      </c>
      <c r="K30" s="34">
        <f t="shared" ref="K30" si="81">IF(E30="","",J30*F30)</f>
        <v>21802.500000000076</v>
      </c>
      <c r="L30" s="23">
        <v>400</v>
      </c>
      <c r="M30" s="48">
        <f t="shared" ref="M30" si="82">G30*F30*0.03%</f>
        <v>448.09874999999994</v>
      </c>
      <c r="N30" s="34">
        <f t="shared" ref="N30" si="83">K30-M30</f>
        <v>21354.401250000075</v>
      </c>
      <c r="O30" s="55">
        <f>SUM(N27:N30)</f>
        <v>51011.886250000061</v>
      </c>
      <c r="P30" s="23"/>
      <c r="Q30" s="76"/>
      <c r="R30" s="76"/>
      <c r="S30" s="76"/>
      <c r="T30" s="76"/>
      <c r="U30" s="76"/>
      <c r="V30" s="76"/>
      <c r="W30" s="76"/>
    </row>
    <row r="31" spans="1:23" s="1" customFormat="1" ht="30.6" customHeight="1">
      <c r="A31" s="19">
        <v>24</v>
      </c>
      <c r="B31" s="21">
        <v>44356</v>
      </c>
      <c r="C31" s="22" t="s">
        <v>276</v>
      </c>
      <c r="D31" s="20" t="s">
        <v>83</v>
      </c>
      <c r="E31" s="23" t="s">
        <v>12</v>
      </c>
      <c r="F31" s="23">
        <v>1300</v>
      </c>
      <c r="G31" s="23">
        <v>966.5</v>
      </c>
      <c r="H31" s="23">
        <v>959.5</v>
      </c>
      <c r="I31" s="23">
        <v>970.45</v>
      </c>
      <c r="J31" s="33">
        <f t="shared" ref="J31" si="84">IF(E31="","",IF(E31="Buy",(I31-G31),(G31-I31)))</f>
        <v>3.9500000000000455</v>
      </c>
      <c r="K31" s="34">
        <f t="shared" ref="K31" si="85">IF(E31="","",J31*F31)</f>
        <v>5135.0000000000591</v>
      </c>
      <c r="L31" s="23">
        <v>400</v>
      </c>
      <c r="M31" s="48">
        <f t="shared" ref="M31" si="86">G31*F31*0.03%</f>
        <v>376.93499999999995</v>
      </c>
      <c r="N31" s="34">
        <f t="shared" ref="N31" si="87">K31-M31</f>
        <v>4758.0650000000587</v>
      </c>
      <c r="O31" s="55"/>
      <c r="P31" s="23"/>
      <c r="Q31" s="76"/>
      <c r="R31" s="76"/>
      <c r="S31" s="76"/>
      <c r="T31" s="76"/>
      <c r="U31" s="76"/>
      <c r="V31" s="76"/>
      <c r="W31" s="76"/>
    </row>
    <row r="32" spans="1:23" s="1" customFormat="1" ht="30.6" customHeight="1">
      <c r="A32" s="19">
        <v>25</v>
      </c>
      <c r="B32" s="21">
        <v>44356</v>
      </c>
      <c r="C32" s="22" t="s">
        <v>142</v>
      </c>
      <c r="D32" s="20" t="s">
        <v>590</v>
      </c>
      <c r="E32" s="23" t="s">
        <v>12</v>
      </c>
      <c r="F32" s="23">
        <v>425</v>
      </c>
      <c r="G32" s="23">
        <v>1796</v>
      </c>
      <c r="H32" s="23">
        <v>1780</v>
      </c>
      <c r="I32" s="23">
        <v>1780</v>
      </c>
      <c r="J32" s="33">
        <f t="shared" ref="J32" si="88">IF(E32="","",IF(E32="Buy",(I32-G32),(G32-I32)))</f>
        <v>-16</v>
      </c>
      <c r="K32" s="34">
        <f t="shared" ref="K32" si="89">IF(E32="","",J32*F32)</f>
        <v>-6800</v>
      </c>
      <c r="L32" s="23">
        <v>400</v>
      </c>
      <c r="M32" s="48">
        <f t="shared" ref="M32" si="90">G32*F32*0.03%</f>
        <v>228.98999999999998</v>
      </c>
      <c r="N32" s="34">
        <f t="shared" ref="N32" si="91">K32-M32</f>
        <v>-7028.99</v>
      </c>
      <c r="O32" s="55"/>
      <c r="P32" s="23"/>
      <c r="Q32" s="76"/>
      <c r="R32" s="76"/>
      <c r="S32" s="76"/>
      <c r="T32" s="76"/>
      <c r="U32" s="76"/>
      <c r="V32" s="76"/>
      <c r="W32" s="76"/>
    </row>
    <row r="33" spans="1:23" s="1" customFormat="1" ht="30.6" customHeight="1">
      <c r="A33" s="19">
        <v>26</v>
      </c>
      <c r="B33" s="21">
        <v>44356</v>
      </c>
      <c r="C33" s="22" t="s">
        <v>498</v>
      </c>
      <c r="D33" s="20" t="s">
        <v>591</v>
      </c>
      <c r="E33" s="23" t="s">
        <v>12</v>
      </c>
      <c r="F33" s="23">
        <v>8400</v>
      </c>
      <c r="G33" s="23">
        <v>160</v>
      </c>
      <c r="H33" s="23">
        <v>158.80000000000001</v>
      </c>
      <c r="I33" s="23">
        <v>160.35</v>
      </c>
      <c r="J33" s="33">
        <f t="shared" ref="J33" si="92">IF(E33="","",IF(E33="Buy",(I33-G33),(G33-I33)))</f>
        <v>0.34999999999999432</v>
      </c>
      <c r="K33" s="34">
        <f t="shared" ref="K33" si="93">IF(E33="","",J33*F33)</f>
        <v>2939.9999999999523</v>
      </c>
      <c r="L33" s="23">
        <v>400</v>
      </c>
      <c r="M33" s="48">
        <f t="shared" ref="M33" si="94">G33*F33*0.03%</f>
        <v>403.2</v>
      </c>
      <c r="N33" s="34">
        <f t="shared" ref="N33" si="95">K33-M33</f>
        <v>2536.7999999999524</v>
      </c>
      <c r="O33" s="55"/>
      <c r="P33" s="23"/>
      <c r="Q33" s="76"/>
      <c r="R33" s="76"/>
      <c r="S33" s="76"/>
      <c r="T33" s="76"/>
      <c r="U33" s="76"/>
      <c r="V33" s="76"/>
      <c r="W33" s="76"/>
    </row>
    <row r="34" spans="1:23" s="1" customFormat="1" ht="30.6" customHeight="1">
      <c r="A34" s="19">
        <v>27</v>
      </c>
      <c r="B34" s="21">
        <v>44356</v>
      </c>
      <c r="C34" s="22" t="s">
        <v>459</v>
      </c>
      <c r="D34" s="20" t="s">
        <v>437</v>
      </c>
      <c r="E34" s="23" t="s">
        <v>12</v>
      </c>
      <c r="F34" s="23">
        <v>4000</v>
      </c>
      <c r="G34" s="23">
        <v>243.5</v>
      </c>
      <c r="H34" s="23">
        <v>241.2</v>
      </c>
      <c r="I34" s="23">
        <v>241.2</v>
      </c>
      <c r="J34" s="33">
        <f t="shared" ref="J34" si="96">IF(E34="","",IF(E34="Buy",(I34-G34),(G34-I34)))</f>
        <v>-2.3000000000000114</v>
      </c>
      <c r="K34" s="34">
        <f t="shared" ref="K34" si="97">IF(E34="","",J34*F34)</f>
        <v>-9200.0000000000455</v>
      </c>
      <c r="L34" s="23">
        <v>400</v>
      </c>
      <c r="M34" s="48">
        <f t="shared" ref="M34" si="98">G34*F34*0.03%</f>
        <v>292.2</v>
      </c>
      <c r="N34" s="34">
        <f t="shared" ref="N34" si="99">K34-M34</f>
        <v>-9492.2000000000462</v>
      </c>
      <c r="O34" s="55"/>
      <c r="P34" s="23"/>
      <c r="Q34" s="76"/>
      <c r="R34" s="76"/>
      <c r="S34" s="76"/>
      <c r="T34" s="76"/>
      <c r="U34" s="76"/>
      <c r="V34" s="76"/>
      <c r="W34" s="76"/>
    </row>
    <row r="35" spans="1:23" s="1" customFormat="1" ht="30.6" customHeight="1">
      <c r="A35" s="19">
        <v>28</v>
      </c>
      <c r="B35" s="21">
        <v>44356</v>
      </c>
      <c r="C35" s="22" t="s">
        <v>91</v>
      </c>
      <c r="D35" s="20" t="s">
        <v>166</v>
      </c>
      <c r="E35" s="23" t="s">
        <v>13</v>
      </c>
      <c r="F35" s="23">
        <v>2500</v>
      </c>
      <c r="G35" s="23">
        <v>396.5</v>
      </c>
      <c r="H35" s="23">
        <v>400.3</v>
      </c>
      <c r="I35" s="23">
        <v>400.3</v>
      </c>
      <c r="J35" s="33">
        <f t="shared" ref="J35" si="100">IF(E35="","",IF(E35="Buy",(I35-G35),(G35-I35)))</f>
        <v>-3.8000000000000114</v>
      </c>
      <c r="K35" s="34">
        <f t="shared" ref="K35" si="101">IF(E35="","",J35*F35)</f>
        <v>-9500.0000000000291</v>
      </c>
      <c r="L35" s="23">
        <v>400</v>
      </c>
      <c r="M35" s="48">
        <f t="shared" ref="M35" si="102">G35*F35*0.03%</f>
        <v>297.375</v>
      </c>
      <c r="N35" s="34">
        <f t="shared" ref="N35" si="103">K35-M35</f>
        <v>-9797.3750000000291</v>
      </c>
      <c r="O35" s="55">
        <f>SUM(N31:N35)</f>
        <v>-19023.700000000063</v>
      </c>
      <c r="P35" s="23"/>
      <c r="Q35" s="76"/>
      <c r="R35" s="76"/>
      <c r="S35" s="76"/>
      <c r="T35" s="76"/>
      <c r="U35" s="76"/>
      <c r="V35" s="76"/>
      <c r="W35" s="76"/>
    </row>
    <row r="36" spans="1:23" s="1" customFormat="1" ht="30.6" customHeight="1">
      <c r="A36" s="19">
        <v>29</v>
      </c>
      <c r="B36" s="21">
        <v>44357</v>
      </c>
      <c r="C36" s="22" t="s">
        <v>102</v>
      </c>
      <c r="D36" s="20" t="s">
        <v>138</v>
      </c>
      <c r="E36" s="23" t="s">
        <v>12</v>
      </c>
      <c r="F36" s="23">
        <v>500</v>
      </c>
      <c r="G36" s="23">
        <v>3224.3</v>
      </c>
      <c r="H36" s="23">
        <v>3198.5</v>
      </c>
      <c r="I36" s="23">
        <v>3224.65</v>
      </c>
      <c r="J36" s="33">
        <f t="shared" ref="J36" si="104">IF(E36="","",IF(E36="Buy",(I36-G36),(G36-I36)))</f>
        <v>0.34999999999990905</v>
      </c>
      <c r="K36" s="34">
        <f t="shared" ref="K36" si="105">IF(E36="","",J36*F36)</f>
        <v>174.99999999995453</v>
      </c>
      <c r="L36" s="23">
        <v>400</v>
      </c>
      <c r="M36" s="48">
        <f t="shared" ref="M36" si="106">G36*F36*0.03%</f>
        <v>483.64499999999998</v>
      </c>
      <c r="N36" s="34">
        <f t="shared" ref="N36" si="107">K36-M36</f>
        <v>-308.64500000004546</v>
      </c>
      <c r="O36" s="55"/>
      <c r="P36" s="23"/>
      <c r="Q36" s="76"/>
      <c r="R36" s="76"/>
      <c r="S36" s="76"/>
      <c r="T36" s="76"/>
      <c r="U36" s="76"/>
      <c r="V36" s="76"/>
      <c r="W36" s="76"/>
    </row>
    <row r="37" spans="1:23" s="1" customFormat="1" ht="30.6" customHeight="1">
      <c r="A37" s="19">
        <v>30</v>
      </c>
      <c r="B37" s="21">
        <v>44357</v>
      </c>
      <c r="C37" s="22" t="s">
        <v>322</v>
      </c>
      <c r="D37" s="20" t="s">
        <v>59</v>
      </c>
      <c r="E37" s="23" t="s">
        <v>12</v>
      </c>
      <c r="F37" s="23">
        <v>2000</v>
      </c>
      <c r="G37" s="23">
        <v>875.55</v>
      </c>
      <c r="H37" s="23">
        <v>865.5</v>
      </c>
      <c r="I37" s="23">
        <v>885</v>
      </c>
      <c r="J37" s="33">
        <f t="shared" ref="J37" si="108">IF(E37="","",IF(E37="Buy",(I37-G37),(G37-I37)))</f>
        <v>9.4500000000000455</v>
      </c>
      <c r="K37" s="34">
        <f t="shared" ref="K37" si="109">IF(E37="","",J37*F37)</f>
        <v>18900.000000000091</v>
      </c>
      <c r="L37" s="23">
        <v>400</v>
      </c>
      <c r="M37" s="48">
        <f t="shared" ref="M37" si="110">G37*F37*0.03%</f>
        <v>525.32999999999993</v>
      </c>
      <c r="N37" s="34">
        <f t="shared" ref="N37" si="111">K37-M37</f>
        <v>18374.670000000093</v>
      </c>
      <c r="O37" s="55"/>
      <c r="P37" s="23"/>
      <c r="Q37" s="76"/>
      <c r="R37" s="76"/>
      <c r="S37" s="76"/>
      <c r="T37" s="76"/>
      <c r="U37" s="76"/>
      <c r="V37" s="76"/>
      <c r="W37" s="76"/>
    </row>
    <row r="38" spans="1:23" s="1" customFormat="1" ht="30.6" customHeight="1">
      <c r="A38" s="19">
        <v>31</v>
      </c>
      <c r="B38" s="21">
        <v>44357</v>
      </c>
      <c r="C38" s="22" t="s">
        <v>261</v>
      </c>
      <c r="D38" s="20" t="s">
        <v>541</v>
      </c>
      <c r="E38" s="23" t="s">
        <v>12</v>
      </c>
      <c r="F38" s="23">
        <v>2000</v>
      </c>
      <c r="G38" s="23">
        <v>497.45</v>
      </c>
      <c r="H38" s="23">
        <v>493</v>
      </c>
      <c r="I38" s="23">
        <v>495.65</v>
      </c>
      <c r="J38" s="33">
        <f t="shared" ref="J38" si="112">IF(E38="","",IF(E38="Buy",(I38-G38),(G38-I38)))</f>
        <v>-1.8000000000000114</v>
      </c>
      <c r="K38" s="34">
        <f t="shared" ref="K38" si="113">IF(E38="","",J38*F38)</f>
        <v>-3600.0000000000227</v>
      </c>
      <c r="L38" s="23">
        <v>400</v>
      </c>
      <c r="M38" s="48">
        <f t="shared" ref="M38" si="114">G38*F38*0.03%</f>
        <v>298.46999999999997</v>
      </c>
      <c r="N38" s="34">
        <f t="shared" ref="N38" si="115">K38-M38</f>
        <v>-3898.4700000000225</v>
      </c>
      <c r="O38" s="55"/>
      <c r="P38" s="23"/>
      <c r="Q38" s="76"/>
      <c r="R38" s="76"/>
      <c r="S38" s="76"/>
      <c r="T38" s="76"/>
      <c r="U38" s="76"/>
      <c r="V38" s="76"/>
      <c r="W38" s="76"/>
    </row>
    <row r="39" spans="1:23" s="1" customFormat="1" ht="30.6" customHeight="1">
      <c r="A39" s="19">
        <v>32</v>
      </c>
      <c r="B39" s="21">
        <v>44357</v>
      </c>
      <c r="C39" s="22" t="s">
        <v>512</v>
      </c>
      <c r="D39" s="20" t="s">
        <v>183</v>
      </c>
      <c r="E39" s="23" t="s">
        <v>12</v>
      </c>
      <c r="F39" s="23">
        <v>4400</v>
      </c>
      <c r="G39" s="23">
        <v>654.6</v>
      </c>
      <c r="H39" s="23">
        <v>648.6</v>
      </c>
      <c r="I39" s="23">
        <v>657.95</v>
      </c>
      <c r="J39" s="33">
        <f t="shared" ref="J39" si="116">IF(E39="","",IF(E39="Buy",(I39-G39),(G39-I39)))</f>
        <v>3.3500000000000227</v>
      </c>
      <c r="K39" s="34">
        <f t="shared" ref="K39" si="117">IF(E39="","",J39*F39)</f>
        <v>14740.0000000001</v>
      </c>
      <c r="L39" s="23">
        <v>400</v>
      </c>
      <c r="M39" s="48">
        <f t="shared" ref="M39" si="118">G39*F39*0.03%</f>
        <v>864.07199999999989</v>
      </c>
      <c r="N39" s="34">
        <f t="shared" ref="N39" si="119">K39-M39</f>
        <v>13875.9280000001</v>
      </c>
      <c r="O39" s="55">
        <f>SUM(N36:N39)</f>
        <v>28043.483000000124</v>
      </c>
      <c r="P39" s="23"/>
      <c r="Q39" s="76"/>
      <c r="R39" s="76"/>
      <c r="S39" s="76"/>
      <c r="T39" s="76"/>
      <c r="U39" s="76"/>
      <c r="V39" s="76"/>
      <c r="W39" s="76"/>
    </row>
    <row r="40" spans="1:23" s="1" customFormat="1" ht="30.6" customHeight="1">
      <c r="A40" s="19">
        <v>33</v>
      </c>
      <c r="B40" s="21">
        <v>44358</v>
      </c>
      <c r="C40" s="22" t="s">
        <v>237</v>
      </c>
      <c r="D40" s="20" t="s">
        <v>590</v>
      </c>
      <c r="E40" s="23" t="s">
        <v>12</v>
      </c>
      <c r="F40" s="23">
        <v>425</v>
      </c>
      <c r="G40" s="23">
        <v>1834</v>
      </c>
      <c r="H40" s="23">
        <v>1815.3</v>
      </c>
      <c r="I40" s="23">
        <v>1827</v>
      </c>
      <c r="J40" s="33">
        <f t="shared" ref="J40" si="120">IF(E40="","",IF(E40="Buy",(I40-G40),(G40-I40)))</f>
        <v>-7</v>
      </c>
      <c r="K40" s="34">
        <f t="shared" ref="K40" si="121">IF(E40="","",J40*F40)</f>
        <v>-2975</v>
      </c>
      <c r="L40" s="23">
        <v>400</v>
      </c>
      <c r="M40" s="48">
        <f t="shared" ref="M40" si="122">G40*F40*0.03%</f>
        <v>233.83499999999998</v>
      </c>
      <c r="N40" s="34">
        <f t="shared" ref="N40" si="123">K40-M40</f>
        <v>-3208.835</v>
      </c>
      <c r="O40" s="55"/>
      <c r="P40" s="23"/>
      <c r="Q40" s="76"/>
      <c r="R40" s="76"/>
      <c r="S40" s="76"/>
      <c r="T40" s="76"/>
      <c r="U40" s="76"/>
      <c r="V40" s="76"/>
      <c r="W40" s="76"/>
    </row>
    <row r="41" spans="1:23" s="1" customFormat="1" ht="30.6" customHeight="1">
      <c r="A41" s="19">
        <v>34</v>
      </c>
      <c r="B41" s="21">
        <v>44358</v>
      </c>
      <c r="C41" s="22" t="s">
        <v>66</v>
      </c>
      <c r="D41" s="20" t="s">
        <v>592</v>
      </c>
      <c r="E41" s="23" t="s">
        <v>12</v>
      </c>
      <c r="F41" s="23">
        <v>1250</v>
      </c>
      <c r="G41" s="23">
        <v>624</v>
      </c>
      <c r="H41" s="23">
        <v>618.29999999999995</v>
      </c>
      <c r="I41" s="23">
        <v>620.5</v>
      </c>
      <c r="J41" s="33">
        <f t="shared" ref="J41" si="124">IF(E41="","",IF(E41="Buy",(I41-G41),(G41-I41)))</f>
        <v>-3.5</v>
      </c>
      <c r="K41" s="34">
        <f t="shared" ref="K41" si="125">IF(E41="","",J41*F41)</f>
        <v>-4375</v>
      </c>
      <c r="L41" s="23">
        <v>400</v>
      </c>
      <c r="M41" s="48">
        <f t="shared" ref="M41" si="126">G41*F41*0.03%</f>
        <v>233.99999999999997</v>
      </c>
      <c r="N41" s="34">
        <f t="shared" ref="N41" si="127">K41-M41</f>
        <v>-4609</v>
      </c>
      <c r="O41" s="55"/>
      <c r="P41" s="23"/>
      <c r="Q41" s="76"/>
      <c r="R41" s="76"/>
      <c r="S41" s="76"/>
      <c r="T41" s="76"/>
      <c r="U41" s="76"/>
      <c r="V41" s="76"/>
      <c r="W41" s="76"/>
    </row>
    <row r="42" spans="1:23" s="1" customFormat="1" ht="30.6" customHeight="1">
      <c r="A42" s="19">
        <v>35</v>
      </c>
      <c r="B42" s="21">
        <v>44358</v>
      </c>
      <c r="C42" s="22" t="s">
        <v>248</v>
      </c>
      <c r="D42" s="20" t="s">
        <v>593</v>
      </c>
      <c r="E42" s="23" t="s">
        <v>12</v>
      </c>
      <c r="F42" s="23">
        <v>250</v>
      </c>
      <c r="G42" s="23">
        <v>5380</v>
      </c>
      <c r="H42" s="23">
        <v>5346.5</v>
      </c>
      <c r="I42" s="23">
        <v>5456.5</v>
      </c>
      <c r="J42" s="33">
        <f t="shared" ref="J42" si="128">IF(E42="","",IF(E42="Buy",(I42-G42),(G42-I42)))</f>
        <v>76.5</v>
      </c>
      <c r="K42" s="34">
        <f t="shared" ref="K42" si="129">IF(E42="","",J42*F42)</f>
        <v>19125</v>
      </c>
      <c r="L42" s="23">
        <v>400</v>
      </c>
      <c r="M42" s="48">
        <f t="shared" ref="M42" si="130">G42*F42*0.03%</f>
        <v>403.49999999999994</v>
      </c>
      <c r="N42" s="34">
        <f t="shared" ref="N42" si="131">K42-M42</f>
        <v>18721.5</v>
      </c>
      <c r="O42" s="55"/>
      <c r="P42" s="23"/>
      <c r="Q42" s="76"/>
      <c r="R42" s="76"/>
      <c r="S42" s="76"/>
      <c r="T42" s="76"/>
      <c r="U42" s="76"/>
      <c r="V42" s="76"/>
      <c r="W42" s="76"/>
    </row>
    <row r="43" spans="1:23" s="1" customFormat="1" ht="30.6" customHeight="1">
      <c r="A43" s="19">
        <v>36</v>
      </c>
      <c r="B43" s="21">
        <v>44358</v>
      </c>
      <c r="C43" s="22" t="s">
        <v>456</v>
      </c>
      <c r="D43" s="20" t="s">
        <v>172</v>
      </c>
      <c r="E43" s="23" t="s">
        <v>12</v>
      </c>
      <c r="F43" s="23">
        <v>2300</v>
      </c>
      <c r="G43" s="23">
        <v>654.6</v>
      </c>
      <c r="H43" s="23">
        <v>648.45000000000005</v>
      </c>
      <c r="I43" s="23">
        <v>657</v>
      </c>
      <c r="J43" s="33">
        <f t="shared" ref="J43" si="132">IF(E43="","",IF(E43="Buy",(I43-G43),(G43-I43)))</f>
        <v>2.3999999999999773</v>
      </c>
      <c r="K43" s="34">
        <f t="shared" ref="K43" si="133">IF(E43="","",J43*F43)</f>
        <v>5519.9999999999472</v>
      </c>
      <c r="L43" s="23">
        <v>400</v>
      </c>
      <c r="M43" s="48">
        <f t="shared" ref="M43" si="134">G43*F43*0.03%</f>
        <v>451.67399999999998</v>
      </c>
      <c r="N43" s="34">
        <f t="shared" ref="N43" si="135">K43-M43</f>
        <v>5068.3259999999473</v>
      </c>
      <c r="O43" s="55">
        <f>SUM(N40:N43)</f>
        <v>15971.990999999947</v>
      </c>
      <c r="P43" s="23"/>
      <c r="Q43" s="76"/>
      <c r="R43" s="76"/>
      <c r="S43" s="76"/>
      <c r="T43" s="76"/>
      <c r="U43" s="76"/>
      <c r="V43" s="76"/>
      <c r="W43" s="76"/>
    </row>
    <row r="44" spans="1:23" s="1" customFormat="1" ht="30.6" customHeight="1">
      <c r="A44" s="19">
        <v>37</v>
      </c>
      <c r="B44" s="21">
        <v>44361</v>
      </c>
      <c r="C44" s="22" t="s">
        <v>71</v>
      </c>
      <c r="D44" s="20" t="s">
        <v>224</v>
      </c>
      <c r="E44" s="23" t="s">
        <v>13</v>
      </c>
      <c r="F44" s="23">
        <v>1400</v>
      </c>
      <c r="G44" s="23">
        <v>798.8</v>
      </c>
      <c r="H44" s="23">
        <v>806.5</v>
      </c>
      <c r="I44" s="23">
        <v>805</v>
      </c>
      <c r="J44" s="33">
        <f t="shared" ref="J44" si="136">IF(E44="","",IF(E44="Buy",(I44-G44),(G44-I44)))</f>
        <v>-6.2000000000000455</v>
      </c>
      <c r="K44" s="34">
        <f t="shared" ref="K44" si="137">IF(E44="","",J44*F44)</f>
        <v>-8680.0000000000637</v>
      </c>
      <c r="L44" s="23">
        <v>400</v>
      </c>
      <c r="M44" s="48">
        <f t="shared" ref="M44" si="138">G44*F44*0.03%</f>
        <v>335.49599999999998</v>
      </c>
      <c r="N44" s="34">
        <f t="shared" ref="N44" si="139">K44-M44</f>
        <v>-9015.4960000000628</v>
      </c>
      <c r="O44" s="55"/>
      <c r="P44" s="23"/>
      <c r="Q44" s="76"/>
      <c r="R44" s="76"/>
      <c r="S44" s="76"/>
      <c r="T44" s="76"/>
      <c r="U44" s="76"/>
      <c r="V44" s="76"/>
      <c r="W44" s="76"/>
    </row>
    <row r="45" spans="1:23" s="1" customFormat="1" ht="30.6" customHeight="1">
      <c r="A45" s="19">
        <v>38</v>
      </c>
      <c r="B45" s="21">
        <v>44361</v>
      </c>
      <c r="C45" s="22" t="s">
        <v>227</v>
      </c>
      <c r="D45" s="20" t="s">
        <v>56</v>
      </c>
      <c r="E45" s="23" t="s">
        <v>12</v>
      </c>
      <c r="F45" s="23">
        <v>500</v>
      </c>
      <c r="G45" s="23">
        <v>2911</v>
      </c>
      <c r="H45" s="23">
        <v>2870.5</v>
      </c>
      <c r="I45" s="23">
        <v>2953.45</v>
      </c>
      <c r="J45" s="33">
        <f t="shared" ref="J45" si="140">IF(E45="","",IF(E45="Buy",(I45-G45),(G45-I45)))</f>
        <v>42.449999999999818</v>
      </c>
      <c r="K45" s="34">
        <f t="shared" ref="K45" si="141">IF(E45="","",J45*F45)</f>
        <v>21224.999999999909</v>
      </c>
      <c r="L45" s="23">
        <v>400</v>
      </c>
      <c r="M45" s="48">
        <f t="shared" ref="M45" si="142">G45*F45*0.03%</f>
        <v>436.65</v>
      </c>
      <c r="N45" s="34">
        <f t="shared" ref="N45" si="143">K45-M45</f>
        <v>20788.349999999908</v>
      </c>
      <c r="O45" s="55"/>
      <c r="P45" s="23"/>
      <c r="Q45" s="76"/>
      <c r="R45" s="76"/>
      <c r="S45" s="76"/>
      <c r="T45" s="76"/>
      <c r="U45" s="76"/>
      <c r="V45" s="76"/>
      <c r="W45" s="76"/>
    </row>
    <row r="46" spans="1:23" s="1" customFormat="1" ht="30.6" customHeight="1">
      <c r="A46" s="19">
        <v>39</v>
      </c>
      <c r="B46" s="21">
        <v>44361</v>
      </c>
      <c r="C46" s="22" t="s">
        <v>594</v>
      </c>
      <c r="D46" s="20" t="s">
        <v>316</v>
      </c>
      <c r="E46" s="23" t="s">
        <v>12</v>
      </c>
      <c r="F46" s="23">
        <v>750</v>
      </c>
      <c r="G46" s="23">
        <v>1516</v>
      </c>
      <c r="H46" s="23">
        <v>1499.8</v>
      </c>
      <c r="I46" s="23">
        <v>1507.5</v>
      </c>
      <c r="J46" s="33">
        <f t="shared" ref="J46" si="144">IF(E46="","",IF(E46="Buy",(I46-G46),(G46-I46)))</f>
        <v>-8.5</v>
      </c>
      <c r="K46" s="34">
        <f t="shared" ref="K46" si="145">IF(E46="","",J46*F46)</f>
        <v>-6375</v>
      </c>
      <c r="L46" s="23">
        <v>400</v>
      </c>
      <c r="M46" s="48">
        <f t="shared" ref="M46" si="146">G46*F46*0.03%</f>
        <v>341.09999999999997</v>
      </c>
      <c r="N46" s="34">
        <f t="shared" ref="N46" si="147">K46-M46</f>
        <v>-6716.1</v>
      </c>
      <c r="O46" s="55"/>
      <c r="P46" s="23"/>
      <c r="Q46" s="76"/>
      <c r="R46" s="76"/>
      <c r="S46" s="76"/>
      <c r="T46" s="76"/>
      <c r="U46" s="76"/>
      <c r="V46" s="76"/>
      <c r="W46" s="76"/>
    </row>
    <row r="47" spans="1:23" s="1" customFormat="1" ht="30.6" customHeight="1">
      <c r="A47" s="19">
        <v>40</v>
      </c>
      <c r="B47" s="21">
        <v>44361</v>
      </c>
      <c r="C47" s="22" t="s">
        <v>255</v>
      </c>
      <c r="D47" s="20" t="s">
        <v>121</v>
      </c>
      <c r="E47" s="23" t="s">
        <v>12</v>
      </c>
      <c r="F47" s="23">
        <v>3000</v>
      </c>
      <c r="G47" s="23">
        <v>590.20000000000005</v>
      </c>
      <c r="H47" s="23">
        <v>584.5</v>
      </c>
      <c r="I47" s="23">
        <v>587.54999999999995</v>
      </c>
      <c r="J47" s="33">
        <f t="shared" ref="J47" si="148">IF(E47="","",IF(E47="Buy",(I47-G47),(G47-I47)))</f>
        <v>-2.6500000000000909</v>
      </c>
      <c r="K47" s="34">
        <f t="shared" ref="K47" si="149">IF(E47="","",J47*F47)</f>
        <v>-7950.0000000002728</v>
      </c>
      <c r="L47" s="23">
        <v>400</v>
      </c>
      <c r="M47" s="48">
        <f t="shared" ref="M47" si="150">G47*F47*0.03%</f>
        <v>531.18000000000006</v>
      </c>
      <c r="N47" s="34">
        <f t="shared" ref="N47" si="151">K47-M47</f>
        <v>-8481.1800000002731</v>
      </c>
      <c r="O47" s="55">
        <f>SUM(N44:N47)</f>
        <v>-3424.4260000004288</v>
      </c>
      <c r="P47" s="23"/>
      <c r="Q47" s="76"/>
      <c r="R47" s="76"/>
      <c r="S47" s="76"/>
      <c r="T47" s="76"/>
      <c r="U47" s="76"/>
      <c r="V47" s="76"/>
      <c r="W47" s="76"/>
    </row>
    <row r="48" spans="1:23" s="1" customFormat="1" ht="30.6" customHeight="1">
      <c r="A48" s="19">
        <v>41</v>
      </c>
      <c r="B48" s="21">
        <v>44362</v>
      </c>
      <c r="C48" s="22" t="s">
        <v>71</v>
      </c>
      <c r="D48" s="20" t="s">
        <v>595</v>
      </c>
      <c r="E48" s="23" t="s">
        <v>12</v>
      </c>
      <c r="F48" s="23">
        <v>600</v>
      </c>
      <c r="G48" s="23">
        <v>3013.5</v>
      </c>
      <c r="H48" s="23">
        <v>2983</v>
      </c>
      <c r="I48" s="23">
        <v>3038.5</v>
      </c>
      <c r="J48" s="33">
        <f t="shared" ref="J48:J49" si="152">IF(E48="","",IF(E48="Buy",(I48-G48),(G48-I48)))</f>
        <v>25</v>
      </c>
      <c r="K48" s="34">
        <f t="shared" ref="K48:K49" si="153">IF(E48="","",J48*F48)</f>
        <v>15000</v>
      </c>
      <c r="L48" s="23">
        <v>400</v>
      </c>
      <c r="M48" s="48">
        <f t="shared" ref="M48:M49" si="154">G48*F48*0.03%</f>
        <v>542.42999999999995</v>
      </c>
      <c r="N48" s="34">
        <f t="shared" ref="N48:N49" si="155">K48-M48</f>
        <v>14457.57</v>
      </c>
      <c r="O48" s="55"/>
      <c r="P48" s="23"/>
      <c r="Q48" s="76"/>
      <c r="R48" s="76"/>
      <c r="S48" s="76"/>
      <c r="T48" s="76"/>
      <c r="U48" s="76"/>
      <c r="V48" s="76"/>
      <c r="W48" s="76"/>
    </row>
    <row r="49" spans="1:23" s="1" customFormat="1" ht="30.6" customHeight="1">
      <c r="A49" s="19">
        <v>42</v>
      </c>
      <c r="B49" s="21">
        <v>44362</v>
      </c>
      <c r="C49" s="22" t="s">
        <v>596</v>
      </c>
      <c r="D49" s="20" t="s">
        <v>175</v>
      </c>
      <c r="E49" s="23" t="s">
        <v>12</v>
      </c>
      <c r="F49" s="23">
        <v>1200</v>
      </c>
      <c r="G49" s="23">
        <v>1260</v>
      </c>
      <c r="H49" s="23">
        <v>1251.45</v>
      </c>
      <c r="I49" s="23">
        <v>1272.25</v>
      </c>
      <c r="J49" s="33">
        <f t="shared" si="152"/>
        <v>12.25</v>
      </c>
      <c r="K49" s="34">
        <f t="shared" si="153"/>
        <v>14700</v>
      </c>
      <c r="L49" s="23">
        <v>400</v>
      </c>
      <c r="M49" s="48">
        <f t="shared" si="154"/>
        <v>453.59999999999997</v>
      </c>
      <c r="N49" s="34">
        <f t="shared" si="155"/>
        <v>14246.4</v>
      </c>
      <c r="O49" s="55">
        <f>SUM(N48:N49)</f>
        <v>28703.97</v>
      </c>
      <c r="P49" s="23"/>
      <c r="Q49" s="76"/>
      <c r="R49" s="76"/>
      <c r="S49" s="76"/>
      <c r="T49" s="76"/>
      <c r="U49" s="76"/>
      <c r="V49" s="76"/>
      <c r="W49" s="76"/>
    </row>
    <row r="50" spans="1:23" s="1" customFormat="1" ht="30.6" customHeight="1">
      <c r="A50" s="19">
        <v>43</v>
      </c>
      <c r="B50" s="21">
        <v>44363</v>
      </c>
      <c r="C50" s="22" t="s">
        <v>94</v>
      </c>
      <c r="D50" s="20" t="s">
        <v>153</v>
      </c>
      <c r="E50" s="23" t="s">
        <v>12</v>
      </c>
      <c r="F50" s="23">
        <v>11700</v>
      </c>
      <c r="G50" s="23">
        <v>87.15</v>
      </c>
      <c r="H50" s="23">
        <v>86.15</v>
      </c>
      <c r="I50" s="23">
        <v>86.15</v>
      </c>
      <c r="J50" s="33">
        <f t="shared" ref="J50" si="156">IF(E50="","",IF(E50="Buy",(I50-G50),(G50-I50)))</f>
        <v>-1</v>
      </c>
      <c r="K50" s="34">
        <f t="shared" ref="K50" si="157">IF(E50="","",J50*F50)</f>
        <v>-11700</v>
      </c>
      <c r="L50" s="23">
        <v>400</v>
      </c>
      <c r="M50" s="48">
        <f t="shared" ref="M50" si="158">G50*F50*0.03%</f>
        <v>305.8965</v>
      </c>
      <c r="N50" s="34">
        <f t="shared" ref="N50" si="159">K50-M50</f>
        <v>-12005.896500000001</v>
      </c>
      <c r="O50" s="55"/>
      <c r="P50" s="23"/>
      <c r="Q50" s="76"/>
      <c r="R50" s="76"/>
      <c r="S50" s="76"/>
      <c r="T50" s="76"/>
      <c r="U50" s="76"/>
      <c r="V50" s="76"/>
      <c r="W50" s="76"/>
    </row>
    <row r="51" spans="1:23" s="1" customFormat="1" ht="30.6" customHeight="1">
      <c r="A51" s="19">
        <v>44</v>
      </c>
      <c r="B51" s="21">
        <v>44363</v>
      </c>
      <c r="C51" s="22" t="s">
        <v>188</v>
      </c>
      <c r="D51" s="20" t="s">
        <v>422</v>
      </c>
      <c r="E51" s="23" t="s">
        <v>12</v>
      </c>
      <c r="F51" s="23">
        <v>2700</v>
      </c>
      <c r="G51" s="23">
        <v>730.5</v>
      </c>
      <c r="H51" s="23">
        <v>725.5</v>
      </c>
      <c r="I51" s="23">
        <v>728.45</v>
      </c>
      <c r="J51" s="33">
        <f t="shared" ref="J51" si="160">IF(E51="","",IF(E51="Buy",(I51-G51),(G51-I51)))</f>
        <v>-2.0499999999999545</v>
      </c>
      <c r="K51" s="34">
        <f t="shared" ref="K51" si="161">IF(E51="","",J51*F51)</f>
        <v>-5534.9999999998772</v>
      </c>
      <c r="L51" s="23">
        <v>400</v>
      </c>
      <c r="M51" s="48">
        <f t="shared" ref="M51" si="162">G51*F51*0.03%</f>
        <v>591.70499999999993</v>
      </c>
      <c r="N51" s="34">
        <f t="shared" ref="N51" si="163">K51-M51</f>
        <v>-6126.7049999998771</v>
      </c>
      <c r="O51" s="55"/>
      <c r="P51" s="23"/>
      <c r="Q51" s="76"/>
      <c r="R51" s="76"/>
      <c r="S51" s="76"/>
      <c r="T51" s="76"/>
      <c r="U51" s="76"/>
      <c r="V51" s="76"/>
      <c r="W51" s="76"/>
    </row>
    <row r="52" spans="1:23" s="1" customFormat="1" ht="30.6" customHeight="1">
      <c r="A52" s="19">
        <v>45</v>
      </c>
      <c r="B52" s="21">
        <v>44363</v>
      </c>
      <c r="C52" s="22" t="s">
        <v>147</v>
      </c>
      <c r="D52" s="20" t="s">
        <v>582</v>
      </c>
      <c r="E52" s="23" t="s">
        <v>12</v>
      </c>
      <c r="F52" s="23">
        <v>425</v>
      </c>
      <c r="G52" s="23">
        <v>1552</v>
      </c>
      <c r="H52" s="23">
        <v>1530.5</v>
      </c>
      <c r="I52" s="23">
        <v>1580</v>
      </c>
      <c r="J52" s="33">
        <f t="shared" ref="J52" si="164">IF(E52="","",IF(E52="Buy",(I52-G52),(G52-I52)))</f>
        <v>28</v>
      </c>
      <c r="K52" s="34">
        <f t="shared" ref="K52" si="165">IF(E52="","",J52*F52)</f>
        <v>11900</v>
      </c>
      <c r="L52" s="23">
        <v>400</v>
      </c>
      <c r="M52" s="48">
        <f t="shared" ref="M52" si="166">G52*F52*0.03%</f>
        <v>197.88</v>
      </c>
      <c r="N52" s="34">
        <f t="shared" ref="N52" si="167">K52-M52</f>
        <v>11702.12</v>
      </c>
      <c r="O52" s="55"/>
      <c r="P52" s="23"/>
      <c r="Q52" s="76"/>
      <c r="R52" s="76"/>
      <c r="S52" s="76"/>
      <c r="T52" s="76"/>
      <c r="U52" s="76"/>
      <c r="V52" s="76"/>
      <c r="W52" s="76"/>
    </row>
    <row r="53" spans="1:23" s="1" customFormat="1" ht="30.6" customHeight="1">
      <c r="A53" s="19">
        <v>46</v>
      </c>
      <c r="B53" s="21">
        <v>44363</v>
      </c>
      <c r="C53" s="22" t="s">
        <v>521</v>
      </c>
      <c r="D53" s="20" t="s">
        <v>224</v>
      </c>
      <c r="E53" s="23" t="s">
        <v>12</v>
      </c>
      <c r="F53" s="23">
        <v>1400</v>
      </c>
      <c r="G53" s="23">
        <v>823</v>
      </c>
      <c r="H53" s="23">
        <v>818.1</v>
      </c>
      <c r="I53" s="23">
        <v>818.1</v>
      </c>
      <c r="J53" s="33">
        <f t="shared" ref="J53" si="168">IF(E53="","",IF(E53="Buy",(I53-G53),(G53-I53)))</f>
        <v>-4.8999999999999773</v>
      </c>
      <c r="K53" s="34">
        <f t="shared" ref="K53" si="169">IF(E53="","",J53*F53)</f>
        <v>-6859.9999999999682</v>
      </c>
      <c r="L53" s="23">
        <v>400</v>
      </c>
      <c r="M53" s="48">
        <f t="shared" ref="M53" si="170">G53*F53*0.03%</f>
        <v>345.65999999999997</v>
      </c>
      <c r="N53" s="34">
        <f t="shared" ref="N53" si="171">K53-M53</f>
        <v>-7205.659999999968</v>
      </c>
      <c r="O53" s="55"/>
      <c r="P53" s="23"/>
      <c r="Q53" s="76"/>
      <c r="R53" s="76"/>
      <c r="S53" s="76"/>
      <c r="T53" s="76"/>
      <c r="U53" s="76"/>
      <c r="V53" s="76"/>
      <c r="W53" s="76"/>
    </row>
    <row r="54" spans="1:23" s="1" customFormat="1" ht="30.6" customHeight="1">
      <c r="A54" s="19">
        <v>47</v>
      </c>
      <c r="B54" s="21">
        <v>44363</v>
      </c>
      <c r="C54" s="22" t="s">
        <v>332</v>
      </c>
      <c r="D54" s="20" t="s">
        <v>597</v>
      </c>
      <c r="E54" s="23" t="s">
        <v>12</v>
      </c>
      <c r="F54" s="23">
        <v>1500</v>
      </c>
      <c r="G54" s="23">
        <v>1542</v>
      </c>
      <c r="H54" s="23">
        <v>1533.5</v>
      </c>
      <c r="I54" s="23">
        <v>1533.5</v>
      </c>
      <c r="J54" s="33">
        <f t="shared" ref="J54" si="172">IF(E54="","",IF(E54="Buy",(I54-G54),(G54-I54)))</f>
        <v>-8.5</v>
      </c>
      <c r="K54" s="34">
        <f t="shared" ref="K54" si="173">IF(E54="","",J54*F54)</f>
        <v>-12750</v>
      </c>
      <c r="L54" s="23">
        <v>400</v>
      </c>
      <c r="M54" s="48">
        <f t="shared" ref="M54" si="174">G54*F54*0.03%</f>
        <v>693.9</v>
      </c>
      <c r="N54" s="34">
        <f t="shared" ref="N54" si="175">K54-M54</f>
        <v>-13443.9</v>
      </c>
      <c r="O54" s="55">
        <f>SUM(N50:N54)</f>
        <v>-27080.041499999847</v>
      </c>
      <c r="P54" s="23"/>
      <c r="Q54" s="76"/>
      <c r="R54" s="76"/>
      <c r="S54" s="76"/>
      <c r="T54" s="76"/>
      <c r="U54" s="76"/>
      <c r="V54" s="76"/>
      <c r="W54" s="76"/>
    </row>
    <row r="55" spans="1:23" s="1" customFormat="1" ht="30.6" customHeight="1">
      <c r="A55" s="19">
        <v>48</v>
      </c>
      <c r="B55" s="21">
        <v>44364</v>
      </c>
      <c r="C55" s="22" t="s">
        <v>388</v>
      </c>
      <c r="D55" s="20" t="s">
        <v>557</v>
      </c>
      <c r="E55" s="23" t="s">
        <v>12</v>
      </c>
      <c r="F55" s="23">
        <v>6750</v>
      </c>
      <c r="G55" s="23">
        <v>126.3</v>
      </c>
      <c r="H55" s="23">
        <v>124.2</v>
      </c>
      <c r="I55" s="23">
        <v>124.9</v>
      </c>
      <c r="J55" s="33">
        <f t="shared" ref="J55:J56" si="176">IF(E55="","",IF(E55="Buy",(I55-G55),(G55-I55)))</f>
        <v>-1.3999999999999915</v>
      </c>
      <c r="K55" s="34">
        <f t="shared" ref="K55:K56" si="177">IF(E55="","",J55*F55)</f>
        <v>-9449.9999999999418</v>
      </c>
      <c r="L55" s="23">
        <v>400</v>
      </c>
      <c r="M55" s="48">
        <f t="shared" ref="M55:M56" si="178">G55*F55*0.03%</f>
        <v>255.75749999999996</v>
      </c>
      <c r="N55" s="34">
        <f t="shared" ref="N55:N56" si="179">K55-M55</f>
        <v>-9705.7574999999415</v>
      </c>
      <c r="O55" s="55"/>
      <c r="P55" s="23"/>
      <c r="Q55" s="76"/>
      <c r="R55" s="76"/>
      <c r="S55" s="76"/>
      <c r="T55" s="76"/>
      <c r="U55" s="76"/>
      <c r="V55" s="76"/>
      <c r="W55" s="76"/>
    </row>
    <row r="56" spans="1:23" s="1" customFormat="1" ht="30.6" customHeight="1">
      <c r="A56" s="19">
        <v>49</v>
      </c>
      <c r="B56" s="21">
        <v>44364</v>
      </c>
      <c r="C56" s="22" t="s">
        <v>332</v>
      </c>
      <c r="D56" s="20" t="s">
        <v>163</v>
      </c>
      <c r="E56" s="23" t="s">
        <v>12</v>
      </c>
      <c r="F56" s="23">
        <v>5400</v>
      </c>
      <c r="G56" s="23">
        <v>311.25</v>
      </c>
      <c r="H56" s="23">
        <v>308.25</v>
      </c>
      <c r="I56" s="23">
        <v>309.14999999999998</v>
      </c>
      <c r="J56" s="33">
        <f t="shared" si="176"/>
        <v>-2.1000000000000227</v>
      </c>
      <c r="K56" s="34">
        <f t="shared" si="177"/>
        <v>-11340.000000000124</v>
      </c>
      <c r="L56" s="23">
        <v>400</v>
      </c>
      <c r="M56" s="48">
        <f t="shared" si="178"/>
        <v>504.22499999999997</v>
      </c>
      <c r="N56" s="34">
        <f t="shared" si="179"/>
        <v>-11844.225000000124</v>
      </c>
      <c r="O56" s="55"/>
      <c r="P56" s="23"/>
      <c r="Q56" s="76"/>
      <c r="R56" s="76"/>
      <c r="S56" s="76"/>
      <c r="T56" s="76"/>
      <c r="U56" s="76"/>
      <c r="V56" s="76"/>
      <c r="W56" s="76"/>
    </row>
    <row r="57" spans="1:23" s="1" customFormat="1" ht="30.6" customHeight="1">
      <c r="A57" s="19">
        <v>50</v>
      </c>
      <c r="B57" s="21">
        <v>44364</v>
      </c>
      <c r="C57" s="22" t="s">
        <v>598</v>
      </c>
      <c r="D57" s="20" t="s">
        <v>119</v>
      </c>
      <c r="E57" s="23" t="s">
        <v>13</v>
      </c>
      <c r="F57" s="23">
        <v>300</v>
      </c>
      <c r="G57" s="23">
        <v>6981</v>
      </c>
      <c r="H57" s="23">
        <v>7009.2</v>
      </c>
      <c r="I57" s="23">
        <v>6985</v>
      </c>
      <c r="J57" s="33">
        <f t="shared" ref="J57:J60" si="180">IF(E57="","",IF(E57="Buy",(I57-G57),(G57-I57)))</f>
        <v>-4</v>
      </c>
      <c r="K57" s="34">
        <f t="shared" ref="K57:K60" si="181">IF(E57="","",J57*F57)</f>
        <v>-1200</v>
      </c>
      <c r="L57" s="23">
        <v>400</v>
      </c>
      <c r="M57" s="48">
        <f t="shared" ref="M57:M60" si="182">G57*F57*0.03%</f>
        <v>628.29</v>
      </c>
      <c r="N57" s="34">
        <f t="shared" ref="N57:N60" si="183">K57-M57</f>
        <v>-1828.29</v>
      </c>
      <c r="O57" s="55">
        <f>SUM(N55:N57)</f>
        <v>-23378.272500000065</v>
      </c>
      <c r="P57" s="23"/>
      <c r="Q57" s="76"/>
      <c r="R57" s="76"/>
      <c r="S57" s="76"/>
      <c r="T57" s="76"/>
      <c r="U57" s="76"/>
      <c r="V57" s="76"/>
      <c r="W57" s="76"/>
    </row>
    <row r="58" spans="1:23" s="1" customFormat="1" ht="30.6" customHeight="1">
      <c r="A58" s="19">
        <v>51</v>
      </c>
      <c r="B58" s="21">
        <v>44365</v>
      </c>
      <c r="C58" s="22" t="s">
        <v>82</v>
      </c>
      <c r="D58" s="20" t="s">
        <v>447</v>
      </c>
      <c r="E58" s="23" t="s">
        <v>12</v>
      </c>
      <c r="F58" s="23">
        <v>500</v>
      </c>
      <c r="G58" s="23">
        <v>2062.5</v>
      </c>
      <c r="H58" s="23">
        <v>2045.5</v>
      </c>
      <c r="I58" s="23">
        <v>2045.5</v>
      </c>
      <c r="J58" s="33">
        <f t="shared" si="180"/>
        <v>-17</v>
      </c>
      <c r="K58" s="34">
        <f t="shared" si="181"/>
        <v>-8500</v>
      </c>
      <c r="L58" s="23">
        <v>400</v>
      </c>
      <c r="M58" s="48">
        <f t="shared" si="182"/>
        <v>309.375</v>
      </c>
      <c r="N58" s="34">
        <f t="shared" si="183"/>
        <v>-8809.375</v>
      </c>
      <c r="O58" s="55"/>
      <c r="P58" s="23"/>
      <c r="Q58" s="76"/>
      <c r="R58" s="76"/>
      <c r="S58" s="76"/>
      <c r="T58" s="76"/>
      <c r="U58" s="76"/>
      <c r="V58" s="76"/>
      <c r="W58" s="76"/>
    </row>
    <row r="59" spans="1:23" s="1" customFormat="1" ht="30.6" customHeight="1">
      <c r="A59" s="19">
        <v>52</v>
      </c>
      <c r="B59" s="21">
        <v>44365</v>
      </c>
      <c r="C59" s="22" t="s">
        <v>96</v>
      </c>
      <c r="D59" s="20" t="s">
        <v>125</v>
      </c>
      <c r="E59" s="23" t="s">
        <v>13</v>
      </c>
      <c r="F59" s="23">
        <v>800</v>
      </c>
      <c r="G59" s="23">
        <v>1379</v>
      </c>
      <c r="H59" s="23">
        <v>1392.5</v>
      </c>
      <c r="I59" s="23">
        <v>1355.25</v>
      </c>
      <c r="J59" s="33">
        <f t="shared" si="180"/>
        <v>23.75</v>
      </c>
      <c r="K59" s="34">
        <f t="shared" si="181"/>
        <v>19000</v>
      </c>
      <c r="L59" s="23">
        <v>400</v>
      </c>
      <c r="M59" s="48">
        <f t="shared" si="182"/>
        <v>330.96</v>
      </c>
      <c r="N59" s="34">
        <f t="shared" si="183"/>
        <v>18669.04</v>
      </c>
      <c r="O59" s="55"/>
      <c r="P59" s="23"/>
      <c r="Q59" s="76"/>
      <c r="R59" s="76"/>
      <c r="S59" s="76"/>
      <c r="T59" s="76"/>
      <c r="U59" s="76"/>
      <c r="V59" s="76"/>
      <c r="W59" s="76"/>
    </row>
    <row r="60" spans="1:23" s="1" customFormat="1" ht="30.6" customHeight="1">
      <c r="A60" s="19">
        <v>53</v>
      </c>
      <c r="B60" s="21">
        <v>44365</v>
      </c>
      <c r="C60" s="22" t="s">
        <v>112</v>
      </c>
      <c r="D60" s="20" t="s">
        <v>72</v>
      </c>
      <c r="E60" s="23" t="s">
        <v>13</v>
      </c>
      <c r="F60" s="23">
        <v>50</v>
      </c>
      <c r="G60" s="23">
        <v>34310</v>
      </c>
      <c r="H60" s="23">
        <v>34475.5</v>
      </c>
      <c r="I60" s="23">
        <v>34475.5</v>
      </c>
      <c r="J60" s="33">
        <f t="shared" si="180"/>
        <v>-165.5</v>
      </c>
      <c r="K60" s="34">
        <f t="shared" si="181"/>
        <v>-8275</v>
      </c>
      <c r="L60" s="23">
        <v>400</v>
      </c>
      <c r="M60" s="48">
        <f t="shared" si="182"/>
        <v>514.65</v>
      </c>
      <c r="N60" s="34">
        <f t="shared" si="183"/>
        <v>-8789.65</v>
      </c>
      <c r="O60" s="55">
        <f>SUM(N58:N60)</f>
        <v>1070.0150000000012</v>
      </c>
      <c r="P60" s="23"/>
      <c r="Q60" s="76"/>
      <c r="R60" s="76"/>
      <c r="S60" s="76"/>
      <c r="T60" s="76"/>
      <c r="U60" s="76"/>
      <c r="V60" s="76"/>
      <c r="W60" s="76"/>
    </row>
    <row r="61" spans="1:23" s="1" customFormat="1" ht="30.6" customHeight="1">
      <c r="A61" s="19">
        <v>54</v>
      </c>
      <c r="B61" s="21">
        <v>44368</v>
      </c>
      <c r="C61" s="22" t="s">
        <v>96</v>
      </c>
      <c r="D61" s="20" t="s">
        <v>47</v>
      </c>
      <c r="E61" s="23" t="s">
        <v>13</v>
      </c>
      <c r="F61" s="23">
        <v>1300</v>
      </c>
      <c r="G61" s="23">
        <v>778.5</v>
      </c>
      <c r="H61" s="23">
        <v>785.9</v>
      </c>
      <c r="I61" s="23">
        <v>774</v>
      </c>
      <c r="J61" s="33">
        <f t="shared" ref="J61" si="184">IF(E61="","",IF(E61="Buy",(I61-G61),(G61-I61)))</f>
        <v>4.5</v>
      </c>
      <c r="K61" s="34">
        <f t="shared" ref="K61" si="185">IF(E61="","",J61*F61)</f>
        <v>5850</v>
      </c>
      <c r="L61" s="23">
        <v>400</v>
      </c>
      <c r="M61" s="48">
        <f t="shared" ref="M61" si="186">G61*F61*0.03%</f>
        <v>303.61499999999995</v>
      </c>
      <c r="N61" s="34">
        <f t="shared" ref="N61" si="187">K61-M61</f>
        <v>5546.3850000000002</v>
      </c>
      <c r="O61" s="55"/>
      <c r="P61" s="23"/>
      <c r="Q61" s="76"/>
      <c r="R61" s="76"/>
      <c r="S61" s="76"/>
      <c r="T61" s="76"/>
      <c r="U61" s="76"/>
      <c r="V61" s="76"/>
      <c r="W61" s="76"/>
    </row>
    <row r="62" spans="1:23" s="1" customFormat="1" ht="30.6" customHeight="1">
      <c r="A62" s="19">
        <v>55</v>
      </c>
      <c r="B62" s="21">
        <v>44368</v>
      </c>
      <c r="C62" s="22" t="s">
        <v>432</v>
      </c>
      <c r="D62" s="20" t="s">
        <v>581</v>
      </c>
      <c r="E62" s="23" t="s">
        <v>12</v>
      </c>
      <c r="F62" s="23">
        <v>650</v>
      </c>
      <c r="G62" s="23">
        <v>2080</v>
      </c>
      <c r="H62" s="23">
        <v>2059.9</v>
      </c>
      <c r="I62" s="23">
        <v>2081.5</v>
      </c>
      <c r="J62" s="33">
        <f t="shared" ref="J62" si="188">IF(E62="","",IF(E62="Buy",(I62-G62),(G62-I62)))</f>
        <v>1.5</v>
      </c>
      <c r="K62" s="34">
        <f t="shared" ref="K62" si="189">IF(E62="","",J62*F62)</f>
        <v>975</v>
      </c>
      <c r="L62" s="23">
        <v>400</v>
      </c>
      <c r="M62" s="48">
        <f t="shared" ref="M62" si="190">G62*F62*0.03%</f>
        <v>405.59999999999997</v>
      </c>
      <c r="N62" s="34">
        <f t="shared" ref="N62" si="191">K62-M62</f>
        <v>569.40000000000009</v>
      </c>
      <c r="O62" s="55">
        <f>SUM(N61:N62)</f>
        <v>6115.7849999999999</v>
      </c>
      <c r="P62" s="23"/>
      <c r="Q62" s="76"/>
      <c r="R62" s="76"/>
      <c r="S62" s="76"/>
      <c r="T62" s="76"/>
      <c r="U62" s="76"/>
      <c r="V62" s="76"/>
      <c r="W62" s="76"/>
    </row>
    <row r="63" spans="1:23" s="1" customFormat="1" ht="30.6" customHeight="1">
      <c r="A63" s="19">
        <v>56</v>
      </c>
      <c r="B63" s="21">
        <v>44369</v>
      </c>
      <c r="C63" s="22" t="s">
        <v>276</v>
      </c>
      <c r="D63" s="20" t="s">
        <v>116</v>
      </c>
      <c r="E63" s="23" t="s">
        <v>12</v>
      </c>
      <c r="F63" s="23">
        <v>1000</v>
      </c>
      <c r="G63" s="23">
        <v>2169.4499999999998</v>
      </c>
      <c r="H63" s="23">
        <v>2149.9</v>
      </c>
      <c r="I63" s="23">
        <v>2159.5</v>
      </c>
      <c r="J63" s="33">
        <f t="shared" ref="J63" si="192">IF(E63="","",IF(E63="Buy",(I63-G63),(G63-I63)))</f>
        <v>-9.9499999999998181</v>
      </c>
      <c r="K63" s="34">
        <f t="shared" ref="K63" si="193">IF(E63="","",J63*F63)</f>
        <v>-9949.9999999998181</v>
      </c>
      <c r="L63" s="23">
        <v>400</v>
      </c>
      <c r="M63" s="48">
        <f t="shared" ref="M63" si="194">G63*F63*0.03%</f>
        <v>650.83499999999992</v>
      </c>
      <c r="N63" s="34">
        <f t="shared" ref="N63" si="195">K63-M63</f>
        <v>-10600.834999999817</v>
      </c>
      <c r="O63" s="55"/>
      <c r="P63" s="23"/>
      <c r="Q63" s="76"/>
      <c r="R63" s="76"/>
      <c r="S63" s="76"/>
      <c r="T63" s="76"/>
      <c r="U63" s="76"/>
      <c r="V63" s="76"/>
      <c r="W63" s="76"/>
    </row>
    <row r="64" spans="1:23" s="1" customFormat="1" ht="30.6" customHeight="1">
      <c r="A64" s="19">
        <v>57</v>
      </c>
      <c r="B64" s="21">
        <v>44369</v>
      </c>
      <c r="C64" s="22" t="s">
        <v>206</v>
      </c>
      <c r="D64" s="20" t="s">
        <v>576</v>
      </c>
      <c r="E64" s="23" t="s">
        <v>12</v>
      </c>
      <c r="F64" s="23">
        <v>450</v>
      </c>
      <c r="G64" s="23">
        <v>3406.5</v>
      </c>
      <c r="H64" s="23">
        <v>3369.8</v>
      </c>
      <c r="I64" s="23">
        <v>3457.75</v>
      </c>
      <c r="J64" s="33">
        <f t="shared" ref="J64" si="196">IF(E64="","",IF(E64="Buy",(I64-G64),(G64-I64)))</f>
        <v>51.25</v>
      </c>
      <c r="K64" s="34">
        <f t="shared" ref="K64" si="197">IF(E64="","",J64*F64)</f>
        <v>23062.5</v>
      </c>
      <c r="L64" s="23">
        <v>400</v>
      </c>
      <c r="M64" s="48">
        <f t="shared" ref="M64" si="198">G64*F64*0.03%</f>
        <v>459.87749999999994</v>
      </c>
      <c r="N64" s="34">
        <f t="shared" ref="N64" si="199">K64-M64</f>
        <v>22602.622500000001</v>
      </c>
      <c r="O64" s="55"/>
      <c r="P64" s="23"/>
      <c r="Q64" s="76"/>
      <c r="R64" s="76"/>
      <c r="S64" s="76"/>
      <c r="T64" s="76"/>
      <c r="U64" s="76"/>
      <c r="V64" s="76"/>
      <c r="W64" s="76"/>
    </row>
    <row r="65" spans="1:23" s="1" customFormat="1" ht="30.6" customHeight="1">
      <c r="A65" s="19">
        <v>58</v>
      </c>
      <c r="B65" s="21">
        <v>44369</v>
      </c>
      <c r="C65" s="22" t="s">
        <v>492</v>
      </c>
      <c r="D65" s="20" t="s">
        <v>447</v>
      </c>
      <c r="E65" s="23" t="s">
        <v>12</v>
      </c>
      <c r="F65" s="23">
        <v>1000</v>
      </c>
      <c r="G65" s="23">
        <v>2073</v>
      </c>
      <c r="H65" s="23">
        <v>2063.5</v>
      </c>
      <c r="I65" s="23">
        <v>2063.5</v>
      </c>
      <c r="J65" s="33">
        <f t="shared" ref="J65" si="200">IF(E65="","",IF(E65="Buy",(I65-G65),(G65-I65)))</f>
        <v>-9.5</v>
      </c>
      <c r="K65" s="34">
        <f t="shared" ref="K65" si="201">IF(E65="","",J65*F65)</f>
        <v>-9500</v>
      </c>
      <c r="L65" s="23">
        <v>400</v>
      </c>
      <c r="M65" s="48">
        <f t="shared" ref="M65" si="202">G65*F65*0.03%</f>
        <v>621.9</v>
      </c>
      <c r="N65" s="34">
        <f t="shared" ref="N65" si="203">K65-M65</f>
        <v>-10121.9</v>
      </c>
      <c r="O65" s="55"/>
      <c r="P65" s="23"/>
      <c r="Q65" s="76"/>
      <c r="R65" s="76"/>
      <c r="S65" s="76"/>
      <c r="T65" s="76"/>
      <c r="U65" s="76"/>
      <c r="V65" s="76"/>
      <c r="W65" s="76"/>
    </row>
    <row r="66" spans="1:23" s="1" customFormat="1" ht="30.6" customHeight="1">
      <c r="A66" s="19">
        <v>59</v>
      </c>
      <c r="B66" s="21">
        <v>44369</v>
      </c>
      <c r="C66" s="22" t="s">
        <v>453</v>
      </c>
      <c r="D66" s="20" t="s">
        <v>392</v>
      </c>
      <c r="E66" s="23" t="s">
        <v>12</v>
      </c>
      <c r="F66" s="23">
        <v>1500</v>
      </c>
      <c r="G66" s="23">
        <v>1007.25</v>
      </c>
      <c r="H66" s="23">
        <v>999.8</v>
      </c>
      <c r="I66" s="23">
        <v>1003.5</v>
      </c>
      <c r="J66" s="33">
        <f t="shared" ref="J66" si="204">IF(E66="","",IF(E66="Buy",(I66-G66),(G66-I66)))</f>
        <v>-3.75</v>
      </c>
      <c r="K66" s="34">
        <f t="shared" ref="K66" si="205">IF(E66="","",J66*F66)</f>
        <v>-5625</v>
      </c>
      <c r="L66" s="23">
        <v>400</v>
      </c>
      <c r="M66" s="48">
        <f t="shared" ref="M66" si="206">G66*F66*0.03%</f>
        <v>453.26249999999999</v>
      </c>
      <c r="N66" s="34">
        <f t="shared" ref="N66" si="207">K66-M66</f>
        <v>-6078.2624999999998</v>
      </c>
      <c r="O66" s="55">
        <f>SUM(N63:N66)</f>
        <v>-4198.3749999998154</v>
      </c>
      <c r="P66" s="23"/>
      <c r="Q66" s="76"/>
      <c r="R66" s="76"/>
      <c r="S66" s="76"/>
      <c r="T66" s="76"/>
      <c r="U66" s="76"/>
      <c r="V66" s="76"/>
      <c r="W66" s="76"/>
    </row>
    <row r="67" spans="1:23" s="1" customFormat="1" ht="30.6" customHeight="1">
      <c r="A67" s="19">
        <v>60</v>
      </c>
      <c r="B67" s="21">
        <v>44370</v>
      </c>
      <c r="C67" s="22" t="s">
        <v>521</v>
      </c>
      <c r="D67" s="20" t="s">
        <v>177</v>
      </c>
      <c r="E67" s="23" t="s">
        <v>12</v>
      </c>
      <c r="F67" s="23">
        <v>3800</v>
      </c>
      <c r="G67" s="23">
        <v>161.5</v>
      </c>
      <c r="H67" s="23">
        <v>159.5</v>
      </c>
      <c r="I67" s="23">
        <v>164.9</v>
      </c>
      <c r="J67" s="33">
        <f t="shared" ref="J67" si="208">IF(E67="","",IF(E67="Buy",(I67-G67),(G67-I67)))</f>
        <v>3.4000000000000057</v>
      </c>
      <c r="K67" s="34">
        <f t="shared" ref="K67" si="209">IF(E67="","",J67*F67)</f>
        <v>12920.000000000022</v>
      </c>
      <c r="L67" s="23">
        <v>400</v>
      </c>
      <c r="M67" s="48">
        <f t="shared" ref="M67" si="210">G67*F67*0.03%</f>
        <v>184.10999999999999</v>
      </c>
      <c r="N67" s="34">
        <f t="shared" ref="N67" si="211">K67-M67</f>
        <v>12735.890000000021</v>
      </c>
      <c r="O67" s="55">
        <f>SUM(N67)</f>
        <v>12735.890000000021</v>
      </c>
      <c r="P67" s="23"/>
      <c r="Q67" s="76"/>
      <c r="R67" s="76"/>
      <c r="S67" s="76"/>
      <c r="T67" s="76"/>
      <c r="U67" s="76"/>
      <c r="V67" s="76"/>
      <c r="W67" s="76"/>
    </row>
    <row r="68" spans="1:23" s="1" customFormat="1" ht="30.6" customHeight="1">
      <c r="A68" s="19">
        <v>61</v>
      </c>
      <c r="B68" s="21">
        <v>44371</v>
      </c>
      <c r="C68" s="22" t="s">
        <v>213</v>
      </c>
      <c r="D68" s="20" t="s">
        <v>49</v>
      </c>
      <c r="E68" s="23" t="s">
        <v>13</v>
      </c>
      <c r="F68" s="23">
        <v>500</v>
      </c>
      <c r="G68" s="23">
        <v>3182.8</v>
      </c>
      <c r="H68" s="23">
        <v>3210.5</v>
      </c>
      <c r="I68" s="23">
        <v>3210.5</v>
      </c>
      <c r="J68" s="33">
        <f t="shared" ref="J68" si="212">IF(E68="","",IF(E68="Buy",(I68-G68),(G68-I68)))</f>
        <v>-27.699999999999818</v>
      </c>
      <c r="K68" s="34">
        <f t="shared" ref="K68" si="213">IF(E68="","",J68*F68)</f>
        <v>-13849.999999999909</v>
      </c>
      <c r="L68" s="23">
        <v>400</v>
      </c>
      <c r="M68" s="48">
        <f t="shared" ref="M68" si="214">G68*F68*0.03%</f>
        <v>477.41999999999996</v>
      </c>
      <c r="N68" s="34">
        <f t="shared" ref="N68" si="215">K68-M68</f>
        <v>-14327.419999999909</v>
      </c>
      <c r="O68" s="55"/>
      <c r="P68" s="23"/>
      <c r="Q68" s="76"/>
      <c r="R68" s="76"/>
      <c r="S68" s="76"/>
      <c r="T68" s="76"/>
      <c r="U68" s="76"/>
      <c r="V68" s="76"/>
      <c r="W68" s="76"/>
    </row>
    <row r="69" spans="1:23" s="1" customFormat="1" ht="30.6" customHeight="1">
      <c r="A69" s="19">
        <v>62</v>
      </c>
      <c r="B69" s="21">
        <v>44371</v>
      </c>
      <c r="C69" s="22" t="s">
        <v>600</v>
      </c>
      <c r="D69" s="20" t="s">
        <v>599</v>
      </c>
      <c r="E69" s="23" t="s">
        <v>12</v>
      </c>
      <c r="F69" s="23">
        <v>6200</v>
      </c>
      <c r="G69" s="23">
        <v>174.3</v>
      </c>
      <c r="H69" s="23">
        <v>171.8</v>
      </c>
      <c r="I69" s="23">
        <v>172.8</v>
      </c>
      <c r="J69" s="33">
        <f t="shared" ref="J69" si="216">IF(E69="","",IF(E69="Buy",(I69-G69),(G69-I69)))</f>
        <v>-1.5</v>
      </c>
      <c r="K69" s="34">
        <f t="shared" ref="K69" si="217">IF(E69="","",J69*F69)</f>
        <v>-9300</v>
      </c>
      <c r="L69" s="23">
        <v>400</v>
      </c>
      <c r="M69" s="48">
        <f t="shared" ref="M69" si="218">G69*F69*0.03%</f>
        <v>324.19799999999998</v>
      </c>
      <c r="N69" s="34">
        <f t="shared" ref="N69" si="219">K69-M69</f>
        <v>-9624.1980000000003</v>
      </c>
      <c r="O69" s="55">
        <f>SUM(N68:N69)</f>
        <v>-23951.617999999908</v>
      </c>
      <c r="P69" s="23"/>
      <c r="Q69" s="76"/>
      <c r="R69" s="76"/>
      <c r="S69" s="76"/>
      <c r="T69" s="76"/>
      <c r="U69" s="76"/>
      <c r="V69" s="76"/>
      <c r="W69" s="76"/>
    </row>
    <row r="70" spans="1:23" s="1" customFormat="1" ht="30.6" customHeight="1">
      <c r="A70" s="19">
        <v>63</v>
      </c>
      <c r="B70" s="21">
        <v>44372</v>
      </c>
      <c r="C70" s="22" t="s">
        <v>195</v>
      </c>
      <c r="D70" s="20" t="s">
        <v>571</v>
      </c>
      <c r="E70" s="23" t="s">
        <v>12</v>
      </c>
      <c r="F70" s="23">
        <v>9500</v>
      </c>
      <c r="G70" s="23">
        <v>131.05000000000001</v>
      </c>
      <c r="H70" s="23">
        <v>129.80000000000001</v>
      </c>
      <c r="I70" s="23">
        <v>129.80000000000001</v>
      </c>
      <c r="J70" s="33">
        <f t="shared" ref="J70" si="220">IF(E70="","",IF(E70="Buy",(I70-G70),(G70-I70)))</f>
        <v>-1.25</v>
      </c>
      <c r="K70" s="34">
        <f t="shared" ref="K70" si="221">IF(E70="","",J70*F70)</f>
        <v>-11875</v>
      </c>
      <c r="L70" s="23">
        <v>400</v>
      </c>
      <c r="M70" s="48">
        <f t="shared" ref="M70" si="222">G70*F70*0.03%</f>
        <v>373.49249999999995</v>
      </c>
      <c r="N70" s="34">
        <f t="shared" ref="N70" si="223">K70-M70</f>
        <v>-12248.4925</v>
      </c>
      <c r="O70" s="55"/>
      <c r="P70" s="23"/>
      <c r="Q70" s="76"/>
      <c r="R70" s="76"/>
      <c r="S70" s="76"/>
      <c r="T70" s="76"/>
      <c r="U70" s="76"/>
      <c r="V70" s="76"/>
      <c r="W70" s="76"/>
    </row>
    <row r="71" spans="1:23" s="1" customFormat="1" ht="30.6" customHeight="1">
      <c r="A71" s="19">
        <v>64</v>
      </c>
      <c r="B71" s="21">
        <v>44372</v>
      </c>
      <c r="C71" s="22" t="s">
        <v>143</v>
      </c>
      <c r="D71" s="20" t="s">
        <v>55</v>
      </c>
      <c r="E71" s="23" t="s">
        <v>12</v>
      </c>
      <c r="F71" s="23">
        <v>1300</v>
      </c>
      <c r="G71" s="23">
        <v>1055.3499999999999</v>
      </c>
      <c r="H71" s="23">
        <v>1038.8</v>
      </c>
      <c r="I71" s="23">
        <v>1072.1500000000001</v>
      </c>
      <c r="J71" s="33">
        <f t="shared" ref="J71" si="224">IF(E71="","",IF(E71="Buy",(I71-G71),(G71-I71)))</f>
        <v>16.800000000000182</v>
      </c>
      <c r="K71" s="34">
        <f t="shared" ref="K71" si="225">IF(E71="","",J71*F71)</f>
        <v>21840.000000000236</v>
      </c>
      <c r="L71" s="23">
        <v>400</v>
      </c>
      <c r="M71" s="48">
        <f t="shared" ref="M71" si="226">G71*F71*0.03%</f>
        <v>411.58649999999989</v>
      </c>
      <c r="N71" s="34">
        <f t="shared" ref="N71" si="227">K71-M71</f>
        <v>21428.413500000235</v>
      </c>
      <c r="O71" s="55">
        <f>SUM(N70:N71)</f>
        <v>9179.9210000002349</v>
      </c>
      <c r="P71" s="23"/>
      <c r="Q71" s="76"/>
      <c r="R71" s="76"/>
      <c r="S71" s="76"/>
      <c r="T71" s="76"/>
      <c r="U71" s="76"/>
      <c r="V71" s="76"/>
      <c r="W71" s="76"/>
    </row>
    <row r="72" spans="1:23" s="1" customFormat="1" ht="30.6" customHeight="1">
      <c r="A72" s="19">
        <v>65</v>
      </c>
      <c r="B72" s="21">
        <v>44375</v>
      </c>
      <c r="C72" s="22" t="s">
        <v>213</v>
      </c>
      <c r="D72" s="20" t="s">
        <v>153</v>
      </c>
      <c r="E72" s="23" t="s">
        <v>12</v>
      </c>
      <c r="F72" s="23">
        <v>23400</v>
      </c>
      <c r="G72" s="23">
        <v>87.1</v>
      </c>
      <c r="H72" s="23">
        <v>86.4</v>
      </c>
      <c r="I72" s="23">
        <v>86.4</v>
      </c>
      <c r="J72" s="33">
        <f t="shared" ref="J72:J74" si="228">IF(E72="","",IF(E72="Buy",(I72-G72),(G72-I72)))</f>
        <v>-0.69999999999998863</v>
      </c>
      <c r="K72" s="34">
        <f t="shared" ref="K72:K74" si="229">IF(E72="","",J72*F72)</f>
        <v>-16379.999999999734</v>
      </c>
      <c r="L72" s="23">
        <v>400</v>
      </c>
      <c r="M72" s="48">
        <f t="shared" ref="M72:M74" si="230">G72*F72*0.03%</f>
        <v>611.44199999999989</v>
      </c>
      <c r="N72" s="34">
        <f t="shared" ref="N72:N74" si="231">K72-M72</f>
        <v>-16991.441999999734</v>
      </c>
      <c r="O72" s="55"/>
      <c r="P72" s="23"/>
      <c r="Q72" s="76"/>
      <c r="R72" s="76"/>
      <c r="S72" s="76"/>
      <c r="T72" s="76"/>
      <c r="U72" s="76"/>
      <c r="V72" s="76"/>
      <c r="W72" s="76"/>
    </row>
    <row r="73" spans="1:23" s="1" customFormat="1" ht="30.6" customHeight="1">
      <c r="A73" s="19">
        <v>66</v>
      </c>
      <c r="B73" s="21">
        <v>44375</v>
      </c>
      <c r="C73" s="22" t="s">
        <v>460</v>
      </c>
      <c r="D73" s="20" t="s">
        <v>152</v>
      </c>
      <c r="E73" s="23" t="s">
        <v>12</v>
      </c>
      <c r="F73" s="23">
        <v>500</v>
      </c>
      <c r="G73" s="23">
        <v>1057</v>
      </c>
      <c r="H73" s="23">
        <v>1043.5</v>
      </c>
      <c r="I73" s="23">
        <v>1047.1500000000001</v>
      </c>
      <c r="J73" s="33">
        <f t="shared" si="228"/>
        <v>-9.8499999999999091</v>
      </c>
      <c r="K73" s="34">
        <f t="shared" si="229"/>
        <v>-4924.9999999999545</v>
      </c>
      <c r="L73" s="23">
        <v>400</v>
      </c>
      <c r="M73" s="48">
        <f t="shared" si="230"/>
        <v>158.54999999999998</v>
      </c>
      <c r="N73" s="34">
        <f t="shared" si="231"/>
        <v>-5083.5499999999547</v>
      </c>
      <c r="O73" s="55"/>
      <c r="P73" s="23"/>
      <c r="Q73" s="76"/>
      <c r="R73" s="76"/>
      <c r="S73" s="76"/>
      <c r="T73" s="76"/>
      <c r="U73" s="76"/>
      <c r="V73" s="76"/>
      <c r="W73" s="76"/>
    </row>
    <row r="74" spans="1:23" s="1" customFormat="1" ht="30.6" customHeight="1">
      <c r="A74" s="19">
        <v>67</v>
      </c>
      <c r="B74" s="21">
        <v>44375</v>
      </c>
      <c r="C74" s="22" t="s">
        <v>601</v>
      </c>
      <c r="D74" s="20" t="s">
        <v>356</v>
      </c>
      <c r="E74" s="23" t="s">
        <v>12</v>
      </c>
      <c r="F74" s="23">
        <v>1200</v>
      </c>
      <c r="G74" s="23">
        <v>878.25</v>
      </c>
      <c r="H74" s="23">
        <v>872.1</v>
      </c>
      <c r="I74" s="23">
        <v>878</v>
      </c>
      <c r="J74" s="33">
        <f t="shared" si="228"/>
        <v>-0.25</v>
      </c>
      <c r="K74" s="34">
        <f t="shared" si="229"/>
        <v>-300</v>
      </c>
      <c r="L74" s="23">
        <v>400</v>
      </c>
      <c r="M74" s="48">
        <f t="shared" si="230"/>
        <v>316.16999999999996</v>
      </c>
      <c r="N74" s="34">
        <f t="shared" si="231"/>
        <v>-616.16999999999996</v>
      </c>
      <c r="O74" s="55">
        <f>SUM(N72:N74)</f>
        <v>-22691.161999999687</v>
      </c>
      <c r="P74" s="23"/>
      <c r="Q74" s="76"/>
      <c r="R74" s="76"/>
      <c r="S74" s="76"/>
      <c r="T74" s="76"/>
      <c r="U74" s="76"/>
      <c r="V74" s="76"/>
      <c r="W74" s="76"/>
    </row>
    <row r="75" spans="1:23" s="1" customFormat="1" ht="30.6" customHeight="1">
      <c r="A75" s="19">
        <v>68</v>
      </c>
      <c r="B75" s="21">
        <v>44376</v>
      </c>
      <c r="C75" s="22" t="s">
        <v>213</v>
      </c>
      <c r="D75" s="20" t="s">
        <v>157</v>
      </c>
      <c r="E75" s="23" t="s">
        <v>12</v>
      </c>
      <c r="F75" s="23">
        <v>3000</v>
      </c>
      <c r="G75" s="23">
        <v>756.5</v>
      </c>
      <c r="H75" s="23">
        <v>749.25</v>
      </c>
      <c r="I75" s="23">
        <v>753.3</v>
      </c>
      <c r="J75" s="33">
        <f t="shared" ref="J75:J77" si="232">IF(E75="","",IF(E75="Buy",(I75-G75),(G75-I75)))</f>
        <v>-3.2000000000000455</v>
      </c>
      <c r="K75" s="34">
        <f t="shared" ref="K75:K77" si="233">IF(E75="","",J75*F75)</f>
        <v>-9600.0000000001364</v>
      </c>
      <c r="L75" s="23">
        <v>400</v>
      </c>
      <c r="M75" s="48">
        <f t="shared" ref="M75:M77" si="234">G75*F75*0.03%</f>
        <v>680.84999999999991</v>
      </c>
      <c r="N75" s="34">
        <f t="shared" ref="N75:N77" si="235">K75-M75</f>
        <v>-10280.850000000137</v>
      </c>
      <c r="O75" s="55"/>
      <c r="P75" s="23"/>
      <c r="Q75" s="76"/>
      <c r="R75" s="76"/>
      <c r="S75" s="76"/>
      <c r="T75" s="76"/>
      <c r="U75" s="76"/>
      <c r="V75" s="76"/>
      <c r="W75" s="76"/>
    </row>
    <row r="76" spans="1:23" s="1" customFormat="1" ht="30.6" customHeight="1">
      <c r="A76" s="19">
        <v>69</v>
      </c>
      <c r="B76" s="21">
        <v>44376</v>
      </c>
      <c r="C76" s="22" t="s">
        <v>420</v>
      </c>
      <c r="D76" s="20" t="s">
        <v>52</v>
      </c>
      <c r="E76" s="23" t="s">
        <v>13</v>
      </c>
      <c r="F76" s="23">
        <v>400</v>
      </c>
      <c r="G76" s="23">
        <v>1718</v>
      </c>
      <c r="H76" s="23">
        <v>1734.3</v>
      </c>
      <c r="I76" s="23">
        <v>1726.5</v>
      </c>
      <c r="J76" s="33">
        <f t="shared" si="232"/>
        <v>-8.5</v>
      </c>
      <c r="K76" s="34">
        <f t="shared" si="233"/>
        <v>-3400</v>
      </c>
      <c r="L76" s="23">
        <v>400</v>
      </c>
      <c r="M76" s="48">
        <f t="shared" si="234"/>
        <v>206.15999999999997</v>
      </c>
      <c r="N76" s="34">
        <f t="shared" si="235"/>
        <v>-3606.16</v>
      </c>
      <c r="O76" s="55"/>
      <c r="P76" s="23"/>
      <c r="Q76" s="76"/>
      <c r="R76" s="76"/>
      <c r="S76" s="76"/>
      <c r="T76" s="76"/>
      <c r="U76" s="76"/>
      <c r="V76" s="76"/>
      <c r="W76" s="76"/>
    </row>
    <row r="77" spans="1:23" s="1" customFormat="1" ht="30.6" customHeight="1">
      <c r="A77" s="19">
        <v>70</v>
      </c>
      <c r="B77" s="21">
        <v>44376</v>
      </c>
      <c r="C77" s="22" t="s">
        <v>104</v>
      </c>
      <c r="D77" s="20" t="s">
        <v>226</v>
      </c>
      <c r="E77" s="23" t="s">
        <v>12</v>
      </c>
      <c r="F77" s="23">
        <v>2750</v>
      </c>
      <c r="G77" s="23">
        <v>557.45000000000005</v>
      </c>
      <c r="H77" s="23">
        <v>552.15</v>
      </c>
      <c r="I77" s="23">
        <v>552.15</v>
      </c>
      <c r="J77" s="33">
        <f t="shared" si="232"/>
        <v>-5.3000000000000682</v>
      </c>
      <c r="K77" s="34">
        <f t="shared" si="233"/>
        <v>-14575.000000000187</v>
      </c>
      <c r="L77" s="23">
        <v>400</v>
      </c>
      <c r="M77" s="48">
        <f t="shared" si="234"/>
        <v>459.89625000000001</v>
      </c>
      <c r="N77" s="34">
        <f t="shared" si="235"/>
        <v>-15034.896250000187</v>
      </c>
      <c r="O77" s="55">
        <f>SUM(N75:N77)</f>
        <v>-28921.906250000324</v>
      </c>
      <c r="P77" s="23"/>
      <c r="Q77" s="76"/>
      <c r="R77" s="76"/>
      <c r="S77" s="76"/>
      <c r="T77" s="76"/>
      <c r="U77" s="76"/>
      <c r="V77" s="76"/>
      <c r="W77" s="76"/>
    </row>
    <row r="78" spans="1:23" s="1" customFormat="1" ht="30.6" customHeight="1">
      <c r="A78" s="19">
        <v>71</v>
      </c>
      <c r="B78" s="21">
        <v>44377</v>
      </c>
      <c r="C78" s="22" t="s">
        <v>58</v>
      </c>
      <c r="D78" s="20" t="s">
        <v>241</v>
      </c>
      <c r="E78" s="23" t="s">
        <v>12</v>
      </c>
      <c r="F78" s="23">
        <v>125</v>
      </c>
      <c r="G78" s="23">
        <v>7280</v>
      </c>
      <c r="H78" s="23">
        <v>7209</v>
      </c>
      <c r="I78" s="23">
        <v>7250.15</v>
      </c>
      <c r="J78" s="33">
        <f t="shared" ref="J78:J80" si="236">IF(E78="","",IF(E78="Buy",(I78-G78),(G78-I78)))</f>
        <v>-29.850000000000364</v>
      </c>
      <c r="K78" s="34">
        <f t="shared" ref="K78:K80" si="237">IF(E78="","",J78*F78)</f>
        <v>-3731.2500000000455</v>
      </c>
      <c r="L78" s="23">
        <v>400</v>
      </c>
      <c r="M78" s="48">
        <f t="shared" ref="M78:M80" si="238">G78*F78*0.03%</f>
        <v>273</v>
      </c>
      <c r="N78" s="34">
        <f t="shared" ref="N78:N80" si="239">K78-M78</f>
        <v>-4004.2500000000455</v>
      </c>
      <c r="O78" s="55"/>
      <c r="P78" s="23"/>
      <c r="Q78" s="76"/>
      <c r="R78" s="76"/>
      <c r="S78" s="76"/>
      <c r="T78" s="76"/>
      <c r="U78" s="76"/>
      <c r="V78" s="76"/>
      <c r="W78" s="76"/>
    </row>
    <row r="79" spans="1:23" s="1" customFormat="1" ht="30.6" customHeight="1">
      <c r="A79" s="19">
        <v>72</v>
      </c>
      <c r="B79" s="21">
        <v>44377</v>
      </c>
      <c r="C79" s="22" t="s">
        <v>418</v>
      </c>
      <c r="D79" s="20" t="s">
        <v>575</v>
      </c>
      <c r="E79" s="23" t="s">
        <v>12</v>
      </c>
      <c r="F79" s="23">
        <v>1550</v>
      </c>
      <c r="G79" s="23">
        <v>332.7</v>
      </c>
      <c r="H79" s="23">
        <v>328.5</v>
      </c>
      <c r="I79" s="23">
        <v>332</v>
      </c>
      <c r="J79" s="33">
        <f t="shared" si="236"/>
        <v>-0.69999999999998863</v>
      </c>
      <c r="K79" s="34">
        <f t="shared" si="237"/>
        <v>-1084.9999999999823</v>
      </c>
      <c r="L79" s="23">
        <v>400</v>
      </c>
      <c r="M79" s="48">
        <f t="shared" si="238"/>
        <v>154.70549999999997</v>
      </c>
      <c r="N79" s="34">
        <f t="shared" si="239"/>
        <v>-1239.7054999999823</v>
      </c>
      <c r="O79" s="55"/>
      <c r="P79" s="23"/>
      <c r="Q79" s="76"/>
      <c r="R79" s="76"/>
      <c r="S79" s="76"/>
      <c r="T79" s="76"/>
      <c r="U79" s="76"/>
      <c r="V79" s="76"/>
      <c r="W79" s="76"/>
    </row>
    <row r="80" spans="1:23" s="1" customFormat="1" ht="30.6" customHeight="1" thickBot="1">
      <c r="A80" s="19">
        <v>73</v>
      </c>
      <c r="B80" s="21">
        <v>44377</v>
      </c>
      <c r="C80" s="22" t="s">
        <v>267</v>
      </c>
      <c r="D80" s="20" t="s">
        <v>602</v>
      </c>
      <c r="E80" s="23" t="s">
        <v>12</v>
      </c>
      <c r="F80" s="23">
        <v>12400</v>
      </c>
      <c r="G80" s="23">
        <v>126.8</v>
      </c>
      <c r="H80" s="23">
        <v>124.9</v>
      </c>
      <c r="I80" s="23">
        <v>126.8</v>
      </c>
      <c r="J80" s="33">
        <f t="shared" si="236"/>
        <v>0</v>
      </c>
      <c r="K80" s="34">
        <f t="shared" si="237"/>
        <v>0</v>
      </c>
      <c r="L80" s="23">
        <v>400</v>
      </c>
      <c r="M80" s="48">
        <f t="shared" si="238"/>
        <v>471.69599999999997</v>
      </c>
      <c r="N80" s="34">
        <f t="shared" si="239"/>
        <v>-471.69599999999997</v>
      </c>
      <c r="O80" s="55">
        <f>SUM(N78:N80)</f>
        <v>-5715.6515000000272</v>
      </c>
      <c r="P80" s="23"/>
      <c r="Q80" s="76"/>
      <c r="R80" s="76"/>
      <c r="S80" s="76"/>
      <c r="T80" s="76"/>
      <c r="U80" s="76"/>
      <c r="V80" s="76"/>
      <c r="W80" s="76"/>
    </row>
    <row r="81" spans="1:23" s="5" customFormat="1" ht="27" customHeight="1" thickBot="1">
      <c r="A81" s="56"/>
      <c r="B81" s="57"/>
      <c r="C81" s="57"/>
      <c r="D81" s="57" t="s">
        <v>31</v>
      </c>
      <c r="E81" s="57"/>
      <c r="F81" s="57"/>
      <c r="G81" s="57"/>
      <c r="H81" s="57"/>
      <c r="I81" s="57"/>
      <c r="J81" s="58"/>
      <c r="K81" s="59">
        <f>SUM(K8:K8)</f>
        <v>9075.0000000000455</v>
      </c>
      <c r="L81" s="57"/>
      <c r="M81" s="104">
        <f>SUM(M8:M80)</f>
        <v>29469.137999999995</v>
      </c>
      <c r="N81" s="59">
        <f>SUM(N8:N80)</f>
        <v>93099.612000000532</v>
      </c>
      <c r="O81" s="69"/>
      <c r="P81" s="77"/>
      <c r="Q81" s="77"/>
      <c r="R81" s="77"/>
      <c r="S81" s="77"/>
      <c r="T81" s="77"/>
      <c r="U81" s="77"/>
      <c r="V81" s="77"/>
      <c r="W81" s="77"/>
    </row>
    <row r="82" spans="1:23" ht="15" customHeight="1">
      <c r="A82" s="10"/>
      <c r="B82" s="10"/>
      <c r="C82" s="10"/>
      <c r="D82" s="10"/>
      <c r="E82" s="10"/>
      <c r="F82" s="10"/>
      <c r="G82" s="10"/>
      <c r="H82" s="10"/>
      <c r="I82" s="10"/>
      <c r="J82" s="26"/>
      <c r="K82" s="27"/>
      <c r="L82" s="10"/>
      <c r="M82" s="10"/>
      <c r="N82" s="27"/>
      <c r="O82" s="27"/>
    </row>
    <row r="83" spans="1:23" s="49" customFormat="1" ht="15" customHeight="1">
      <c r="A83" s="126"/>
      <c r="B83" s="126"/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N83" s="126"/>
      <c r="O83" s="126"/>
      <c r="P83" s="78"/>
      <c r="Q83" s="78"/>
      <c r="R83" s="78"/>
      <c r="S83" s="78"/>
      <c r="T83" s="78"/>
      <c r="U83" s="78"/>
      <c r="V83" s="78"/>
      <c r="W83" s="78"/>
    </row>
    <row r="84" spans="1:23" s="49" customFormat="1" ht="15" customHeight="1">
      <c r="A84" s="66" t="s">
        <v>506</v>
      </c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8"/>
      <c r="N84" s="65"/>
      <c r="O84" s="65"/>
      <c r="P84" s="78"/>
      <c r="Q84" s="78"/>
      <c r="R84" s="78"/>
      <c r="S84" s="78"/>
      <c r="T84" s="78"/>
      <c r="U84" s="78"/>
      <c r="V84" s="78"/>
      <c r="W84" s="78"/>
    </row>
    <row r="85" spans="1:23" ht="15" customHeight="1">
      <c r="A85" s="66" t="s">
        <v>301</v>
      </c>
      <c r="B85" s="66"/>
      <c r="C85" s="66"/>
      <c r="D85" s="66"/>
      <c r="E85" s="66"/>
      <c r="F85" s="66"/>
      <c r="G85" s="66"/>
      <c r="H85" s="66"/>
      <c r="I85" s="66"/>
      <c r="J85" s="66"/>
      <c r="K85" s="66"/>
      <c r="L85" s="66"/>
      <c r="M85" s="66"/>
      <c r="N85" s="66"/>
      <c r="O85" s="65"/>
    </row>
    <row r="86" spans="1:23" ht="15" customHeight="1">
      <c r="A86" s="10"/>
      <c r="B86" s="10"/>
      <c r="C86" s="10"/>
      <c r="D86" s="10"/>
      <c r="E86" s="10"/>
      <c r="F86" s="10"/>
      <c r="G86" s="10"/>
      <c r="H86" s="10"/>
      <c r="I86" s="10"/>
      <c r="J86" s="26"/>
      <c r="K86" s="27"/>
      <c r="L86" s="10"/>
      <c r="M86" s="10"/>
      <c r="N86" s="27"/>
      <c r="O86" s="27"/>
    </row>
    <row r="87" spans="1:23" ht="15" customHeight="1">
      <c r="A87" s="10"/>
      <c r="B87" s="10"/>
      <c r="C87" s="10"/>
      <c r="D87" s="10"/>
      <c r="E87" s="10"/>
      <c r="F87" s="10"/>
      <c r="G87" s="10"/>
      <c r="H87" s="10"/>
      <c r="I87" s="10"/>
      <c r="J87" s="26"/>
      <c r="K87" s="27"/>
      <c r="L87" s="10"/>
      <c r="M87" s="10"/>
      <c r="N87" s="27"/>
      <c r="O87" s="27"/>
    </row>
    <row r="88" spans="1:23" ht="15" customHeight="1">
      <c r="A88" s="10"/>
      <c r="B88" s="10"/>
      <c r="C88" s="10"/>
      <c r="D88" s="10"/>
      <c r="E88" s="10"/>
      <c r="F88" s="10"/>
      <c r="G88" s="10"/>
      <c r="H88" s="10"/>
      <c r="I88" s="10"/>
      <c r="J88" s="26"/>
      <c r="K88" s="27"/>
      <c r="L88" s="10"/>
      <c r="M88" s="10"/>
      <c r="N88" s="27"/>
      <c r="O88" s="27"/>
    </row>
    <row r="89" spans="1:23" ht="15" customHeight="1">
      <c r="A89" s="10"/>
      <c r="B89" s="10"/>
      <c r="C89" s="10"/>
      <c r="D89" s="10"/>
      <c r="E89" s="10"/>
      <c r="F89" s="10"/>
      <c r="G89" s="10"/>
      <c r="H89" s="10"/>
      <c r="I89" s="10"/>
      <c r="J89" s="26"/>
      <c r="K89" s="27"/>
      <c r="L89" s="10"/>
      <c r="M89" s="10"/>
      <c r="N89" s="27"/>
      <c r="O89" s="27"/>
    </row>
    <row r="90" spans="1:23" s="70" customFormat="1" ht="15" customHeight="1">
      <c r="A90" s="10"/>
      <c r="B90" s="10"/>
      <c r="C90" s="10"/>
      <c r="D90" s="10"/>
      <c r="E90" s="10"/>
      <c r="F90" s="10"/>
      <c r="G90" s="10"/>
      <c r="H90" s="10"/>
      <c r="I90" s="10"/>
      <c r="J90" s="26"/>
      <c r="K90" s="27"/>
      <c r="L90" s="10"/>
      <c r="M90" s="10"/>
      <c r="N90" s="27"/>
      <c r="O90" s="27"/>
    </row>
    <row r="91" spans="1:23" s="70" customFormat="1" ht="15" customHeight="1">
      <c r="A91" s="10"/>
      <c r="B91" s="10"/>
      <c r="C91" s="10"/>
      <c r="D91" s="10"/>
      <c r="E91" s="10"/>
      <c r="F91" s="10"/>
      <c r="G91" s="10"/>
      <c r="H91" s="10"/>
      <c r="I91" s="10"/>
      <c r="J91" s="26"/>
      <c r="K91" s="27"/>
      <c r="L91" s="10"/>
      <c r="M91" s="10"/>
      <c r="N91" s="27"/>
      <c r="O91" s="27"/>
    </row>
    <row r="92" spans="1:23" s="70" customFormat="1" ht="15" customHeight="1">
      <c r="A92" s="10"/>
      <c r="B92" s="10"/>
      <c r="C92" s="10"/>
      <c r="D92" s="10"/>
      <c r="E92" s="10"/>
      <c r="F92" s="10"/>
      <c r="G92" s="10"/>
      <c r="H92" s="10"/>
      <c r="I92" s="10"/>
      <c r="J92" s="26"/>
      <c r="K92" s="27"/>
      <c r="L92" s="10"/>
      <c r="M92" s="10"/>
      <c r="N92" s="27"/>
      <c r="O92" s="27"/>
    </row>
    <row r="93" spans="1:23" s="70" customFormat="1" ht="15" customHeight="1">
      <c r="A93" s="10"/>
      <c r="B93" s="10"/>
      <c r="C93" s="10"/>
      <c r="D93" s="10"/>
      <c r="E93" s="10"/>
      <c r="F93" s="10"/>
      <c r="G93" s="10"/>
      <c r="H93" s="10"/>
      <c r="I93" s="10"/>
      <c r="J93" s="26"/>
      <c r="K93" s="27"/>
      <c r="L93" s="10"/>
      <c r="M93" s="10"/>
      <c r="N93" s="27"/>
      <c r="O93" s="27"/>
    </row>
    <row r="94" spans="1:23" s="70" customFormat="1" ht="15" customHeight="1">
      <c r="A94" s="10"/>
      <c r="B94" s="10"/>
      <c r="C94" s="10"/>
      <c r="D94" s="10"/>
      <c r="E94" s="10"/>
      <c r="F94" s="10"/>
      <c r="G94" s="10"/>
      <c r="H94" s="10"/>
      <c r="I94" s="10"/>
      <c r="J94" s="26"/>
      <c r="K94" s="27"/>
      <c r="L94" s="10"/>
      <c r="M94" s="10"/>
      <c r="N94" s="27"/>
      <c r="O94" s="27"/>
    </row>
    <row r="95" spans="1:23" s="70" customFormat="1" ht="15" customHeight="1">
      <c r="A95" s="10"/>
      <c r="B95" s="10"/>
      <c r="C95" s="10"/>
      <c r="D95" s="10"/>
      <c r="E95" s="10"/>
      <c r="F95" s="10"/>
      <c r="G95" s="10"/>
      <c r="H95" s="10"/>
      <c r="I95" s="10"/>
      <c r="J95" s="26"/>
      <c r="K95" s="27"/>
      <c r="L95" s="10"/>
      <c r="M95" s="10"/>
      <c r="N95" s="27"/>
      <c r="O95" s="27"/>
    </row>
    <row r="96" spans="1:23" s="70" customFormat="1" ht="15" customHeight="1">
      <c r="A96" s="10"/>
      <c r="B96" s="10"/>
      <c r="C96" s="10"/>
      <c r="D96" s="10"/>
      <c r="E96" s="10"/>
      <c r="F96" s="10"/>
      <c r="G96" s="10"/>
      <c r="H96" s="10"/>
      <c r="I96" s="10"/>
      <c r="J96" s="26"/>
      <c r="K96" s="27"/>
      <c r="L96" s="10"/>
      <c r="M96" s="10"/>
      <c r="N96" s="27"/>
      <c r="O96" s="27"/>
    </row>
    <row r="97" spans="1:15" s="70" customFormat="1" ht="15" customHeight="1">
      <c r="A97" s="10"/>
      <c r="B97" s="10"/>
      <c r="C97" s="10"/>
      <c r="D97" s="10"/>
      <c r="E97" s="10"/>
      <c r="F97" s="10"/>
      <c r="G97" s="10"/>
      <c r="H97" s="10"/>
      <c r="I97" s="10"/>
      <c r="J97" s="26"/>
      <c r="K97" s="27"/>
      <c r="L97" s="10"/>
      <c r="M97" s="10"/>
      <c r="N97" s="27"/>
      <c r="O97" s="27"/>
    </row>
    <row r="98" spans="1:15" s="70" customFormat="1" ht="15" customHeight="1">
      <c r="A98" s="35"/>
      <c r="B98" s="35"/>
      <c r="C98" s="35"/>
      <c r="D98" s="35"/>
      <c r="E98" s="35"/>
      <c r="F98" s="35"/>
      <c r="G98" s="35"/>
      <c r="H98" s="35"/>
      <c r="I98" s="35"/>
      <c r="J98" s="37"/>
      <c r="K98" s="35"/>
      <c r="L98" s="35"/>
      <c r="M98" s="35"/>
      <c r="N98" s="35"/>
      <c r="O98" s="35"/>
    </row>
    <row r="99" spans="1:15" s="70" customFormat="1" ht="15" customHeight="1">
      <c r="A99" s="35"/>
      <c r="B99" s="35"/>
      <c r="C99" s="35"/>
      <c r="D99" s="35"/>
      <c r="E99" s="35"/>
      <c r="F99" s="35"/>
      <c r="G99" s="35"/>
      <c r="H99" s="35"/>
      <c r="I99" s="35"/>
      <c r="J99" s="37"/>
      <c r="K99" s="35"/>
      <c r="L99" s="35"/>
      <c r="M99" s="35"/>
      <c r="N99" s="35"/>
      <c r="O99" s="35"/>
    </row>
    <row r="100" spans="1:15" s="70" customFormat="1" ht="15" customHeight="1">
      <c r="A100" s="35"/>
      <c r="B100" s="35"/>
      <c r="C100" s="35"/>
      <c r="D100" s="35"/>
      <c r="E100" s="35"/>
      <c r="F100" s="35"/>
      <c r="G100" s="35"/>
      <c r="H100" s="35"/>
      <c r="I100" s="35"/>
      <c r="J100" s="37"/>
      <c r="K100" s="35"/>
      <c r="L100" s="35"/>
      <c r="M100" s="35"/>
      <c r="N100" s="35"/>
      <c r="O100" s="35"/>
    </row>
    <row r="101" spans="1:15" s="70" customFormat="1" ht="15" customHeight="1">
      <c r="A101" s="35"/>
      <c r="B101" s="35"/>
      <c r="C101" s="35"/>
      <c r="D101" s="35"/>
      <c r="E101" s="35"/>
      <c r="F101" s="35"/>
      <c r="G101" s="35"/>
      <c r="H101" s="35"/>
      <c r="I101" s="35"/>
      <c r="J101" s="37"/>
      <c r="K101" s="35"/>
      <c r="L101" s="35"/>
      <c r="M101" s="35"/>
      <c r="N101" s="35"/>
      <c r="O101" s="35"/>
    </row>
    <row r="102" spans="1:15" s="70" customFormat="1" ht="15" customHeight="1">
      <c r="A102" s="35"/>
      <c r="B102" s="35"/>
      <c r="C102" s="35"/>
      <c r="D102" s="35"/>
      <c r="E102" s="35"/>
      <c r="F102" s="35"/>
      <c r="G102" s="35"/>
      <c r="H102" s="35"/>
      <c r="I102" s="35"/>
      <c r="J102" s="37"/>
      <c r="K102" s="35"/>
      <c r="L102" s="35"/>
      <c r="M102" s="35"/>
      <c r="N102" s="35"/>
      <c r="O102" s="35"/>
    </row>
    <row r="103" spans="1:15" s="70" customFormat="1" ht="15" customHeight="1">
      <c r="A103" s="35"/>
      <c r="B103" s="35"/>
      <c r="C103" s="35"/>
      <c r="D103" s="35"/>
      <c r="E103" s="35"/>
      <c r="F103" s="35"/>
      <c r="G103" s="35"/>
      <c r="H103" s="35"/>
      <c r="I103" s="35"/>
      <c r="J103" s="37"/>
      <c r="K103" s="35"/>
      <c r="L103" s="35"/>
      <c r="M103" s="35"/>
      <c r="N103" s="35"/>
      <c r="O103" s="35"/>
    </row>
    <row r="104" spans="1:15" s="70" customFormat="1" ht="15" customHeight="1">
      <c r="A104" s="35"/>
      <c r="B104" s="35"/>
      <c r="C104" s="35"/>
      <c r="D104" s="35"/>
      <c r="E104" s="35"/>
      <c r="F104" s="35"/>
      <c r="G104" s="35"/>
      <c r="H104" s="35"/>
      <c r="I104" s="35"/>
      <c r="J104" s="37"/>
      <c r="K104" s="35"/>
      <c r="L104" s="35"/>
      <c r="M104" s="35"/>
      <c r="N104" s="35"/>
      <c r="O104" s="35"/>
    </row>
    <row r="105" spans="1:15" s="70" customFormat="1" ht="15" customHeight="1">
      <c r="A105" s="35"/>
      <c r="B105" s="35"/>
      <c r="C105" s="35"/>
      <c r="D105" s="35"/>
      <c r="E105" s="35"/>
      <c r="F105" s="35"/>
      <c r="G105" s="35"/>
      <c r="H105" s="35"/>
      <c r="I105" s="35"/>
      <c r="J105" s="37"/>
      <c r="K105" s="35"/>
      <c r="L105" s="35"/>
      <c r="M105" s="35"/>
      <c r="N105" s="35"/>
      <c r="O105" s="35"/>
    </row>
    <row r="106" spans="1:15" s="70" customFormat="1" ht="15" customHeight="1">
      <c r="A106" s="35"/>
      <c r="B106" s="35"/>
      <c r="C106" s="35"/>
      <c r="D106" s="35"/>
      <c r="E106" s="35"/>
      <c r="F106" s="35"/>
      <c r="G106" s="35"/>
      <c r="H106" s="35"/>
      <c r="I106" s="35"/>
      <c r="J106" s="37"/>
      <c r="K106" s="35"/>
      <c r="L106" s="35"/>
      <c r="M106" s="35"/>
      <c r="N106" s="35"/>
      <c r="O106" s="35"/>
    </row>
    <row r="107" spans="1:15" s="70" customFormat="1" ht="15" customHeight="1">
      <c r="A107" s="35"/>
      <c r="B107" s="35"/>
      <c r="C107" s="35"/>
      <c r="D107" s="35"/>
      <c r="E107" s="35"/>
      <c r="F107" s="35"/>
      <c r="G107" s="35"/>
      <c r="H107" s="35"/>
      <c r="I107" s="35"/>
      <c r="J107" s="37"/>
      <c r="K107" s="35"/>
      <c r="L107" s="35"/>
      <c r="M107" s="35"/>
      <c r="N107" s="35"/>
      <c r="O107" s="35"/>
    </row>
    <row r="108" spans="1:15" s="70" customFormat="1" ht="15" customHeight="1">
      <c r="A108" s="35"/>
      <c r="B108" s="35"/>
      <c r="C108" s="35"/>
      <c r="D108" s="35"/>
      <c r="E108" s="35"/>
      <c r="F108" s="35"/>
      <c r="G108" s="35"/>
      <c r="H108" s="35"/>
      <c r="I108" s="35"/>
      <c r="J108" s="37"/>
      <c r="K108" s="35"/>
      <c r="L108" s="35"/>
      <c r="M108" s="35"/>
      <c r="N108" s="35"/>
      <c r="O108" s="35"/>
    </row>
    <row r="109" spans="1:15" s="70" customFormat="1" ht="15" customHeight="1">
      <c r="A109" s="35"/>
      <c r="B109" s="35"/>
      <c r="C109" s="35"/>
      <c r="D109" s="35"/>
      <c r="E109" s="35"/>
      <c r="F109" s="35"/>
      <c r="G109" s="35"/>
      <c r="H109" s="35"/>
      <c r="I109" s="35"/>
      <c r="J109" s="37"/>
      <c r="K109" s="35"/>
      <c r="L109" s="35"/>
      <c r="M109" s="35"/>
      <c r="N109" s="35"/>
      <c r="O109" s="35"/>
    </row>
    <row r="110" spans="1:15" s="70" customFormat="1" ht="15" customHeight="1">
      <c r="A110" s="35"/>
      <c r="B110" s="35"/>
      <c r="C110" s="35"/>
      <c r="D110" s="35"/>
      <c r="E110" s="35"/>
      <c r="F110" s="35"/>
      <c r="G110" s="35"/>
      <c r="H110" s="35"/>
      <c r="I110" s="35"/>
      <c r="J110" s="37"/>
      <c r="K110" s="35"/>
      <c r="L110" s="35"/>
      <c r="M110" s="35"/>
      <c r="N110" s="35"/>
      <c r="O110" s="35"/>
    </row>
    <row r="111" spans="1:15" s="70" customFormat="1" ht="15" customHeight="1">
      <c r="A111" s="35"/>
      <c r="B111" s="35"/>
      <c r="C111" s="35"/>
      <c r="D111" s="35"/>
      <c r="E111" s="35"/>
      <c r="F111" s="35"/>
      <c r="G111" s="35"/>
      <c r="H111" s="35"/>
      <c r="I111" s="35"/>
      <c r="J111" s="37"/>
      <c r="K111" s="35"/>
      <c r="L111" s="35"/>
      <c r="M111" s="35"/>
      <c r="N111" s="35"/>
      <c r="O111" s="35"/>
    </row>
    <row r="112" spans="1:15" s="70" customFormat="1" ht="1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8"/>
      <c r="K112" s="36"/>
      <c r="L112" s="36"/>
      <c r="M112" s="36"/>
      <c r="N112" s="36"/>
      <c r="O112" s="36"/>
    </row>
    <row r="113" spans="1:15" s="70" customFormat="1" ht="1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8"/>
      <c r="K113" s="36"/>
      <c r="L113" s="36"/>
      <c r="M113" s="36"/>
      <c r="N113" s="36"/>
      <c r="O113" s="36"/>
    </row>
    <row r="114" spans="1:15" s="70" customFormat="1" ht="1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8"/>
      <c r="K114" s="36"/>
      <c r="L114" s="36"/>
      <c r="M114" s="36"/>
      <c r="N114" s="36"/>
      <c r="O114" s="36"/>
    </row>
    <row r="115" spans="1:15" s="70" customFormat="1" ht="1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8"/>
      <c r="K115" s="36"/>
      <c r="L115" s="36"/>
      <c r="M115" s="36"/>
      <c r="N115" s="36"/>
      <c r="O115" s="36"/>
    </row>
    <row r="116" spans="1:15" s="70" customFormat="1" ht="1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8"/>
      <c r="K116" s="36"/>
      <c r="L116" s="36"/>
      <c r="M116" s="36"/>
      <c r="N116" s="36"/>
      <c r="O116" s="36"/>
    </row>
    <row r="117" spans="1:15" s="70" customFormat="1" ht="1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8"/>
      <c r="K117" s="36"/>
      <c r="L117" s="36"/>
      <c r="M117" s="36"/>
      <c r="N117" s="36"/>
      <c r="O117" s="36"/>
    </row>
    <row r="118" spans="1:15" s="70" customFormat="1" ht="1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8"/>
      <c r="K118" s="36"/>
      <c r="L118" s="36"/>
      <c r="M118" s="36"/>
      <c r="N118" s="36"/>
      <c r="O118" s="36"/>
    </row>
  </sheetData>
  <mergeCells count="1">
    <mergeCell ref="A83:O83"/>
  </mergeCells>
  <pageMargins left="0.7" right="0.7" top="0.75" bottom="0.75" header="0.51180555555555496" footer="0.51180555555555496"/>
  <pageSetup firstPageNumber="0" orientation="portrait" useFirstPageNumber="1" horizontalDpi="300" verticalDpi="3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W110"/>
  <sheetViews>
    <sheetView workbookViewId="0">
      <pane ySplit="6" topLeftCell="A70" activePane="bottomLeft" state="frozen"/>
      <selection pane="bottomLeft" activeCell="E75" sqref="E75"/>
    </sheetView>
  </sheetViews>
  <sheetFormatPr defaultColWidth="9" defaultRowHeight="14.35"/>
  <cols>
    <col min="1" max="1" width="8.87890625" customWidth="1"/>
    <col min="2" max="2" width="16.3515625" customWidth="1"/>
    <col min="3" max="3" width="15" customWidth="1"/>
    <col min="4" max="4" width="23.3515625" customWidth="1"/>
    <col min="5" max="5" width="11.52734375" customWidth="1"/>
    <col min="6" max="6" width="12" customWidth="1"/>
    <col min="7" max="7" width="15.64453125" customWidth="1"/>
    <col min="8" max="8" width="13.64453125" customWidth="1"/>
    <col min="9" max="9" width="19" customWidth="1"/>
    <col min="10" max="10" width="8.52734375" style="6" hidden="1" customWidth="1"/>
    <col min="11" max="11" width="16.87890625" hidden="1" customWidth="1"/>
    <col min="12" max="12" width="7" hidden="1" customWidth="1"/>
    <col min="13" max="13" width="14.52734375" customWidth="1"/>
    <col min="14" max="14" width="18.64453125" customWidth="1"/>
    <col min="15" max="15" width="15.87890625" customWidth="1"/>
    <col min="16" max="16" width="16.87890625" style="67" customWidth="1"/>
    <col min="17" max="23" width="9" style="67"/>
  </cols>
  <sheetData>
    <row r="1" spans="1:23" ht="15" customHeight="1">
      <c r="A1" s="7"/>
      <c r="B1" s="8"/>
      <c r="C1" s="8"/>
      <c r="D1" s="8"/>
      <c r="E1" s="8"/>
      <c r="F1" s="8"/>
      <c r="G1" s="8"/>
      <c r="H1" s="8"/>
      <c r="I1" s="8"/>
      <c r="J1" s="24"/>
      <c r="K1" s="25"/>
      <c r="L1" s="8"/>
      <c r="M1" s="8"/>
      <c r="N1" s="25"/>
      <c r="O1" s="50"/>
    </row>
    <row r="2" spans="1:23" ht="15" customHeight="1">
      <c r="A2" s="9"/>
      <c r="B2" s="10"/>
      <c r="C2" s="10"/>
      <c r="D2" s="10"/>
      <c r="E2" s="10"/>
      <c r="F2" s="10"/>
      <c r="G2" s="10"/>
      <c r="H2" s="10"/>
      <c r="I2" s="10"/>
      <c r="J2" s="26"/>
      <c r="K2" s="27"/>
      <c r="L2" s="10"/>
      <c r="M2" s="10"/>
      <c r="N2" s="27"/>
      <c r="O2" s="51"/>
    </row>
    <row r="3" spans="1:23" ht="15" customHeight="1">
      <c r="A3" s="9"/>
      <c r="B3" s="10"/>
      <c r="C3" s="10"/>
      <c r="D3" s="10"/>
      <c r="E3" s="10"/>
      <c r="F3" s="10"/>
      <c r="G3" s="10"/>
      <c r="H3" s="10"/>
      <c r="I3" s="10"/>
      <c r="J3" s="26"/>
      <c r="K3" s="27"/>
      <c r="L3" s="10"/>
      <c r="M3" s="10"/>
      <c r="N3" s="27"/>
      <c r="O3" s="51"/>
    </row>
    <row r="4" spans="1:23" ht="15" customHeight="1">
      <c r="A4" s="9"/>
      <c r="B4" s="10"/>
      <c r="C4" s="10"/>
      <c r="D4" s="10"/>
      <c r="E4" s="10"/>
      <c r="F4" s="10"/>
      <c r="G4" s="10"/>
      <c r="H4" s="10"/>
      <c r="I4" s="10"/>
      <c r="J4" s="26"/>
      <c r="K4" s="27"/>
      <c r="L4" s="10"/>
      <c r="M4" s="10"/>
      <c r="N4" s="27"/>
      <c r="O4" s="51"/>
    </row>
    <row r="5" spans="1:23" ht="18.600000000000001" customHeight="1">
      <c r="A5" s="11"/>
      <c r="B5" s="12"/>
      <c r="C5" s="12"/>
      <c r="D5" s="12"/>
      <c r="E5" s="12"/>
      <c r="F5" s="12"/>
      <c r="G5" s="12"/>
      <c r="H5" s="12"/>
      <c r="I5" s="12"/>
      <c r="J5" s="28"/>
      <c r="K5" s="12"/>
      <c r="L5" s="12"/>
      <c r="M5" s="12"/>
      <c r="N5" s="12"/>
      <c r="O5" s="52"/>
    </row>
    <row r="6" spans="1:23" s="4" customFormat="1" ht="54.75" customHeight="1">
      <c r="A6" s="13" t="s">
        <v>0</v>
      </c>
      <c r="B6" s="14" t="s">
        <v>2</v>
      </c>
      <c r="C6" s="14" t="s">
        <v>3</v>
      </c>
      <c r="D6" s="14" t="s">
        <v>1</v>
      </c>
      <c r="E6" s="14" t="s">
        <v>4</v>
      </c>
      <c r="F6" s="14" t="s">
        <v>507</v>
      </c>
      <c r="G6" s="15" t="s">
        <v>5</v>
      </c>
      <c r="H6" s="14" t="s">
        <v>6</v>
      </c>
      <c r="I6" s="14" t="s">
        <v>7</v>
      </c>
      <c r="J6" s="29" t="s">
        <v>8</v>
      </c>
      <c r="K6" s="30" t="s">
        <v>9</v>
      </c>
      <c r="L6" s="14" t="s">
        <v>10</v>
      </c>
      <c r="M6" s="14" t="s">
        <v>101</v>
      </c>
      <c r="N6" s="30" t="s">
        <v>100</v>
      </c>
      <c r="O6" s="53" t="s">
        <v>128</v>
      </c>
      <c r="P6" s="75"/>
      <c r="Q6" s="75"/>
      <c r="R6" s="75"/>
      <c r="S6" s="75"/>
      <c r="T6" s="75"/>
      <c r="U6" s="75"/>
      <c r="V6" s="75"/>
      <c r="W6" s="75"/>
    </row>
    <row r="7" spans="1:23" ht="6.75" customHeight="1">
      <c r="A7" s="16"/>
      <c r="B7" s="17"/>
      <c r="C7" s="17"/>
      <c r="D7" s="17"/>
      <c r="E7" s="17"/>
      <c r="F7" s="17"/>
      <c r="G7" s="18"/>
      <c r="H7" s="17"/>
      <c r="I7" s="17"/>
      <c r="J7" s="31"/>
      <c r="K7" s="32"/>
      <c r="L7" s="17"/>
      <c r="M7" s="17"/>
      <c r="N7" s="32"/>
      <c r="O7" s="54"/>
    </row>
    <row r="8" spans="1:23" s="1" customFormat="1" ht="29.25" customHeight="1">
      <c r="A8" s="19">
        <v>1</v>
      </c>
      <c r="B8" s="21">
        <v>44378</v>
      </c>
      <c r="C8" s="22" t="s">
        <v>199</v>
      </c>
      <c r="D8" s="20" t="s">
        <v>269</v>
      </c>
      <c r="E8" s="23" t="s">
        <v>12</v>
      </c>
      <c r="F8" s="23">
        <v>2500</v>
      </c>
      <c r="G8" s="23">
        <v>581.1</v>
      </c>
      <c r="H8" s="23">
        <v>577.79999999999995</v>
      </c>
      <c r="I8" s="23">
        <v>589</v>
      </c>
      <c r="J8" s="33">
        <f t="shared" ref="J8:J13" si="0">IF(E8="","",IF(E8="Buy",(I8-G8),(G8-I8)))</f>
        <v>7.8999999999999773</v>
      </c>
      <c r="K8" s="34">
        <f t="shared" ref="K8:K13" si="1">IF(E8="","",J8*F8)</f>
        <v>19749.999999999942</v>
      </c>
      <c r="L8" s="23">
        <v>400</v>
      </c>
      <c r="M8" s="48">
        <f t="shared" ref="M8:M13" si="2">G8*F8*0.03%</f>
        <v>435.82499999999999</v>
      </c>
      <c r="N8" s="34">
        <f t="shared" ref="N8:N13" si="3">K8-M8</f>
        <v>19314.174999999941</v>
      </c>
      <c r="O8" s="55">
        <f>SUM(N8)</f>
        <v>19314.174999999941</v>
      </c>
      <c r="P8" s="76"/>
      <c r="Q8" s="76"/>
      <c r="R8" s="76"/>
      <c r="S8" s="76"/>
      <c r="T8" s="76"/>
      <c r="U8" s="76"/>
      <c r="V8" s="76"/>
      <c r="W8" s="76"/>
    </row>
    <row r="9" spans="1:23" s="1" customFormat="1" ht="29.25" customHeight="1">
      <c r="A9" s="19">
        <v>2</v>
      </c>
      <c r="B9" s="21">
        <v>44379</v>
      </c>
      <c r="C9" s="22" t="s">
        <v>130</v>
      </c>
      <c r="D9" s="20" t="s">
        <v>231</v>
      </c>
      <c r="E9" s="23" t="s">
        <v>12</v>
      </c>
      <c r="F9" s="23">
        <v>400</v>
      </c>
      <c r="G9" s="23">
        <v>2308</v>
      </c>
      <c r="H9" s="23">
        <v>2287.8000000000002</v>
      </c>
      <c r="I9" s="23">
        <v>2287.8000000000002</v>
      </c>
      <c r="J9" s="33">
        <f t="shared" si="0"/>
        <v>-20.199999999999818</v>
      </c>
      <c r="K9" s="34">
        <f t="shared" si="1"/>
        <v>-8079.9999999999272</v>
      </c>
      <c r="L9" s="23">
        <v>400</v>
      </c>
      <c r="M9" s="48">
        <f t="shared" si="2"/>
        <v>276.95999999999998</v>
      </c>
      <c r="N9" s="34">
        <f t="shared" si="3"/>
        <v>-8356.9599999999264</v>
      </c>
      <c r="O9" s="55"/>
      <c r="P9" s="76"/>
      <c r="Q9" s="76"/>
      <c r="R9" s="76"/>
      <c r="S9" s="76"/>
      <c r="T9" s="76"/>
      <c r="U9" s="76"/>
      <c r="V9" s="76"/>
      <c r="W9" s="76"/>
    </row>
    <row r="10" spans="1:23" s="1" customFormat="1" ht="29.25" customHeight="1">
      <c r="A10" s="19">
        <v>3</v>
      </c>
      <c r="B10" s="21">
        <v>44379</v>
      </c>
      <c r="C10" s="22" t="s">
        <v>238</v>
      </c>
      <c r="D10" s="20" t="s">
        <v>168</v>
      </c>
      <c r="E10" s="23" t="s">
        <v>12</v>
      </c>
      <c r="F10" s="23">
        <v>2000</v>
      </c>
      <c r="G10" s="23">
        <v>746.25</v>
      </c>
      <c r="H10" s="23">
        <v>738.45</v>
      </c>
      <c r="I10" s="23">
        <v>754.8</v>
      </c>
      <c r="J10" s="33">
        <f t="shared" si="0"/>
        <v>8.5499999999999545</v>
      </c>
      <c r="K10" s="34">
        <f t="shared" si="1"/>
        <v>17099.999999999909</v>
      </c>
      <c r="L10" s="23">
        <v>400</v>
      </c>
      <c r="M10" s="48">
        <f t="shared" si="2"/>
        <v>447.74999999999994</v>
      </c>
      <c r="N10" s="34">
        <f t="shared" si="3"/>
        <v>16652.249999999909</v>
      </c>
      <c r="O10" s="55"/>
      <c r="P10" s="76"/>
      <c r="Q10" s="76"/>
      <c r="R10" s="76"/>
      <c r="S10" s="76"/>
      <c r="T10" s="76"/>
      <c r="U10" s="76"/>
      <c r="V10" s="76"/>
      <c r="W10" s="76"/>
    </row>
    <row r="11" spans="1:23" s="1" customFormat="1" ht="29.25" customHeight="1">
      <c r="A11" s="19">
        <v>4</v>
      </c>
      <c r="B11" s="21">
        <v>44379</v>
      </c>
      <c r="C11" s="22" t="s">
        <v>87</v>
      </c>
      <c r="D11" s="20" t="s">
        <v>603</v>
      </c>
      <c r="E11" s="23" t="s">
        <v>12</v>
      </c>
      <c r="F11" s="23">
        <v>250</v>
      </c>
      <c r="G11" s="23">
        <v>2975</v>
      </c>
      <c r="H11" s="23">
        <v>2947.5</v>
      </c>
      <c r="I11" s="23">
        <v>2988</v>
      </c>
      <c r="J11" s="33">
        <f t="shared" si="0"/>
        <v>13</v>
      </c>
      <c r="K11" s="34">
        <f t="shared" si="1"/>
        <v>3250</v>
      </c>
      <c r="L11" s="23">
        <v>400</v>
      </c>
      <c r="M11" s="48">
        <f t="shared" si="2"/>
        <v>223.12499999999997</v>
      </c>
      <c r="N11" s="34">
        <f t="shared" si="3"/>
        <v>3026.875</v>
      </c>
      <c r="O11" s="55"/>
      <c r="P11" s="76"/>
      <c r="Q11" s="76"/>
      <c r="R11" s="76"/>
      <c r="S11" s="76"/>
      <c r="T11" s="76"/>
      <c r="U11" s="76"/>
      <c r="V11" s="76"/>
      <c r="W11" s="76"/>
    </row>
    <row r="12" spans="1:23" s="1" customFormat="1" ht="29.25" customHeight="1">
      <c r="A12" s="19">
        <v>5</v>
      </c>
      <c r="B12" s="21">
        <v>44379</v>
      </c>
      <c r="C12" s="22" t="s">
        <v>294</v>
      </c>
      <c r="D12" s="20" t="s">
        <v>56</v>
      </c>
      <c r="E12" s="23" t="s">
        <v>12</v>
      </c>
      <c r="F12" s="23">
        <v>500</v>
      </c>
      <c r="G12" s="23">
        <v>3016.5</v>
      </c>
      <c r="H12" s="23">
        <v>2979.9</v>
      </c>
      <c r="I12" s="23">
        <v>2992.5</v>
      </c>
      <c r="J12" s="33">
        <f t="shared" si="0"/>
        <v>-24</v>
      </c>
      <c r="K12" s="34">
        <f t="shared" si="1"/>
        <v>-12000</v>
      </c>
      <c r="L12" s="23">
        <v>400</v>
      </c>
      <c r="M12" s="48">
        <f t="shared" si="2"/>
        <v>452.47499999999997</v>
      </c>
      <c r="N12" s="34">
        <f t="shared" si="3"/>
        <v>-12452.475</v>
      </c>
      <c r="O12" s="55"/>
      <c r="P12" s="76"/>
      <c r="Q12" s="76"/>
      <c r="R12" s="76"/>
      <c r="S12" s="76"/>
      <c r="T12" s="76"/>
      <c r="U12" s="76"/>
      <c r="V12" s="76"/>
      <c r="W12" s="76"/>
    </row>
    <row r="13" spans="1:23" s="1" customFormat="1" ht="30.6" customHeight="1">
      <c r="A13" s="19">
        <v>6</v>
      </c>
      <c r="B13" s="21">
        <v>44379</v>
      </c>
      <c r="C13" s="22" t="s">
        <v>604</v>
      </c>
      <c r="D13" s="20" t="s">
        <v>117</v>
      </c>
      <c r="E13" s="23" t="s">
        <v>12</v>
      </c>
      <c r="F13" s="23">
        <v>6000</v>
      </c>
      <c r="G13" s="23">
        <v>173.25</v>
      </c>
      <c r="H13" s="23">
        <v>171.9</v>
      </c>
      <c r="I13" s="23">
        <v>173.7</v>
      </c>
      <c r="J13" s="33">
        <f t="shared" si="0"/>
        <v>0.44999999999998863</v>
      </c>
      <c r="K13" s="34">
        <f t="shared" si="1"/>
        <v>2699.9999999999318</v>
      </c>
      <c r="L13" s="23">
        <v>400</v>
      </c>
      <c r="M13" s="48">
        <f t="shared" si="2"/>
        <v>311.84999999999997</v>
      </c>
      <c r="N13" s="34">
        <f t="shared" si="3"/>
        <v>2388.1499999999319</v>
      </c>
      <c r="O13" s="55">
        <f>SUM(N9:N13)</f>
        <v>1257.8399999999142</v>
      </c>
      <c r="P13" s="23"/>
      <c r="Q13" s="76"/>
      <c r="R13" s="76"/>
      <c r="S13" s="76"/>
      <c r="T13" s="76"/>
      <c r="U13" s="76"/>
      <c r="V13" s="76"/>
      <c r="W13" s="76"/>
    </row>
    <row r="14" spans="1:23" s="1" customFormat="1" ht="30.6" customHeight="1">
      <c r="A14" s="19">
        <v>7</v>
      </c>
      <c r="B14" s="21">
        <v>44382</v>
      </c>
      <c r="C14" s="22" t="s">
        <v>213</v>
      </c>
      <c r="D14" s="20" t="s">
        <v>491</v>
      </c>
      <c r="E14" s="23" t="s">
        <v>12</v>
      </c>
      <c r="F14" s="23">
        <v>500</v>
      </c>
      <c r="G14" s="23">
        <v>2216.9</v>
      </c>
      <c r="H14" s="23">
        <v>2196.9</v>
      </c>
      <c r="I14" s="23">
        <v>2253</v>
      </c>
      <c r="J14" s="33">
        <f t="shared" ref="J14" si="4">IF(E14="","",IF(E14="Buy",(I14-G14),(G14-I14)))</f>
        <v>36.099999999999909</v>
      </c>
      <c r="K14" s="34">
        <f t="shared" ref="K14" si="5">IF(E14="","",J14*F14)</f>
        <v>18049.999999999956</v>
      </c>
      <c r="L14" s="23">
        <v>400</v>
      </c>
      <c r="M14" s="48">
        <f t="shared" ref="M14" si="6">G14*F14*0.03%</f>
        <v>332.53499999999997</v>
      </c>
      <c r="N14" s="34">
        <f t="shared" ref="N14" si="7">K14-M14</f>
        <v>17717.464999999956</v>
      </c>
      <c r="O14" s="55"/>
      <c r="P14" s="23"/>
      <c r="Q14" s="76"/>
      <c r="R14" s="76"/>
      <c r="S14" s="76"/>
      <c r="T14" s="76"/>
      <c r="U14" s="76"/>
      <c r="V14" s="76"/>
      <c r="W14" s="76"/>
    </row>
    <row r="15" spans="1:23" s="1" customFormat="1" ht="30.6" customHeight="1">
      <c r="A15" s="19">
        <v>8</v>
      </c>
      <c r="B15" s="21">
        <v>44382</v>
      </c>
      <c r="C15" s="22" t="s">
        <v>305</v>
      </c>
      <c r="D15" s="20" t="s">
        <v>368</v>
      </c>
      <c r="E15" s="23" t="s">
        <v>12</v>
      </c>
      <c r="F15" s="23">
        <v>1300</v>
      </c>
      <c r="G15" s="23">
        <v>1430.95</v>
      </c>
      <c r="H15" s="23">
        <v>1412</v>
      </c>
      <c r="I15" s="23">
        <v>1456.5</v>
      </c>
      <c r="J15" s="33">
        <f t="shared" ref="J15" si="8">IF(E15="","",IF(E15="Buy",(I15-G15),(G15-I15)))</f>
        <v>25.549999999999955</v>
      </c>
      <c r="K15" s="34">
        <f t="shared" ref="K15" si="9">IF(E15="","",J15*F15)</f>
        <v>33214.999999999942</v>
      </c>
      <c r="L15" s="23">
        <v>400</v>
      </c>
      <c r="M15" s="48">
        <f t="shared" ref="M15" si="10">G15*F15*0.03%</f>
        <v>558.07049999999992</v>
      </c>
      <c r="N15" s="34">
        <f t="shared" ref="N15" si="11">K15-M15</f>
        <v>32656.92949999994</v>
      </c>
      <c r="O15" s="55"/>
      <c r="P15" s="23"/>
      <c r="Q15" s="76"/>
      <c r="R15" s="76"/>
      <c r="S15" s="76"/>
      <c r="T15" s="76"/>
      <c r="U15" s="76"/>
      <c r="V15" s="76"/>
      <c r="W15" s="76"/>
    </row>
    <row r="16" spans="1:23" s="1" customFormat="1" ht="30.6" customHeight="1">
      <c r="A16" s="19">
        <v>9</v>
      </c>
      <c r="B16" s="21">
        <v>44382</v>
      </c>
      <c r="C16" s="22" t="s">
        <v>529</v>
      </c>
      <c r="D16" s="20" t="s">
        <v>216</v>
      </c>
      <c r="E16" s="23" t="s">
        <v>12</v>
      </c>
      <c r="F16" s="23">
        <v>3100</v>
      </c>
      <c r="G16" s="23">
        <v>270.3</v>
      </c>
      <c r="H16" s="23">
        <v>266.39999999999998</v>
      </c>
      <c r="I16" s="23">
        <v>276.39999999999998</v>
      </c>
      <c r="J16" s="33">
        <f t="shared" ref="J16:J17" si="12">IF(E16="","",IF(E16="Buy",(I16-G16),(G16-I16)))</f>
        <v>6.0999999999999659</v>
      </c>
      <c r="K16" s="34">
        <f t="shared" ref="K16:K17" si="13">IF(E16="","",J16*F16)</f>
        <v>18909.999999999894</v>
      </c>
      <c r="L16" s="23">
        <v>400</v>
      </c>
      <c r="M16" s="48">
        <f t="shared" ref="M16:M17" si="14">G16*F16*0.03%</f>
        <v>251.37899999999999</v>
      </c>
      <c r="N16" s="34">
        <f t="shared" ref="N16:N17" si="15">K16-M16</f>
        <v>18658.620999999894</v>
      </c>
      <c r="O16" s="55"/>
      <c r="P16" s="23"/>
      <c r="Q16" s="76"/>
      <c r="R16" s="76"/>
      <c r="S16" s="76"/>
      <c r="T16" s="76"/>
      <c r="U16" s="76"/>
      <c r="V16" s="76"/>
      <c r="W16" s="76"/>
    </row>
    <row r="17" spans="1:23" s="1" customFormat="1" ht="30.6" customHeight="1">
      <c r="A17" s="19">
        <v>10</v>
      </c>
      <c r="B17" s="21">
        <v>44382</v>
      </c>
      <c r="C17" s="22" t="s">
        <v>605</v>
      </c>
      <c r="D17" s="20" t="s">
        <v>223</v>
      </c>
      <c r="E17" s="23" t="s">
        <v>12</v>
      </c>
      <c r="F17" s="23">
        <v>1500</v>
      </c>
      <c r="G17" s="23">
        <v>1507</v>
      </c>
      <c r="H17" s="23">
        <v>1496.25</v>
      </c>
      <c r="I17" s="23">
        <v>1525.5</v>
      </c>
      <c r="J17" s="33">
        <f t="shared" si="12"/>
        <v>18.5</v>
      </c>
      <c r="K17" s="34">
        <f t="shared" si="13"/>
        <v>27750</v>
      </c>
      <c r="L17" s="23">
        <v>400</v>
      </c>
      <c r="M17" s="48">
        <f t="shared" si="14"/>
        <v>678.15</v>
      </c>
      <c r="N17" s="34">
        <f t="shared" si="15"/>
        <v>27071.85</v>
      </c>
      <c r="O17" s="55"/>
      <c r="P17" s="23"/>
      <c r="Q17" s="76"/>
      <c r="R17" s="76"/>
      <c r="S17" s="76"/>
      <c r="T17" s="76"/>
      <c r="U17" s="76"/>
      <c r="V17" s="76"/>
      <c r="W17" s="76"/>
    </row>
    <row r="18" spans="1:23" s="1" customFormat="1" ht="30.6" customHeight="1">
      <c r="A18" s="19">
        <v>11</v>
      </c>
      <c r="B18" s="21">
        <v>44382</v>
      </c>
      <c r="C18" s="22" t="s">
        <v>594</v>
      </c>
      <c r="D18" s="20" t="s">
        <v>155</v>
      </c>
      <c r="E18" s="23" t="s">
        <v>12</v>
      </c>
      <c r="F18" s="23">
        <v>3100</v>
      </c>
      <c r="G18" s="23">
        <v>272.5</v>
      </c>
      <c r="H18" s="23">
        <v>270.45</v>
      </c>
      <c r="I18" s="23">
        <v>273.3</v>
      </c>
      <c r="J18" s="33">
        <f t="shared" ref="J18" si="16">IF(E18="","",IF(E18="Buy",(I18-G18),(G18-I18)))</f>
        <v>0.80000000000001137</v>
      </c>
      <c r="K18" s="34">
        <f t="shared" ref="K18" si="17">IF(E18="","",J18*F18)</f>
        <v>2480.0000000000355</v>
      </c>
      <c r="L18" s="23">
        <v>400</v>
      </c>
      <c r="M18" s="48">
        <f t="shared" ref="M18" si="18">G18*F18*0.03%</f>
        <v>253.42499999999998</v>
      </c>
      <c r="N18" s="34">
        <f t="shared" ref="N18" si="19">K18-M18</f>
        <v>2226.5750000000353</v>
      </c>
      <c r="O18" s="55"/>
      <c r="P18" s="23"/>
      <c r="Q18" s="76"/>
      <c r="R18" s="76"/>
      <c r="S18" s="76"/>
      <c r="T18" s="76"/>
      <c r="U18" s="76"/>
      <c r="V18" s="76"/>
      <c r="W18" s="76"/>
    </row>
    <row r="19" spans="1:23" s="1" customFormat="1" ht="30.6" customHeight="1">
      <c r="A19" s="19">
        <v>12</v>
      </c>
      <c r="B19" s="21">
        <v>44382</v>
      </c>
      <c r="C19" s="22" t="s">
        <v>606</v>
      </c>
      <c r="D19" s="20" t="s">
        <v>126</v>
      </c>
      <c r="E19" s="23" t="s">
        <v>12</v>
      </c>
      <c r="F19" s="23">
        <v>1500</v>
      </c>
      <c r="G19" s="23">
        <v>432</v>
      </c>
      <c r="H19" s="23">
        <v>429.3</v>
      </c>
      <c r="I19" s="23">
        <v>436.3</v>
      </c>
      <c r="J19" s="33">
        <f t="shared" ref="J19" si="20">IF(E19="","",IF(E19="Buy",(I19-G19),(G19-I19)))</f>
        <v>4.3000000000000114</v>
      </c>
      <c r="K19" s="34">
        <f t="shared" ref="K19" si="21">IF(E19="","",J19*F19)</f>
        <v>6450.0000000000173</v>
      </c>
      <c r="L19" s="23">
        <v>400</v>
      </c>
      <c r="M19" s="48">
        <f t="shared" ref="M19" si="22">G19*F19*0.03%</f>
        <v>194.39999999999998</v>
      </c>
      <c r="N19" s="34">
        <f t="shared" ref="N19" si="23">K19-M19</f>
        <v>6255.6000000000176</v>
      </c>
      <c r="O19" s="55">
        <f>SUM(N14:N19)</f>
        <v>104587.04049999984</v>
      </c>
      <c r="P19" s="23"/>
      <c r="Q19" s="76"/>
      <c r="R19" s="76"/>
      <c r="S19" s="76"/>
      <c r="T19" s="76"/>
      <c r="U19" s="76"/>
      <c r="V19" s="76"/>
      <c r="W19" s="76"/>
    </row>
    <row r="20" spans="1:23" s="1" customFormat="1" ht="30.6" customHeight="1">
      <c r="A20" s="19">
        <v>13</v>
      </c>
      <c r="B20" s="21">
        <v>44383</v>
      </c>
      <c r="C20" s="22" t="s">
        <v>66</v>
      </c>
      <c r="D20" s="20" t="s">
        <v>146</v>
      </c>
      <c r="E20" s="23" t="s">
        <v>12</v>
      </c>
      <c r="F20" s="23">
        <v>3000</v>
      </c>
      <c r="G20" s="23">
        <v>352.8</v>
      </c>
      <c r="H20" s="23">
        <v>350.2</v>
      </c>
      <c r="I20" s="23">
        <v>359.4</v>
      </c>
      <c r="J20" s="33">
        <f t="shared" ref="J20:J21" si="24">IF(E20="","",IF(E20="Buy",(I20-G20),(G20-I20)))</f>
        <v>6.5999999999999659</v>
      </c>
      <c r="K20" s="34">
        <f t="shared" ref="K20:K21" si="25">IF(E20="","",J20*F20)</f>
        <v>19799.999999999898</v>
      </c>
      <c r="L20" s="23">
        <v>400</v>
      </c>
      <c r="M20" s="48">
        <f t="shared" ref="M20:M21" si="26">G20*F20*0.03%</f>
        <v>317.52</v>
      </c>
      <c r="N20" s="34">
        <f t="shared" ref="N20:N21" si="27">K20-M20</f>
        <v>19482.479999999898</v>
      </c>
      <c r="O20" s="55"/>
      <c r="P20" s="23"/>
      <c r="Q20" s="76"/>
      <c r="R20" s="76"/>
      <c r="S20" s="76"/>
      <c r="T20" s="76"/>
      <c r="U20" s="76"/>
      <c r="V20" s="76"/>
      <c r="W20" s="76"/>
    </row>
    <row r="21" spans="1:23" s="1" customFormat="1" ht="30.6" customHeight="1">
      <c r="A21" s="19">
        <v>14</v>
      </c>
      <c r="B21" s="21">
        <v>44383</v>
      </c>
      <c r="C21" s="22" t="s">
        <v>71</v>
      </c>
      <c r="D21" s="20" t="s">
        <v>392</v>
      </c>
      <c r="E21" s="23" t="s">
        <v>12</v>
      </c>
      <c r="F21" s="23">
        <v>1500</v>
      </c>
      <c r="G21" s="23">
        <v>1024</v>
      </c>
      <c r="H21" s="23">
        <v>1017.45</v>
      </c>
      <c r="I21" s="23">
        <v>1022.4</v>
      </c>
      <c r="J21" s="33">
        <f t="shared" si="24"/>
        <v>-1.6000000000000227</v>
      </c>
      <c r="K21" s="34">
        <f t="shared" si="25"/>
        <v>-2400.0000000000341</v>
      </c>
      <c r="L21" s="23">
        <v>400</v>
      </c>
      <c r="M21" s="48">
        <f t="shared" si="26"/>
        <v>460.79999999999995</v>
      </c>
      <c r="N21" s="34">
        <f t="shared" si="27"/>
        <v>-2860.8000000000338</v>
      </c>
      <c r="O21" s="55"/>
      <c r="P21" s="23"/>
      <c r="Q21" s="76"/>
      <c r="R21" s="76"/>
      <c r="S21" s="76"/>
      <c r="T21" s="76"/>
      <c r="U21" s="76"/>
      <c r="V21" s="76"/>
      <c r="W21" s="76"/>
    </row>
    <row r="22" spans="1:23" s="1" customFormat="1" ht="30.6" customHeight="1">
      <c r="A22" s="19">
        <v>15</v>
      </c>
      <c r="B22" s="21">
        <v>44383</v>
      </c>
      <c r="C22" s="22" t="s">
        <v>120</v>
      </c>
      <c r="D22" s="20" t="s">
        <v>125</v>
      </c>
      <c r="E22" s="23" t="s">
        <v>12</v>
      </c>
      <c r="F22" s="23">
        <v>800</v>
      </c>
      <c r="G22" s="23">
        <v>1413.6</v>
      </c>
      <c r="H22" s="23">
        <v>1397.7</v>
      </c>
      <c r="I22" s="23">
        <v>1438.5</v>
      </c>
      <c r="J22" s="33">
        <f t="shared" ref="J22" si="28">IF(E22="","",IF(E22="Buy",(I22-G22),(G22-I22)))</f>
        <v>24.900000000000091</v>
      </c>
      <c r="K22" s="34">
        <f t="shared" ref="K22" si="29">IF(E22="","",J22*F22)</f>
        <v>19920.000000000073</v>
      </c>
      <c r="L22" s="23">
        <v>400</v>
      </c>
      <c r="M22" s="48">
        <f t="shared" ref="M22" si="30">G22*F22*0.03%</f>
        <v>339.26399999999995</v>
      </c>
      <c r="N22" s="34">
        <f t="shared" ref="N22" si="31">K22-M22</f>
        <v>19580.736000000074</v>
      </c>
      <c r="O22" s="55"/>
      <c r="P22" s="23"/>
      <c r="Q22" s="76"/>
      <c r="R22" s="76"/>
      <c r="S22" s="76"/>
      <c r="T22" s="76"/>
      <c r="U22" s="76"/>
      <c r="V22" s="76"/>
      <c r="W22" s="76"/>
    </row>
    <row r="23" spans="1:23" s="1" customFormat="1" ht="30.6" customHeight="1" thickBot="1">
      <c r="A23" s="19">
        <v>16</v>
      </c>
      <c r="B23" s="21">
        <v>44383</v>
      </c>
      <c r="C23" s="22" t="s">
        <v>440</v>
      </c>
      <c r="D23" s="20" t="s">
        <v>386</v>
      </c>
      <c r="E23" s="23" t="s">
        <v>12</v>
      </c>
      <c r="F23" s="23">
        <v>1100</v>
      </c>
      <c r="G23" s="23">
        <v>1540.9</v>
      </c>
      <c r="H23" s="23">
        <v>1522.8</v>
      </c>
      <c r="I23" s="23">
        <v>1537</v>
      </c>
      <c r="J23" s="33">
        <f t="shared" ref="J23" si="32">IF(E23="","",IF(E23="Buy",(I23-G23),(G23-I23)))</f>
        <v>-3.9000000000000909</v>
      </c>
      <c r="K23" s="34">
        <f t="shared" ref="K23" si="33">IF(E23="","",J23*F23)</f>
        <v>-4290.0000000001</v>
      </c>
      <c r="L23" s="23">
        <v>400</v>
      </c>
      <c r="M23" s="48">
        <f t="shared" ref="M23" si="34">G23*F23*0.03%</f>
        <v>508.49699999999996</v>
      </c>
      <c r="N23" s="34">
        <f t="shared" ref="N23" si="35">K23-M23</f>
        <v>-4798.4970000001003</v>
      </c>
      <c r="O23" s="55"/>
      <c r="P23" s="23"/>
      <c r="Q23" s="76"/>
      <c r="R23" s="76"/>
      <c r="S23" s="76"/>
      <c r="T23" s="76"/>
      <c r="U23" s="76"/>
      <c r="V23" s="76"/>
      <c r="W23" s="76"/>
    </row>
    <row r="24" spans="1:23" s="1" customFormat="1" ht="30.6" customHeight="1">
      <c r="A24" s="19">
        <v>17</v>
      </c>
      <c r="B24" s="21">
        <v>44383</v>
      </c>
      <c r="C24" s="22" t="s">
        <v>298</v>
      </c>
      <c r="D24" s="20" t="s">
        <v>113</v>
      </c>
      <c r="E24" s="23" t="s">
        <v>12</v>
      </c>
      <c r="F24" s="23">
        <v>2850</v>
      </c>
      <c r="G24" s="23">
        <v>357.9</v>
      </c>
      <c r="H24" s="23">
        <v>354.6</v>
      </c>
      <c r="I24" s="23">
        <v>354.6</v>
      </c>
      <c r="J24" s="33">
        <f t="shared" ref="J24" si="36">IF(E24="","",IF(E24="Buy",(I24-G24),(G24-I24)))</f>
        <v>-3.2999999999999545</v>
      </c>
      <c r="K24" s="34">
        <f t="shared" ref="K24" si="37">IF(E24="","",J24*F24)</f>
        <v>-9404.9999999998709</v>
      </c>
      <c r="L24" s="23">
        <v>400</v>
      </c>
      <c r="M24" s="48">
        <f t="shared" ref="M24" si="38">G24*F24*0.03%</f>
        <v>306.00449999999995</v>
      </c>
      <c r="N24" s="34">
        <f t="shared" ref="N24" si="39">K24-M24</f>
        <v>-9711.0044999998699</v>
      </c>
      <c r="O24" s="55">
        <f>SUM(N20:N24)</f>
        <v>21692.91449999997</v>
      </c>
      <c r="P24" s="23"/>
      <c r="Q24" s="76"/>
      <c r="R24" s="76"/>
      <c r="S24" s="76"/>
      <c r="T24" s="76"/>
      <c r="U24" s="76"/>
      <c r="V24" s="76"/>
      <c r="W24" s="76"/>
    </row>
    <row r="25" spans="1:23" s="1" customFormat="1" ht="30.6" customHeight="1">
      <c r="A25" s="19">
        <v>18</v>
      </c>
      <c r="B25" s="21">
        <v>44384</v>
      </c>
      <c r="C25" s="22" t="s">
        <v>276</v>
      </c>
      <c r="D25" s="20" t="s">
        <v>157</v>
      </c>
      <c r="E25" s="23" t="s">
        <v>12</v>
      </c>
      <c r="F25" s="23">
        <v>1500</v>
      </c>
      <c r="G25" s="23">
        <v>797</v>
      </c>
      <c r="H25" s="23">
        <v>789.3</v>
      </c>
      <c r="I25" s="23">
        <v>789.3</v>
      </c>
      <c r="J25" s="33">
        <f t="shared" ref="J25" si="40">IF(E25="","",IF(E25="Buy",(I25-G25),(G25-I25)))</f>
        <v>-7.7000000000000455</v>
      </c>
      <c r="K25" s="34">
        <f t="shared" ref="K25" si="41">IF(E25="","",J25*F25)</f>
        <v>-11550.000000000069</v>
      </c>
      <c r="L25" s="23">
        <v>400</v>
      </c>
      <c r="M25" s="48">
        <f t="shared" ref="M25" si="42">G25*F25*0.03%</f>
        <v>358.65</v>
      </c>
      <c r="N25" s="34">
        <f t="shared" ref="N25" si="43">K25-M25</f>
        <v>-11908.650000000069</v>
      </c>
      <c r="O25" s="55"/>
      <c r="P25" s="23"/>
      <c r="Q25" s="76"/>
      <c r="R25" s="76"/>
      <c r="S25" s="76"/>
      <c r="T25" s="76"/>
      <c r="U25" s="76"/>
      <c r="V25" s="76"/>
      <c r="W25" s="76"/>
    </row>
    <row r="26" spans="1:23" s="1" customFormat="1" ht="30.6" customHeight="1">
      <c r="A26" s="19">
        <v>19</v>
      </c>
      <c r="B26" s="21">
        <v>44384</v>
      </c>
      <c r="C26" s="22" t="s">
        <v>147</v>
      </c>
      <c r="D26" s="20" t="s">
        <v>567</v>
      </c>
      <c r="E26" s="23" t="s">
        <v>12</v>
      </c>
      <c r="F26" s="23">
        <v>450</v>
      </c>
      <c r="G26" s="23">
        <v>3905</v>
      </c>
      <c r="H26" s="23">
        <v>3870.9</v>
      </c>
      <c r="I26" s="23">
        <v>3870.9</v>
      </c>
      <c r="J26" s="33">
        <f t="shared" ref="J26" si="44">IF(E26="","",IF(E26="Buy",(I26-G26),(G26-I26)))</f>
        <v>-34.099999999999909</v>
      </c>
      <c r="K26" s="34">
        <f t="shared" ref="K26" si="45">IF(E26="","",J26*F26)</f>
        <v>-15344.99999999996</v>
      </c>
      <c r="L26" s="23">
        <v>400</v>
      </c>
      <c r="M26" s="48">
        <f t="shared" ref="M26" si="46">G26*F26*0.03%</f>
        <v>527.17499999999995</v>
      </c>
      <c r="N26" s="34">
        <f t="shared" ref="N26" si="47">K26-M26</f>
        <v>-15872.174999999959</v>
      </c>
      <c r="O26" s="55"/>
      <c r="P26" s="23"/>
      <c r="Q26" s="76"/>
      <c r="R26" s="76"/>
      <c r="S26" s="76"/>
      <c r="T26" s="76"/>
      <c r="U26" s="76"/>
      <c r="V26" s="76"/>
      <c r="W26" s="76"/>
    </row>
    <row r="27" spans="1:23" s="1" customFormat="1" ht="30.6" customHeight="1">
      <c r="A27" s="19">
        <v>20</v>
      </c>
      <c r="B27" s="21">
        <v>44384</v>
      </c>
      <c r="C27" s="22" t="s">
        <v>423</v>
      </c>
      <c r="D27" s="20" t="s">
        <v>156</v>
      </c>
      <c r="E27" s="23" t="s">
        <v>12</v>
      </c>
      <c r="F27" s="23">
        <v>900</v>
      </c>
      <c r="G27" s="23">
        <v>1046</v>
      </c>
      <c r="H27" s="23">
        <v>1038.5999999999999</v>
      </c>
      <c r="I27" s="23">
        <v>1042.4000000000001</v>
      </c>
      <c r="J27" s="33">
        <f t="shared" ref="J27" si="48">IF(E27="","",IF(E27="Buy",(I27-G27),(G27-I27)))</f>
        <v>-3.5999999999999091</v>
      </c>
      <c r="K27" s="34">
        <f t="shared" ref="K27" si="49">IF(E27="","",J27*F27)</f>
        <v>-3239.9999999999181</v>
      </c>
      <c r="L27" s="23">
        <v>400</v>
      </c>
      <c r="M27" s="48">
        <f t="shared" ref="M27" si="50">G27*F27*0.03%</f>
        <v>282.41999999999996</v>
      </c>
      <c r="N27" s="34">
        <f t="shared" ref="N27" si="51">K27-M27</f>
        <v>-3522.4199999999182</v>
      </c>
      <c r="O27" s="55"/>
      <c r="P27" s="23"/>
      <c r="Q27" s="76"/>
      <c r="R27" s="76"/>
      <c r="S27" s="76"/>
      <c r="T27" s="76"/>
      <c r="U27" s="76"/>
      <c r="V27" s="76"/>
      <c r="W27" s="76"/>
    </row>
    <row r="28" spans="1:23" s="1" customFormat="1" ht="30.6" customHeight="1">
      <c r="A28" s="19">
        <v>21</v>
      </c>
      <c r="B28" s="21">
        <v>44384</v>
      </c>
      <c r="C28" s="22" t="s">
        <v>343</v>
      </c>
      <c r="D28" s="20" t="s">
        <v>169</v>
      </c>
      <c r="E28" s="23" t="s">
        <v>12</v>
      </c>
      <c r="F28" s="23">
        <v>1700</v>
      </c>
      <c r="G28" s="23">
        <v>1205.25</v>
      </c>
      <c r="H28" s="23">
        <v>1189.8</v>
      </c>
      <c r="I28" s="23">
        <v>1225.5</v>
      </c>
      <c r="J28" s="33">
        <f t="shared" ref="J28" si="52">IF(E28="","",IF(E28="Buy",(I28-G28),(G28-I28)))</f>
        <v>20.25</v>
      </c>
      <c r="K28" s="34">
        <f t="shared" ref="K28" si="53">IF(E28="","",J28*F28)</f>
        <v>34425</v>
      </c>
      <c r="L28" s="23">
        <v>400</v>
      </c>
      <c r="M28" s="48">
        <f t="shared" ref="M28" si="54">G28*F28*0.03%</f>
        <v>614.6774999999999</v>
      </c>
      <c r="N28" s="34">
        <f t="shared" ref="N28" si="55">K28-M28</f>
        <v>33810.322500000002</v>
      </c>
      <c r="O28" s="55">
        <f>SUM(N25:N28)</f>
        <v>2507.0775000000576</v>
      </c>
      <c r="P28" s="23"/>
      <c r="Q28" s="76"/>
      <c r="R28" s="76"/>
      <c r="S28" s="76"/>
      <c r="T28" s="76"/>
      <c r="U28" s="76"/>
      <c r="V28" s="76"/>
      <c r="W28" s="76"/>
    </row>
    <row r="29" spans="1:23" s="1" customFormat="1" ht="30.6" customHeight="1">
      <c r="A29" s="19">
        <v>22</v>
      </c>
      <c r="B29" s="21">
        <v>44385</v>
      </c>
      <c r="C29" s="22" t="s">
        <v>81</v>
      </c>
      <c r="D29" s="20" t="s">
        <v>156</v>
      </c>
      <c r="E29" s="23" t="s">
        <v>12</v>
      </c>
      <c r="F29" s="23">
        <v>900</v>
      </c>
      <c r="G29" s="23">
        <v>1060</v>
      </c>
      <c r="H29" s="23">
        <v>1048.5</v>
      </c>
      <c r="I29" s="23">
        <v>1055</v>
      </c>
      <c r="J29" s="33">
        <f t="shared" ref="J29" si="56">IF(E29="","",IF(E29="Buy",(I29-G29),(G29-I29)))</f>
        <v>-5</v>
      </c>
      <c r="K29" s="34">
        <f t="shared" ref="K29" si="57">IF(E29="","",J29*F29)</f>
        <v>-4500</v>
      </c>
      <c r="L29" s="23">
        <v>400</v>
      </c>
      <c r="M29" s="48">
        <f t="shared" ref="M29" si="58">G29*F29*0.03%</f>
        <v>286.2</v>
      </c>
      <c r="N29" s="34">
        <f t="shared" ref="N29" si="59">K29-M29</f>
        <v>-4786.2</v>
      </c>
      <c r="O29" s="55"/>
      <c r="P29" s="23"/>
      <c r="Q29" s="76"/>
      <c r="R29" s="76"/>
      <c r="S29" s="76"/>
      <c r="T29" s="76"/>
      <c r="U29" s="76"/>
      <c r="V29" s="76"/>
      <c r="W29" s="76"/>
    </row>
    <row r="30" spans="1:23" s="1" customFormat="1" ht="30.6" customHeight="1">
      <c r="A30" s="19">
        <v>23</v>
      </c>
      <c r="B30" s="21">
        <v>44385</v>
      </c>
      <c r="C30" s="22" t="s">
        <v>238</v>
      </c>
      <c r="D30" s="20" t="s">
        <v>607</v>
      </c>
      <c r="E30" s="23" t="s">
        <v>12</v>
      </c>
      <c r="F30" s="23">
        <v>1250</v>
      </c>
      <c r="G30" s="23">
        <v>684.1</v>
      </c>
      <c r="H30" s="23">
        <v>676.8</v>
      </c>
      <c r="I30" s="23">
        <v>676.8</v>
      </c>
      <c r="J30" s="33">
        <f t="shared" ref="J30" si="60">IF(E30="","",IF(E30="Buy",(I30-G30),(G30-I30)))</f>
        <v>-7.3000000000000682</v>
      </c>
      <c r="K30" s="34">
        <f t="shared" ref="K30" si="61">IF(E30="","",J30*F30)</f>
        <v>-9125.0000000000855</v>
      </c>
      <c r="L30" s="23">
        <v>400</v>
      </c>
      <c r="M30" s="48">
        <f t="shared" ref="M30" si="62">G30*F30*0.03%</f>
        <v>256.53749999999997</v>
      </c>
      <c r="N30" s="34">
        <f t="shared" ref="N30" si="63">K30-M30</f>
        <v>-9381.5375000000859</v>
      </c>
      <c r="O30" s="55"/>
      <c r="P30" s="23"/>
      <c r="Q30" s="76"/>
      <c r="R30" s="76"/>
      <c r="S30" s="76"/>
      <c r="T30" s="76"/>
      <c r="U30" s="76"/>
      <c r="V30" s="76"/>
      <c r="W30" s="76"/>
    </row>
    <row r="31" spans="1:23" s="1" customFormat="1" ht="30.6" customHeight="1">
      <c r="A31" s="19">
        <v>24</v>
      </c>
      <c r="B31" s="21">
        <v>44385</v>
      </c>
      <c r="C31" s="22" t="s">
        <v>608</v>
      </c>
      <c r="D31" s="20" t="s">
        <v>609</v>
      </c>
      <c r="E31" s="23" t="s">
        <v>12</v>
      </c>
      <c r="F31" s="23">
        <v>1600</v>
      </c>
      <c r="G31" s="23">
        <v>389.2</v>
      </c>
      <c r="H31" s="23">
        <v>385.2</v>
      </c>
      <c r="I31" s="23">
        <v>385.2</v>
      </c>
      <c r="J31" s="33">
        <f t="shared" ref="J31" si="64">IF(E31="","",IF(E31="Buy",(I31-G31),(G31-I31)))</f>
        <v>-4</v>
      </c>
      <c r="K31" s="34">
        <f t="shared" ref="K31" si="65">IF(E31="","",J31*F31)</f>
        <v>-6400</v>
      </c>
      <c r="L31" s="23">
        <v>400</v>
      </c>
      <c r="M31" s="48">
        <f t="shared" ref="M31" si="66">G31*F31*0.03%</f>
        <v>186.81599999999997</v>
      </c>
      <c r="N31" s="34">
        <f t="shared" ref="N31" si="67">K31-M31</f>
        <v>-6586.8159999999998</v>
      </c>
      <c r="O31" s="55">
        <f>SUM(N29:N31)</f>
        <v>-20754.553500000085</v>
      </c>
      <c r="P31" s="23"/>
      <c r="Q31" s="76"/>
      <c r="R31" s="76"/>
      <c r="S31" s="76"/>
      <c r="T31" s="76"/>
      <c r="U31" s="76"/>
      <c r="V31" s="76"/>
      <c r="W31" s="76"/>
    </row>
    <row r="32" spans="1:23" s="1" customFormat="1" ht="30.6" customHeight="1">
      <c r="A32" s="19">
        <v>25</v>
      </c>
      <c r="B32" s="21">
        <v>44386</v>
      </c>
      <c r="C32" s="22" t="s">
        <v>81</v>
      </c>
      <c r="D32" s="20" t="s">
        <v>74</v>
      </c>
      <c r="E32" s="23" t="s">
        <v>13</v>
      </c>
      <c r="F32" s="23">
        <v>2400</v>
      </c>
      <c r="G32" s="23">
        <v>746.75</v>
      </c>
      <c r="H32" s="23">
        <v>752.4</v>
      </c>
      <c r="I32" s="23">
        <v>750.6</v>
      </c>
      <c r="J32" s="33">
        <f t="shared" ref="J32" si="68">IF(E32="","",IF(E32="Buy",(I32-G32),(G32-I32)))</f>
        <v>-3.8500000000000227</v>
      </c>
      <c r="K32" s="34">
        <f t="shared" ref="K32" si="69">IF(E32="","",J32*F32)</f>
        <v>-9240.0000000000546</v>
      </c>
      <c r="L32" s="23">
        <v>400</v>
      </c>
      <c r="M32" s="48">
        <f t="shared" ref="M32" si="70">G32*F32*0.03%</f>
        <v>537.66</v>
      </c>
      <c r="N32" s="34">
        <f t="shared" ref="N32" si="71">K32-M32</f>
        <v>-9777.6600000000544</v>
      </c>
      <c r="O32" s="55"/>
      <c r="P32" s="23"/>
      <c r="Q32" s="76"/>
      <c r="R32" s="76"/>
      <c r="S32" s="76"/>
      <c r="T32" s="76"/>
      <c r="U32" s="76"/>
      <c r="V32" s="76"/>
      <c r="W32" s="76"/>
    </row>
    <row r="33" spans="1:23" s="1" customFormat="1" ht="30.6" customHeight="1">
      <c r="A33" s="19">
        <v>26</v>
      </c>
      <c r="B33" s="21">
        <v>44386</v>
      </c>
      <c r="C33" s="22" t="s">
        <v>411</v>
      </c>
      <c r="D33" s="20" t="s">
        <v>103</v>
      </c>
      <c r="E33" s="23" t="s">
        <v>12</v>
      </c>
      <c r="F33" s="23">
        <v>150</v>
      </c>
      <c r="G33" s="23">
        <v>12555.5</v>
      </c>
      <c r="H33" s="23">
        <v>12423.9</v>
      </c>
      <c r="I33" s="23">
        <v>12797</v>
      </c>
      <c r="J33" s="33">
        <f t="shared" ref="J33" si="72">IF(E33="","",IF(E33="Buy",(I33-G33),(G33-I33)))</f>
        <v>241.5</v>
      </c>
      <c r="K33" s="34">
        <f t="shared" ref="K33" si="73">IF(E33="","",J33*F33)</f>
        <v>36225</v>
      </c>
      <c r="L33" s="23">
        <v>400</v>
      </c>
      <c r="M33" s="48">
        <f t="shared" ref="M33" si="74">G33*F33*0.03%</f>
        <v>564.99749999999995</v>
      </c>
      <c r="N33" s="34">
        <f t="shared" ref="N33" si="75">K33-M33</f>
        <v>35660.002500000002</v>
      </c>
      <c r="O33" s="55"/>
      <c r="P33" s="23"/>
      <c r="Q33" s="76"/>
      <c r="R33" s="76"/>
      <c r="S33" s="76"/>
      <c r="T33" s="76"/>
      <c r="U33" s="76"/>
      <c r="V33" s="76"/>
      <c r="W33" s="76"/>
    </row>
    <row r="34" spans="1:23" s="1" customFormat="1" ht="30.6" customHeight="1">
      <c r="A34" s="19">
        <v>27</v>
      </c>
      <c r="B34" s="21">
        <v>44386</v>
      </c>
      <c r="C34" s="22" t="s">
        <v>374</v>
      </c>
      <c r="D34" s="20" t="s">
        <v>610</v>
      </c>
      <c r="E34" s="23" t="s">
        <v>12</v>
      </c>
      <c r="F34" s="23">
        <v>1350</v>
      </c>
      <c r="G34" s="23">
        <v>774</v>
      </c>
      <c r="H34" s="23">
        <v>767.25</v>
      </c>
      <c r="I34" s="23">
        <v>769.5</v>
      </c>
      <c r="J34" s="33">
        <f t="shared" ref="J34" si="76">IF(E34="","",IF(E34="Buy",(I34-G34),(G34-I34)))</f>
        <v>-4.5</v>
      </c>
      <c r="K34" s="34">
        <f t="shared" ref="K34" si="77">IF(E34="","",J34*F34)</f>
        <v>-6075</v>
      </c>
      <c r="L34" s="23">
        <v>400</v>
      </c>
      <c r="M34" s="48">
        <f t="shared" ref="M34" si="78">G34*F34*0.03%</f>
        <v>313.46999999999997</v>
      </c>
      <c r="N34" s="34">
        <f t="shared" ref="N34" si="79">K34-M34</f>
        <v>-6388.47</v>
      </c>
      <c r="O34" s="55"/>
      <c r="P34" s="23"/>
      <c r="Q34" s="76"/>
      <c r="R34" s="76"/>
      <c r="S34" s="76"/>
      <c r="T34" s="76"/>
      <c r="U34" s="76"/>
      <c r="V34" s="76"/>
      <c r="W34" s="76"/>
    </row>
    <row r="35" spans="1:23" s="1" customFormat="1" ht="30.6" customHeight="1">
      <c r="A35" s="19">
        <v>28</v>
      </c>
      <c r="B35" s="21">
        <v>44386</v>
      </c>
      <c r="C35" s="22" t="s">
        <v>578</v>
      </c>
      <c r="D35" s="20" t="s">
        <v>159</v>
      </c>
      <c r="E35" s="23" t="s">
        <v>12</v>
      </c>
      <c r="F35" s="23">
        <v>200</v>
      </c>
      <c r="G35" s="23">
        <v>4612</v>
      </c>
      <c r="H35" s="23">
        <v>4587.3</v>
      </c>
      <c r="I35" s="23">
        <v>4605</v>
      </c>
      <c r="J35" s="33">
        <f t="shared" ref="J35" si="80">IF(E35="","",IF(E35="Buy",(I35-G35),(G35-I35)))</f>
        <v>-7</v>
      </c>
      <c r="K35" s="34">
        <f t="shared" ref="K35" si="81">IF(E35="","",J35*F35)</f>
        <v>-1400</v>
      </c>
      <c r="L35" s="23">
        <v>400</v>
      </c>
      <c r="M35" s="48">
        <f t="shared" ref="M35" si="82">G35*F35*0.03%</f>
        <v>276.71999999999997</v>
      </c>
      <c r="N35" s="34">
        <f t="shared" ref="N35" si="83">K35-M35</f>
        <v>-1676.72</v>
      </c>
      <c r="O35" s="55">
        <f>SUM(N32:N35)</f>
        <v>17817.152499999946</v>
      </c>
      <c r="P35" s="23"/>
      <c r="Q35" s="76"/>
      <c r="R35" s="76"/>
      <c r="S35" s="76"/>
      <c r="T35" s="76"/>
      <c r="U35" s="76"/>
      <c r="V35" s="76"/>
      <c r="W35" s="76"/>
    </row>
    <row r="36" spans="1:23" s="1" customFormat="1" ht="30.6" customHeight="1">
      <c r="A36" s="19">
        <v>29</v>
      </c>
      <c r="B36" s="21">
        <v>44389</v>
      </c>
      <c r="C36" s="22" t="s">
        <v>71</v>
      </c>
      <c r="D36" s="20" t="s">
        <v>447</v>
      </c>
      <c r="E36" s="23" t="s">
        <v>12</v>
      </c>
      <c r="F36" s="23">
        <v>1000</v>
      </c>
      <c r="G36" s="23">
        <v>2082.1</v>
      </c>
      <c r="H36" s="23">
        <v>2064.9</v>
      </c>
      <c r="I36" s="23">
        <v>2093</v>
      </c>
      <c r="J36" s="33">
        <f t="shared" ref="J36" si="84">IF(E36="","",IF(E36="Buy",(I36-G36),(G36-I36)))</f>
        <v>10.900000000000091</v>
      </c>
      <c r="K36" s="34">
        <f t="shared" ref="K36" si="85">IF(E36="","",J36*F36)</f>
        <v>10900.000000000091</v>
      </c>
      <c r="L36" s="23">
        <v>400</v>
      </c>
      <c r="M36" s="48">
        <f t="shared" ref="M36" si="86">G36*F36*0.03%</f>
        <v>624.63</v>
      </c>
      <c r="N36" s="34">
        <f t="shared" ref="N36" si="87">K36-M36</f>
        <v>10275.370000000092</v>
      </c>
      <c r="O36" s="55"/>
      <c r="P36" s="23"/>
      <c r="Q36" s="76"/>
      <c r="R36" s="76"/>
      <c r="S36" s="76"/>
      <c r="T36" s="76"/>
      <c r="U36" s="76"/>
      <c r="V36" s="76"/>
      <c r="W36" s="76"/>
    </row>
    <row r="37" spans="1:23" s="1" customFormat="1" ht="30.6" customHeight="1">
      <c r="A37" s="19">
        <v>30</v>
      </c>
      <c r="B37" s="21">
        <v>44389</v>
      </c>
      <c r="C37" s="22" t="s">
        <v>401</v>
      </c>
      <c r="D37" s="20" t="s">
        <v>611</v>
      </c>
      <c r="E37" s="23" t="s">
        <v>12</v>
      </c>
      <c r="F37" s="23">
        <v>10000</v>
      </c>
      <c r="G37" s="23">
        <v>90.4</v>
      </c>
      <c r="H37" s="23">
        <v>89.4</v>
      </c>
      <c r="I37" s="23">
        <v>90.85</v>
      </c>
      <c r="J37" s="33">
        <f t="shared" ref="J37:J38" si="88">IF(E37="","",IF(E37="Buy",(I37-G37),(G37-I37)))</f>
        <v>0.44999999999998863</v>
      </c>
      <c r="K37" s="34">
        <f t="shared" ref="K37:K38" si="89">IF(E37="","",J37*F37)</f>
        <v>4499.9999999998863</v>
      </c>
      <c r="L37" s="23">
        <v>400</v>
      </c>
      <c r="M37" s="48">
        <f t="shared" ref="M37:M38" si="90">G37*F37*0.03%</f>
        <v>271.2</v>
      </c>
      <c r="N37" s="34">
        <f t="shared" ref="N37:N38" si="91">K37-M37</f>
        <v>4228.7999999998865</v>
      </c>
      <c r="O37" s="55"/>
      <c r="P37" s="23"/>
      <c r="Q37" s="76"/>
      <c r="R37" s="76"/>
      <c r="S37" s="76"/>
      <c r="T37" s="76"/>
      <c r="U37" s="76"/>
      <c r="V37" s="76"/>
      <c r="W37" s="76"/>
    </row>
    <row r="38" spans="1:23" s="1" customFormat="1" ht="30.6" customHeight="1">
      <c r="A38" s="19">
        <v>31</v>
      </c>
      <c r="B38" s="21">
        <v>44389</v>
      </c>
      <c r="C38" s="22" t="s">
        <v>449</v>
      </c>
      <c r="D38" s="20" t="s">
        <v>168</v>
      </c>
      <c r="E38" s="23" t="s">
        <v>12</v>
      </c>
      <c r="F38" s="23">
        <v>2000</v>
      </c>
      <c r="G38" s="23">
        <v>782.4</v>
      </c>
      <c r="H38" s="23">
        <v>773.9</v>
      </c>
      <c r="I38" s="23">
        <v>793.25</v>
      </c>
      <c r="J38" s="33">
        <f t="shared" si="88"/>
        <v>10.850000000000023</v>
      </c>
      <c r="K38" s="34">
        <f t="shared" si="89"/>
        <v>21700.000000000044</v>
      </c>
      <c r="L38" s="23">
        <v>400</v>
      </c>
      <c r="M38" s="48">
        <f t="shared" si="90"/>
        <v>469.43999999999994</v>
      </c>
      <c r="N38" s="34">
        <f t="shared" si="91"/>
        <v>21230.560000000045</v>
      </c>
      <c r="O38" s="55"/>
      <c r="P38" s="23"/>
      <c r="Q38" s="76"/>
      <c r="R38" s="76"/>
      <c r="S38" s="76"/>
      <c r="T38" s="76"/>
      <c r="U38" s="76"/>
      <c r="V38" s="76"/>
      <c r="W38" s="76"/>
    </row>
    <row r="39" spans="1:23" s="1" customFormat="1" ht="30.6" customHeight="1">
      <c r="A39" s="19">
        <v>32</v>
      </c>
      <c r="B39" s="21">
        <v>44389</v>
      </c>
      <c r="C39" s="22" t="s">
        <v>612</v>
      </c>
      <c r="D39" s="20" t="s">
        <v>202</v>
      </c>
      <c r="E39" s="23" t="s">
        <v>12</v>
      </c>
      <c r="F39" s="23">
        <v>2700</v>
      </c>
      <c r="G39" s="23">
        <v>705.25</v>
      </c>
      <c r="H39" s="23">
        <v>696.8</v>
      </c>
      <c r="I39" s="23">
        <v>699.5</v>
      </c>
      <c r="J39" s="33">
        <f t="shared" ref="J39" si="92">IF(E39="","",IF(E39="Buy",(I39-G39),(G39-I39)))</f>
        <v>-5.75</v>
      </c>
      <c r="K39" s="34">
        <f t="shared" ref="K39" si="93">IF(E39="","",J39*F39)</f>
        <v>-15525</v>
      </c>
      <c r="L39" s="23">
        <v>400</v>
      </c>
      <c r="M39" s="48">
        <f t="shared" ref="M39" si="94">G39*F39*0.03%</f>
        <v>571.25249999999994</v>
      </c>
      <c r="N39" s="34">
        <f t="shared" ref="N39" si="95">K39-M39</f>
        <v>-16096.252500000001</v>
      </c>
      <c r="O39" s="55">
        <f>SUM(N36:N39)</f>
        <v>19638.477500000023</v>
      </c>
      <c r="P39" s="23"/>
      <c r="Q39" s="76"/>
      <c r="R39" s="76"/>
      <c r="S39" s="76"/>
      <c r="T39" s="76"/>
      <c r="U39" s="76"/>
      <c r="V39" s="76"/>
      <c r="W39" s="76"/>
    </row>
    <row r="40" spans="1:23" s="1" customFormat="1" ht="30.6" customHeight="1">
      <c r="A40" s="19">
        <v>33</v>
      </c>
      <c r="B40" s="21">
        <v>44390</v>
      </c>
      <c r="C40" s="22" t="s">
        <v>240</v>
      </c>
      <c r="D40" s="20" t="s">
        <v>580</v>
      </c>
      <c r="E40" s="23" t="s">
        <v>12</v>
      </c>
      <c r="F40" s="23">
        <v>11400</v>
      </c>
      <c r="G40" s="23">
        <v>119.1</v>
      </c>
      <c r="H40" s="23">
        <v>118.1</v>
      </c>
      <c r="I40" s="23">
        <v>121.3</v>
      </c>
      <c r="J40" s="33">
        <f t="shared" ref="J40" si="96">IF(E40="","",IF(E40="Buy",(I40-G40),(G40-I40)))</f>
        <v>2.2000000000000028</v>
      </c>
      <c r="K40" s="34">
        <f t="shared" ref="K40" si="97">IF(E40="","",J40*F40)</f>
        <v>25080.000000000033</v>
      </c>
      <c r="L40" s="23">
        <v>400</v>
      </c>
      <c r="M40" s="48">
        <f t="shared" ref="M40" si="98">G40*F40*0.03%</f>
        <v>407.32199999999995</v>
      </c>
      <c r="N40" s="34">
        <f t="shared" ref="N40" si="99">K40-M40</f>
        <v>24672.678000000033</v>
      </c>
      <c r="O40" s="55"/>
      <c r="P40" s="23"/>
      <c r="Q40" s="76"/>
      <c r="R40" s="76"/>
      <c r="S40" s="76"/>
      <c r="T40" s="76"/>
      <c r="U40" s="76"/>
      <c r="V40" s="76"/>
      <c r="W40" s="76"/>
    </row>
    <row r="41" spans="1:23" s="1" customFormat="1" ht="30.6" customHeight="1">
      <c r="A41" s="19">
        <v>34</v>
      </c>
      <c r="B41" s="21">
        <v>44390</v>
      </c>
      <c r="C41" s="22" t="s">
        <v>408</v>
      </c>
      <c r="D41" s="20" t="s">
        <v>541</v>
      </c>
      <c r="E41" s="23" t="s">
        <v>12</v>
      </c>
      <c r="F41" s="23">
        <v>4000</v>
      </c>
      <c r="G41" s="23">
        <v>540</v>
      </c>
      <c r="H41" s="23">
        <v>537.5</v>
      </c>
      <c r="I41" s="23">
        <v>537.5</v>
      </c>
      <c r="J41" s="33">
        <f t="shared" ref="J41" si="100">IF(E41="","",IF(E41="Buy",(I41-G41),(G41-I41)))</f>
        <v>-2.5</v>
      </c>
      <c r="K41" s="34">
        <f t="shared" ref="K41" si="101">IF(E41="","",J41*F41)</f>
        <v>-10000</v>
      </c>
      <c r="L41" s="23">
        <v>400</v>
      </c>
      <c r="M41" s="48">
        <f t="shared" ref="M41" si="102">G41*F41*0.03%</f>
        <v>648</v>
      </c>
      <c r="N41" s="34">
        <f t="shared" ref="N41" si="103">K41-M41</f>
        <v>-10648</v>
      </c>
      <c r="O41" s="55">
        <f>SUM(N40:N41)</f>
        <v>14024.678000000033</v>
      </c>
      <c r="P41" s="23"/>
      <c r="Q41" s="76"/>
      <c r="R41" s="76"/>
      <c r="S41" s="76"/>
      <c r="T41" s="76"/>
      <c r="U41" s="76"/>
      <c r="V41" s="76"/>
      <c r="W41" s="76"/>
    </row>
    <row r="42" spans="1:23" s="1" customFormat="1" ht="30.6" customHeight="1">
      <c r="A42" s="19">
        <v>35</v>
      </c>
      <c r="B42" s="21">
        <v>44391</v>
      </c>
      <c r="C42" s="22" t="s">
        <v>388</v>
      </c>
      <c r="D42" s="20" t="s">
        <v>148</v>
      </c>
      <c r="E42" s="23" t="s">
        <v>12</v>
      </c>
      <c r="F42" s="23">
        <v>17848</v>
      </c>
      <c r="G42" s="23">
        <v>95.45</v>
      </c>
      <c r="H42" s="23">
        <v>94.65</v>
      </c>
      <c r="I42" s="23">
        <v>95.25</v>
      </c>
      <c r="J42" s="33">
        <f t="shared" ref="J42" si="104">IF(E42="","",IF(E42="Buy",(I42-G42),(G42-I42)))</f>
        <v>-0.20000000000000284</v>
      </c>
      <c r="K42" s="34">
        <f t="shared" ref="K42" si="105">IF(E42="","",J42*F42)</f>
        <v>-3569.6000000000508</v>
      </c>
      <c r="L42" s="23">
        <v>400</v>
      </c>
      <c r="M42" s="48">
        <f t="shared" ref="M42" si="106">G42*F42*0.03%</f>
        <v>511.07747999999998</v>
      </c>
      <c r="N42" s="34">
        <f t="shared" ref="N42" si="107">K42-M42</f>
        <v>-4080.6774800000508</v>
      </c>
      <c r="O42" s="55"/>
      <c r="P42" s="23"/>
      <c r="Q42" s="76"/>
      <c r="R42" s="76"/>
      <c r="S42" s="76"/>
      <c r="T42" s="76"/>
      <c r="U42" s="76"/>
      <c r="V42" s="76"/>
      <c r="W42" s="76"/>
    </row>
    <row r="43" spans="1:23" s="1" customFormat="1" ht="30.6" customHeight="1">
      <c r="A43" s="19">
        <v>36</v>
      </c>
      <c r="B43" s="21">
        <v>44391</v>
      </c>
      <c r="C43" s="22" t="s">
        <v>613</v>
      </c>
      <c r="D43" s="20" t="s">
        <v>24</v>
      </c>
      <c r="E43" s="23" t="s">
        <v>12</v>
      </c>
      <c r="F43" s="23">
        <v>1150</v>
      </c>
      <c r="G43" s="23">
        <v>1528</v>
      </c>
      <c r="H43" s="23">
        <v>1517.5</v>
      </c>
      <c r="I43" s="23">
        <v>1551</v>
      </c>
      <c r="J43" s="33">
        <f t="shared" ref="J43" si="108">IF(E43="","",IF(E43="Buy",(I43-G43),(G43-I43)))</f>
        <v>23</v>
      </c>
      <c r="K43" s="34">
        <f t="shared" ref="K43" si="109">IF(E43="","",J43*F43)</f>
        <v>26450</v>
      </c>
      <c r="L43" s="23">
        <v>400</v>
      </c>
      <c r="M43" s="48">
        <f t="shared" ref="M43" si="110">G43*F43*0.03%</f>
        <v>527.16</v>
      </c>
      <c r="N43" s="34">
        <f t="shared" ref="N43" si="111">K43-M43</f>
        <v>25922.84</v>
      </c>
      <c r="O43" s="55">
        <f>SUM(N42:N43)</f>
        <v>21842.162519999951</v>
      </c>
      <c r="P43" s="23"/>
      <c r="Q43" s="76"/>
      <c r="R43" s="76"/>
      <c r="S43" s="76"/>
      <c r="T43" s="76"/>
      <c r="U43" s="76"/>
      <c r="V43" s="76"/>
      <c r="W43" s="76"/>
    </row>
    <row r="44" spans="1:23" s="1" customFormat="1" ht="30.6" customHeight="1">
      <c r="A44" s="19">
        <v>37</v>
      </c>
      <c r="B44" s="21">
        <v>44392</v>
      </c>
      <c r="C44" s="22" t="s">
        <v>145</v>
      </c>
      <c r="D44" s="20" t="s">
        <v>105</v>
      </c>
      <c r="E44" s="23" t="s">
        <v>12</v>
      </c>
      <c r="F44" s="23">
        <v>1000</v>
      </c>
      <c r="G44" s="23">
        <v>1841.5</v>
      </c>
      <c r="H44" s="23">
        <v>1829.5</v>
      </c>
      <c r="I44" s="23">
        <v>1855</v>
      </c>
      <c r="J44" s="33">
        <f t="shared" ref="J44" si="112">IF(E44="","",IF(E44="Buy",(I44-G44),(G44-I44)))</f>
        <v>13.5</v>
      </c>
      <c r="K44" s="34">
        <f t="shared" ref="K44" si="113">IF(E44="","",J44*F44)</f>
        <v>13500</v>
      </c>
      <c r="L44" s="23">
        <v>400</v>
      </c>
      <c r="M44" s="48">
        <f t="shared" ref="M44" si="114">G44*F44*0.03%</f>
        <v>552.44999999999993</v>
      </c>
      <c r="N44" s="34">
        <f t="shared" ref="N44" si="115">K44-M44</f>
        <v>12947.55</v>
      </c>
      <c r="O44" s="55"/>
      <c r="P44" s="23"/>
      <c r="Q44" s="76"/>
      <c r="R44" s="76"/>
      <c r="S44" s="76"/>
      <c r="T44" s="76"/>
      <c r="U44" s="76"/>
      <c r="V44" s="76"/>
      <c r="W44" s="76"/>
    </row>
    <row r="45" spans="1:23" s="1" customFormat="1" ht="31.2" customHeight="1">
      <c r="A45" s="19">
        <v>38</v>
      </c>
      <c r="B45" s="21">
        <v>44392</v>
      </c>
      <c r="C45" s="22" t="s">
        <v>323</v>
      </c>
      <c r="D45" s="20" t="s">
        <v>375</v>
      </c>
      <c r="E45" s="23" t="s">
        <v>12</v>
      </c>
      <c r="F45" s="23">
        <v>1800</v>
      </c>
      <c r="G45" s="23">
        <v>1068</v>
      </c>
      <c r="H45" s="23">
        <v>1059.9000000000001</v>
      </c>
      <c r="I45" s="23">
        <v>1059.9000000000001</v>
      </c>
      <c r="J45" s="33">
        <f t="shared" ref="J45" si="116">IF(E45="","",IF(E45="Buy",(I45-G45),(G45-I45)))</f>
        <v>-8.0999999999999091</v>
      </c>
      <c r="K45" s="34">
        <f t="shared" ref="K45" si="117">IF(E45="","",J45*F45)</f>
        <v>-14579.999999999836</v>
      </c>
      <c r="L45" s="23">
        <v>400</v>
      </c>
      <c r="M45" s="48">
        <f t="shared" ref="M45" si="118">G45*F45*0.03%</f>
        <v>576.71999999999991</v>
      </c>
      <c r="N45" s="34">
        <f t="shared" ref="N45" si="119">K45-M45</f>
        <v>-15156.719999999836</v>
      </c>
      <c r="O45" s="55"/>
      <c r="P45" s="23"/>
      <c r="Q45" s="76"/>
      <c r="R45" s="76"/>
      <c r="S45" s="76"/>
      <c r="T45" s="76"/>
      <c r="U45" s="76"/>
      <c r="V45" s="76"/>
      <c r="W45" s="76"/>
    </row>
    <row r="46" spans="1:23" s="1" customFormat="1" ht="31.2" customHeight="1">
      <c r="A46" s="19">
        <v>39</v>
      </c>
      <c r="B46" s="21">
        <v>44392</v>
      </c>
      <c r="C46" s="22" t="s">
        <v>526</v>
      </c>
      <c r="D46" s="20" t="s">
        <v>154</v>
      </c>
      <c r="E46" s="23" t="s">
        <v>12</v>
      </c>
      <c r="F46" s="23">
        <v>4300</v>
      </c>
      <c r="G46" s="23">
        <v>397.6</v>
      </c>
      <c r="H46" s="23">
        <v>395.5</v>
      </c>
      <c r="I46" s="23">
        <v>396.6</v>
      </c>
      <c r="J46" s="33">
        <f t="shared" ref="J46" si="120">IF(E46="","",IF(E46="Buy",(I46-G46),(G46-I46)))</f>
        <v>-1</v>
      </c>
      <c r="K46" s="34">
        <f t="shared" ref="K46" si="121">IF(E46="","",J46*F46)</f>
        <v>-4300</v>
      </c>
      <c r="L46" s="23">
        <v>400</v>
      </c>
      <c r="M46" s="48">
        <f t="shared" ref="M46" si="122">G46*F46*0.03%</f>
        <v>512.904</v>
      </c>
      <c r="N46" s="34">
        <f t="shared" ref="N46" si="123">K46-M46</f>
        <v>-4812.9040000000005</v>
      </c>
      <c r="O46" s="55">
        <f>SUM(N44:N46)</f>
        <v>-7022.0739999998368</v>
      </c>
      <c r="P46" s="23"/>
      <c r="Q46" s="76"/>
      <c r="R46" s="76"/>
      <c r="S46" s="76"/>
      <c r="T46" s="76"/>
      <c r="U46" s="76"/>
      <c r="V46" s="76"/>
      <c r="W46" s="76"/>
    </row>
    <row r="47" spans="1:23" s="1" customFormat="1" ht="31.2" customHeight="1">
      <c r="A47" s="19">
        <v>40</v>
      </c>
      <c r="B47" s="21">
        <v>44393</v>
      </c>
      <c r="C47" s="22" t="s">
        <v>230</v>
      </c>
      <c r="D47" s="20" t="s">
        <v>155</v>
      </c>
      <c r="E47" s="23" t="s">
        <v>12</v>
      </c>
      <c r="F47" s="23">
        <v>6200</v>
      </c>
      <c r="G47" s="23">
        <v>275.39999999999998</v>
      </c>
      <c r="H47" s="23">
        <v>273.5</v>
      </c>
      <c r="I47" s="23">
        <v>274.8</v>
      </c>
      <c r="J47" s="33">
        <f t="shared" ref="J47" si="124">IF(E47="","",IF(E47="Buy",(I47-G47),(G47-I47)))</f>
        <v>-0.59999999999996589</v>
      </c>
      <c r="K47" s="34">
        <f t="shared" ref="K47" si="125">IF(E47="","",J47*F47)</f>
        <v>-3719.9999999997885</v>
      </c>
      <c r="L47" s="23">
        <v>400</v>
      </c>
      <c r="M47" s="48">
        <f t="shared" ref="M47" si="126">G47*F47*0.03%</f>
        <v>512.24399999999991</v>
      </c>
      <c r="N47" s="34">
        <f t="shared" ref="N47" si="127">K47-M47</f>
        <v>-4232.2439999997887</v>
      </c>
      <c r="O47" s="55"/>
      <c r="P47" s="23"/>
      <c r="Q47" s="76"/>
      <c r="R47" s="76"/>
      <c r="S47" s="76"/>
      <c r="T47" s="76"/>
      <c r="U47" s="76"/>
      <c r="V47" s="76"/>
      <c r="W47" s="76"/>
    </row>
    <row r="48" spans="1:23" s="1" customFormat="1" ht="31.2" customHeight="1">
      <c r="A48" s="19">
        <v>41</v>
      </c>
      <c r="B48" s="21">
        <v>44393</v>
      </c>
      <c r="C48" s="22" t="s">
        <v>331</v>
      </c>
      <c r="D48" s="20" t="s">
        <v>172</v>
      </c>
      <c r="E48" s="23" t="s">
        <v>12</v>
      </c>
      <c r="F48" s="23">
        <v>2300</v>
      </c>
      <c r="G48" s="23">
        <v>682.35</v>
      </c>
      <c r="H48" s="23">
        <v>672.9</v>
      </c>
      <c r="I48" s="23">
        <v>680.5</v>
      </c>
      <c r="J48" s="33">
        <f t="shared" ref="J48" si="128">IF(E48="","",IF(E48="Buy",(I48-G48),(G48-I48)))</f>
        <v>-1.8500000000000227</v>
      </c>
      <c r="K48" s="34">
        <f t="shared" ref="K48" si="129">IF(E48="","",J48*F48)</f>
        <v>-4255.0000000000528</v>
      </c>
      <c r="L48" s="23">
        <v>400</v>
      </c>
      <c r="M48" s="48">
        <f t="shared" ref="M48" si="130">G48*F48*0.03%</f>
        <v>470.82149999999996</v>
      </c>
      <c r="N48" s="34">
        <f t="shared" ref="N48" si="131">K48-M48</f>
        <v>-4725.8215000000528</v>
      </c>
      <c r="O48" s="55"/>
      <c r="P48" s="23"/>
      <c r="Q48" s="76"/>
      <c r="R48" s="76"/>
      <c r="S48" s="76"/>
      <c r="T48" s="76"/>
      <c r="U48" s="76"/>
      <c r="V48" s="76"/>
      <c r="W48" s="76"/>
    </row>
    <row r="49" spans="1:23" s="1" customFormat="1" ht="31.2" customHeight="1">
      <c r="A49" s="19">
        <v>42</v>
      </c>
      <c r="B49" s="21">
        <v>44393</v>
      </c>
      <c r="C49" s="22" t="s">
        <v>443</v>
      </c>
      <c r="D49" s="20" t="s">
        <v>152</v>
      </c>
      <c r="E49" s="23" t="s">
        <v>12</v>
      </c>
      <c r="F49" s="23">
        <v>1000</v>
      </c>
      <c r="G49" s="23">
        <v>1061</v>
      </c>
      <c r="H49" s="23">
        <v>1051.5</v>
      </c>
      <c r="I49" s="23">
        <v>1057.6500000000001</v>
      </c>
      <c r="J49" s="33">
        <f t="shared" ref="J49" si="132">IF(E49="","",IF(E49="Buy",(I49-G49),(G49-I49)))</f>
        <v>-3.3499999999999091</v>
      </c>
      <c r="K49" s="34">
        <f t="shared" ref="K49" si="133">IF(E49="","",J49*F49)</f>
        <v>-3349.9999999999091</v>
      </c>
      <c r="L49" s="23">
        <v>400</v>
      </c>
      <c r="M49" s="48">
        <f t="shared" ref="M49" si="134">G49*F49*0.03%</f>
        <v>318.29999999999995</v>
      </c>
      <c r="N49" s="34">
        <f t="shared" ref="N49" si="135">K49-M49</f>
        <v>-3668.2999999999092</v>
      </c>
      <c r="O49" s="55">
        <f>SUM(N47:N49)</f>
        <v>-12626.365499999749</v>
      </c>
      <c r="P49" s="23"/>
      <c r="Q49" s="76"/>
      <c r="R49" s="76"/>
      <c r="S49" s="76"/>
      <c r="T49" s="76"/>
      <c r="U49" s="76"/>
      <c r="V49" s="76"/>
      <c r="W49" s="76"/>
    </row>
    <row r="50" spans="1:23" s="1" customFormat="1" ht="31.2" customHeight="1">
      <c r="A50" s="19">
        <v>43</v>
      </c>
      <c r="B50" s="21">
        <v>44396</v>
      </c>
      <c r="C50" s="22" t="s">
        <v>145</v>
      </c>
      <c r="D50" s="20" t="s">
        <v>49</v>
      </c>
      <c r="E50" s="23" t="s">
        <v>12</v>
      </c>
      <c r="F50" s="23">
        <v>500</v>
      </c>
      <c r="G50" s="23">
        <v>3835.5</v>
      </c>
      <c r="H50" s="23">
        <v>3799.5</v>
      </c>
      <c r="I50" s="23">
        <v>3883.6</v>
      </c>
      <c r="J50" s="33">
        <f t="shared" ref="J50" si="136">IF(E50="","",IF(E50="Buy",(I50-G50),(G50-I50)))</f>
        <v>48.099999999999909</v>
      </c>
      <c r="K50" s="34">
        <f t="shared" ref="K50" si="137">IF(E50="","",J50*F50)</f>
        <v>24049.999999999956</v>
      </c>
      <c r="L50" s="23">
        <v>400</v>
      </c>
      <c r="M50" s="48">
        <f t="shared" ref="M50" si="138">G50*F50*0.03%</f>
        <v>575.32499999999993</v>
      </c>
      <c r="N50" s="34">
        <f t="shared" ref="N50" si="139">K50-M50</f>
        <v>23474.674999999956</v>
      </c>
      <c r="O50" s="55"/>
      <c r="P50" s="23"/>
      <c r="Q50" s="76"/>
      <c r="R50" s="76"/>
      <c r="S50" s="76"/>
      <c r="T50" s="76"/>
      <c r="U50" s="76"/>
      <c r="V50" s="76"/>
      <c r="W50" s="76"/>
    </row>
    <row r="51" spans="1:23" s="1" customFormat="1" ht="31.2" customHeight="1">
      <c r="A51" s="19">
        <v>44</v>
      </c>
      <c r="B51" s="21">
        <v>44396</v>
      </c>
      <c r="C51" s="22" t="s">
        <v>306</v>
      </c>
      <c r="D51" s="20" t="s">
        <v>76</v>
      </c>
      <c r="E51" s="23" t="s">
        <v>12</v>
      </c>
      <c r="F51" s="23">
        <v>1000</v>
      </c>
      <c r="G51" s="23">
        <v>1104</v>
      </c>
      <c r="H51" s="23">
        <v>1091.5</v>
      </c>
      <c r="I51" s="23">
        <v>1091.5</v>
      </c>
      <c r="J51" s="33">
        <f t="shared" ref="J51" si="140">IF(E51="","",IF(E51="Buy",(I51-G51),(G51-I51)))</f>
        <v>-12.5</v>
      </c>
      <c r="K51" s="34">
        <f t="shared" ref="K51" si="141">IF(E51="","",J51*F51)</f>
        <v>-12500</v>
      </c>
      <c r="L51" s="23">
        <v>400</v>
      </c>
      <c r="M51" s="48">
        <f t="shared" ref="M51" si="142">G51*F51*0.03%</f>
        <v>331.2</v>
      </c>
      <c r="N51" s="34">
        <f t="shared" ref="N51" si="143">K51-M51</f>
        <v>-12831.2</v>
      </c>
      <c r="O51" s="55"/>
      <c r="P51" s="23"/>
      <c r="Q51" s="76"/>
      <c r="R51" s="76"/>
      <c r="S51" s="76"/>
      <c r="T51" s="76"/>
      <c r="U51" s="76"/>
      <c r="V51" s="76"/>
      <c r="W51" s="76"/>
    </row>
    <row r="52" spans="1:23" s="1" customFormat="1" ht="31.2" customHeight="1">
      <c r="A52" s="19">
        <v>45</v>
      </c>
      <c r="B52" s="21">
        <v>44396</v>
      </c>
      <c r="C52" s="22" t="s">
        <v>198</v>
      </c>
      <c r="D52" s="20" t="s">
        <v>78</v>
      </c>
      <c r="E52" s="23" t="s">
        <v>13</v>
      </c>
      <c r="F52" s="23">
        <v>250</v>
      </c>
      <c r="G52" s="23">
        <v>5999.5</v>
      </c>
      <c r="H52" s="23">
        <v>6040.5</v>
      </c>
      <c r="I52" s="23">
        <v>6020.5</v>
      </c>
      <c r="J52" s="33">
        <f t="shared" ref="J52" si="144">IF(E52="","",IF(E52="Buy",(I52-G52),(G52-I52)))</f>
        <v>-21</v>
      </c>
      <c r="K52" s="34">
        <f t="shared" ref="K52" si="145">IF(E52="","",J52*F52)</f>
        <v>-5250</v>
      </c>
      <c r="L52" s="23">
        <v>400</v>
      </c>
      <c r="M52" s="48">
        <f t="shared" ref="M52" si="146">G52*F52*0.03%</f>
        <v>449.96249999999998</v>
      </c>
      <c r="N52" s="34">
        <f t="shared" ref="N52" si="147">K52-M52</f>
        <v>-5699.9624999999996</v>
      </c>
      <c r="O52" s="55">
        <f>SUM(N50:N52)</f>
        <v>4943.5124999999553</v>
      </c>
      <c r="P52" s="23"/>
      <c r="Q52" s="76"/>
      <c r="R52" s="76"/>
      <c r="S52" s="76"/>
      <c r="T52" s="76"/>
      <c r="U52" s="76"/>
      <c r="V52" s="76"/>
      <c r="W52" s="76"/>
    </row>
    <row r="53" spans="1:23" s="1" customFormat="1" ht="31.2" customHeight="1">
      <c r="A53" s="19">
        <v>46</v>
      </c>
      <c r="B53" s="21">
        <v>44397</v>
      </c>
      <c r="C53" s="22" t="s">
        <v>230</v>
      </c>
      <c r="D53" s="20" t="s">
        <v>375</v>
      </c>
      <c r="E53" s="23" t="s">
        <v>13</v>
      </c>
      <c r="F53" s="23">
        <v>1800</v>
      </c>
      <c r="G53" s="23">
        <v>993.5</v>
      </c>
      <c r="H53" s="23">
        <v>1007.5</v>
      </c>
      <c r="I53" s="23">
        <v>982</v>
      </c>
      <c r="J53" s="33">
        <f t="shared" ref="J53" si="148">IF(E53="","",IF(E53="Buy",(I53-G53),(G53-I53)))</f>
        <v>11.5</v>
      </c>
      <c r="K53" s="34">
        <f t="shared" ref="K53" si="149">IF(E53="","",J53*F53)</f>
        <v>20700</v>
      </c>
      <c r="L53" s="23">
        <v>400</v>
      </c>
      <c r="M53" s="48">
        <f t="shared" ref="M53" si="150">G53*F53*0.03%</f>
        <v>536.49</v>
      </c>
      <c r="N53" s="34">
        <f t="shared" ref="N53" si="151">K53-M53</f>
        <v>20163.509999999998</v>
      </c>
      <c r="O53" s="55"/>
      <c r="P53" s="23"/>
      <c r="Q53" s="76"/>
      <c r="R53" s="76"/>
      <c r="S53" s="76"/>
      <c r="T53" s="76"/>
      <c r="U53" s="76"/>
      <c r="V53" s="76"/>
      <c r="W53" s="76"/>
    </row>
    <row r="54" spans="1:23" s="1" customFormat="1" ht="31.2" customHeight="1">
      <c r="A54" s="19">
        <v>47</v>
      </c>
      <c r="B54" s="21">
        <v>44397</v>
      </c>
      <c r="C54" s="22" t="s">
        <v>303</v>
      </c>
      <c r="D54" s="20" t="s">
        <v>182</v>
      </c>
      <c r="E54" s="23" t="s">
        <v>13</v>
      </c>
      <c r="F54" s="23">
        <v>2000</v>
      </c>
      <c r="G54" s="23">
        <v>454</v>
      </c>
      <c r="H54" s="23">
        <v>459.5</v>
      </c>
      <c r="I54" s="23">
        <v>456.5</v>
      </c>
      <c r="J54" s="33">
        <f t="shared" ref="J54" si="152">IF(E54="","",IF(E54="Buy",(I54-G54),(G54-I54)))</f>
        <v>-2.5</v>
      </c>
      <c r="K54" s="34">
        <f t="shared" ref="K54" si="153">IF(E54="","",J54*F54)</f>
        <v>-5000</v>
      </c>
      <c r="L54" s="23">
        <v>400</v>
      </c>
      <c r="M54" s="48">
        <f t="shared" ref="M54" si="154">G54*F54*0.03%</f>
        <v>272.39999999999998</v>
      </c>
      <c r="N54" s="34">
        <f t="shared" ref="N54" si="155">K54-M54</f>
        <v>-5272.4</v>
      </c>
      <c r="O54" s="55">
        <f>SUM(N53:N54)</f>
        <v>14891.109999999999</v>
      </c>
      <c r="P54" s="23"/>
      <c r="Q54" s="76"/>
      <c r="R54" s="76"/>
      <c r="S54" s="76"/>
      <c r="T54" s="76"/>
      <c r="U54" s="76"/>
      <c r="V54" s="76"/>
      <c r="W54" s="76"/>
    </row>
    <row r="55" spans="1:23" s="1" customFormat="1" ht="31.2" customHeight="1">
      <c r="A55" s="19">
        <v>48</v>
      </c>
      <c r="B55" s="21">
        <v>44399</v>
      </c>
      <c r="C55" s="22" t="s">
        <v>192</v>
      </c>
      <c r="D55" s="20" t="s">
        <v>152</v>
      </c>
      <c r="E55" s="23" t="s">
        <v>12</v>
      </c>
      <c r="F55" s="23">
        <v>2000</v>
      </c>
      <c r="G55" s="23">
        <v>1049.75</v>
      </c>
      <c r="H55" s="23">
        <v>1040.4000000000001</v>
      </c>
      <c r="I55" s="23">
        <v>1051.1500000000001</v>
      </c>
      <c r="J55" s="33">
        <f t="shared" ref="J55" si="156">IF(E55="","",IF(E55="Buy",(I55-G55),(G55-I55)))</f>
        <v>1.4000000000000909</v>
      </c>
      <c r="K55" s="34">
        <f t="shared" ref="K55" si="157">IF(E55="","",J55*F55)</f>
        <v>2800.0000000001819</v>
      </c>
      <c r="L55" s="23">
        <v>400</v>
      </c>
      <c r="M55" s="48">
        <f t="shared" ref="M55" si="158">G55*F55*0.03%</f>
        <v>629.84999999999991</v>
      </c>
      <c r="N55" s="34">
        <f t="shared" ref="N55" si="159">K55-M55</f>
        <v>2170.150000000182</v>
      </c>
      <c r="O55" s="55"/>
      <c r="P55" s="23"/>
      <c r="Q55" s="76"/>
      <c r="R55" s="76"/>
      <c r="S55" s="76"/>
      <c r="T55" s="76"/>
      <c r="U55" s="76"/>
      <c r="V55" s="76"/>
      <c r="W55" s="76"/>
    </row>
    <row r="56" spans="1:23" s="1" customFormat="1" ht="31.2" customHeight="1">
      <c r="A56" s="19">
        <v>49</v>
      </c>
      <c r="B56" s="21">
        <v>44399</v>
      </c>
      <c r="C56" s="22" t="s">
        <v>310</v>
      </c>
      <c r="D56" s="20" t="s">
        <v>170</v>
      </c>
      <c r="E56" s="23" t="s">
        <v>12</v>
      </c>
      <c r="F56" s="23">
        <v>1200</v>
      </c>
      <c r="G56" s="23">
        <v>1095</v>
      </c>
      <c r="H56" s="23">
        <v>1075.5</v>
      </c>
      <c r="I56" s="23">
        <v>1113</v>
      </c>
      <c r="J56" s="33">
        <f t="shared" ref="J56" si="160">IF(E56="","",IF(E56="Buy",(I56-G56),(G56-I56)))</f>
        <v>18</v>
      </c>
      <c r="K56" s="34">
        <f t="shared" ref="K56" si="161">IF(E56="","",J56*F56)</f>
        <v>21600</v>
      </c>
      <c r="L56" s="23">
        <v>400</v>
      </c>
      <c r="M56" s="48">
        <f t="shared" ref="M56" si="162">G56*F56*0.03%</f>
        <v>394.2</v>
      </c>
      <c r="N56" s="34">
        <f t="shared" ref="N56" si="163">K56-M56</f>
        <v>21205.8</v>
      </c>
      <c r="O56" s="55">
        <f>SUM(N55:N56)</f>
        <v>23375.950000000183</v>
      </c>
      <c r="P56" s="23"/>
      <c r="Q56" s="76"/>
      <c r="R56" s="76"/>
      <c r="S56" s="76"/>
      <c r="T56" s="76"/>
      <c r="U56" s="76"/>
      <c r="V56" s="76"/>
      <c r="W56" s="76"/>
    </row>
    <row r="57" spans="1:23" s="1" customFormat="1" ht="31.2" customHeight="1">
      <c r="A57" s="19">
        <v>50</v>
      </c>
      <c r="B57" s="21">
        <v>44400</v>
      </c>
      <c r="C57" s="22" t="s">
        <v>71</v>
      </c>
      <c r="D57" s="20" t="s">
        <v>571</v>
      </c>
      <c r="E57" s="23" t="s">
        <v>12</v>
      </c>
      <c r="F57" s="23">
        <v>9500</v>
      </c>
      <c r="G57" s="23">
        <v>130.65</v>
      </c>
      <c r="H57" s="23">
        <v>129.4</v>
      </c>
      <c r="I57" s="23">
        <v>129.4</v>
      </c>
      <c r="J57" s="33">
        <f t="shared" ref="J57:J58" si="164">IF(E57="","",IF(E57="Buy",(I57-G57),(G57-I57)))</f>
        <v>-1.25</v>
      </c>
      <c r="K57" s="34">
        <f t="shared" ref="K57:K58" si="165">IF(E57="","",J57*F57)</f>
        <v>-11875</v>
      </c>
      <c r="L57" s="23">
        <v>400</v>
      </c>
      <c r="M57" s="48">
        <f t="shared" ref="M57:M58" si="166">G57*F57*0.03%</f>
        <v>372.35249999999996</v>
      </c>
      <c r="N57" s="34">
        <f t="shared" ref="N57:N58" si="167">K57-M57</f>
        <v>-12247.352500000001</v>
      </c>
      <c r="O57" s="55"/>
      <c r="P57" s="23"/>
      <c r="Q57" s="76"/>
      <c r="R57" s="76"/>
      <c r="S57" s="76"/>
      <c r="T57" s="76"/>
      <c r="U57" s="76"/>
      <c r="V57" s="76"/>
      <c r="W57" s="76"/>
    </row>
    <row r="58" spans="1:23" s="1" customFormat="1" ht="31.2" customHeight="1">
      <c r="A58" s="19">
        <v>51</v>
      </c>
      <c r="B58" s="21">
        <v>44400</v>
      </c>
      <c r="C58" s="22" t="s">
        <v>267</v>
      </c>
      <c r="D58" s="20" t="s">
        <v>614</v>
      </c>
      <c r="E58" s="23" t="s">
        <v>12</v>
      </c>
      <c r="F58" s="23">
        <v>2750</v>
      </c>
      <c r="G58" s="23">
        <v>671</v>
      </c>
      <c r="H58" s="23">
        <v>664.5</v>
      </c>
      <c r="I58" s="23">
        <v>667.5</v>
      </c>
      <c r="J58" s="33">
        <f t="shared" si="164"/>
        <v>-3.5</v>
      </c>
      <c r="K58" s="34">
        <f t="shared" si="165"/>
        <v>-9625</v>
      </c>
      <c r="L58" s="23">
        <v>400</v>
      </c>
      <c r="M58" s="48">
        <f t="shared" si="166"/>
        <v>553.57499999999993</v>
      </c>
      <c r="N58" s="34">
        <f t="shared" si="167"/>
        <v>-10178.575000000001</v>
      </c>
      <c r="O58" s="55">
        <f>SUM(N57:N58)</f>
        <v>-22425.927500000002</v>
      </c>
      <c r="P58" s="23"/>
      <c r="Q58" s="76"/>
      <c r="R58" s="76"/>
      <c r="S58" s="76"/>
      <c r="T58" s="76"/>
      <c r="U58" s="76"/>
      <c r="V58" s="76"/>
      <c r="W58" s="76"/>
    </row>
    <row r="59" spans="1:23" s="1" customFormat="1" ht="31.2" customHeight="1">
      <c r="A59" s="19">
        <v>52</v>
      </c>
      <c r="B59" s="21">
        <v>44403</v>
      </c>
      <c r="C59" s="22" t="s">
        <v>199</v>
      </c>
      <c r="D59" s="20" t="s">
        <v>216</v>
      </c>
      <c r="E59" s="23" t="s">
        <v>12</v>
      </c>
      <c r="F59" s="23">
        <v>3100</v>
      </c>
      <c r="G59" s="23">
        <v>293.8</v>
      </c>
      <c r="H59" s="23">
        <v>289.10000000000002</v>
      </c>
      <c r="I59" s="23">
        <v>295.3</v>
      </c>
      <c r="J59" s="33">
        <f t="shared" ref="J59" si="168">IF(E59="","",IF(E59="Buy",(I59-G59),(G59-I59)))</f>
        <v>1.5</v>
      </c>
      <c r="K59" s="34">
        <f t="shared" ref="K59" si="169">IF(E59="","",J59*F59)</f>
        <v>4650</v>
      </c>
      <c r="L59" s="23">
        <v>400</v>
      </c>
      <c r="M59" s="48">
        <f t="shared" ref="M59" si="170">G59*F59*0.03%</f>
        <v>273.23399999999998</v>
      </c>
      <c r="N59" s="34">
        <f t="shared" ref="N59" si="171">K59-M59</f>
        <v>4376.7659999999996</v>
      </c>
      <c r="O59" s="55"/>
      <c r="P59" s="23"/>
      <c r="Q59" s="76"/>
      <c r="R59" s="76"/>
      <c r="S59" s="76"/>
      <c r="T59" s="76"/>
      <c r="U59" s="76"/>
      <c r="V59" s="76"/>
      <c r="W59" s="76"/>
    </row>
    <row r="60" spans="1:23" s="1" customFormat="1" ht="31.2" customHeight="1">
      <c r="A60" s="19">
        <v>53</v>
      </c>
      <c r="B60" s="21">
        <v>44403</v>
      </c>
      <c r="C60" s="22" t="s">
        <v>329</v>
      </c>
      <c r="D60" s="20" t="s">
        <v>62</v>
      </c>
      <c r="E60" s="23" t="s">
        <v>12</v>
      </c>
      <c r="F60" s="23">
        <v>1200</v>
      </c>
      <c r="G60" s="23">
        <v>1607.35</v>
      </c>
      <c r="H60" s="23">
        <v>1595.5</v>
      </c>
      <c r="I60" s="23">
        <v>1602.8</v>
      </c>
      <c r="J60" s="33">
        <f t="shared" ref="J60" si="172">IF(E60="","",IF(E60="Buy",(I60-G60),(G60-I60)))</f>
        <v>-4.5499999999999545</v>
      </c>
      <c r="K60" s="34">
        <f t="shared" ref="K60" si="173">IF(E60="","",J60*F60)</f>
        <v>-5459.9999999999454</v>
      </c>
      <c r="L60" s="23">
        <v>400</v>
      </c>
      <c r="M60" s="48">
        <f t="shared" ref="M60" si="174">G60*F60*0.03%</f>
        <v>578.64599999999996</v>
      </c>
      <c r="N60" s="34">
        <f t="shared" ref="N60" si="175">K60-M60</f>
        <v>-6038.6459999999452</v>
      </c>
      <c r="O60" s="55"/>
      <c r="P60" s="23"/>
      <c r="Q60" s="76"/>
      <c r="R60" s="76"/>
      <c r="S60" s="76"/>
      <c r="T60" s="76"/>
      <c r="U60" s="76"/>
      <c r="V60" s="76"/>
      <c r="W60" s="76"/>
    </row>
    <row r="61" spans="1:23" s="1" customFormat="1" ht="31.2" customHeight="1">
      <c r="A61" s="19">
        <v>54</v>
      </c>
      <c r="B61" s="21">
        <v>44403</v>
      </c>
      <c r="C61" s="22" t="s">
        <v>309</v>
      </c>
      <c r="D61" s="20" t="s">
        <v>56</v>
      </c>
      <c r="E61" s="23" t="s">
        <v>12</v>
      </c>
      <c r="F61" s="23">
        <v>250</v>
      </c>
      <c r="G61" s="23">
        <v>3111</v>
      </c>
      <c r="H61" s="23">
        <v>3085</v>
      </c>
      <c r="I61" s="23">
        <v>3085</v>
      </c>
      <c r="J61" s="33">
        <f t="shared" ref="J61:J62" si="176">IF(E61="","",IF(E61="Buy",(I61-G61),(G61-I61)))</f>
        <v>-26</v>
      </c>
      <c r="K61" s="34">
        <f t="shared" ref="K61:K62" si="177">IF(E61="","",J61*F61)</f>
        <v>-6500</v>
      </c>
      <c r="L61" s="23">
        <v>400</v>
      </c>
      <c r="M61" s="48">
        <f t="shared" ref="M61:M62" si="178">G61*F61*0.03%</f>
        <v>233.32499999999999</v>
      </c>
      <c r="N61" s="34">
        <f t="shared" ref="N61:N62" si="179">K61-M61</f>
        <v>-6733.3249999999998</v>
      </c>
      <c r="O61" s="55"/>
      <c r="P61" s="23"/>
      <c r="Q61" s="76"/>
      <c r="R61" s="76"/>
      <c r="S61" s="76"/>
      <c r="T61" s="76"/>
      <c r="U61" s="76"/>
      <c r="V61" s="76"/>
      <c r="W61" s="76"/>
    </row>
    <row r="62" spans="1:23" s="1" customFormat="1" ht="31.2" customHeight="1">
      <c r="A62" s="19">
        <v>55</v>
      </c>
      <c r="B62" s="21">
        <v>44403</v>
      </c>
      <c r="C62" s="22" t="s">
        <v>615</v>
      </c>
      <c r="D62" s="20" t="s">
        <v>169</v>
      </c>
      <c r="E62" s="23" t="s">
        <v>12</v>
      </c>
      <c r="F62" s="23">
        <v>1700</v>
      </c>
      <c r="G62" s="23">
        <v>1306.3</v>
      </c>
      <c r="H62" s="23">
        <v>1293.5</v>
      </c>
      <c r="I62" s="23">
        <v>1298.8</v>
      </c>
      <c r="J62" s="33">
        <f t="shared" si="176"/>
        <v>-7.5</v>
      </c>
      <c r="K62" s="34">
        <f t="shared" si="177"/>
        <v>-12750</v>
      </c>
      <c r="L62" s="23">
        <v>400</v>
      </c>
      <c r="M62" s="48">
        <f t="shared" si="178"/>
        <v>666.21299999999997</v>
      </c>
      <c r="N62" s="34">
        <f t="shared" si="179"/>
        <v>-13416.213</v>
      </c>
      <c r="O62" s="55"/>
      <c r="P62" s="23"/>
      <c r="Q62" s="76"/>
      <c r="R62" s="76"/>
      <c r="S62" s="76"/>
      <c r="T62" s="76"/>
      <c r="U62" s="76"/>
      <c r="V62" s="76"/>
      <c r="W62" s="76"/>
    </row>
    <row r="63" spans="1:23" s="1" customFormat="1" ht="31.2" customHeight="1">
      <c r="A63" s="19">
        <v>56</v>
      </c>
      <c r="B63" s="21">
        <v>44403</v>
      </c>
      <c r="C63" s="22" t="s">
        <v>438</v>
      </c>
      <c r="D63" s="20" t="s">
        <v>80</v>
      </c>
      <c r="E63" s="23" t="s">
        <v>13</v>
      </c>
      <c r="F63" s="23">
        <v>5800</v>
      </c>
      <c r="G63" s="23">
        <v>197.75</v>
      </c>
      <c r="H63" s="23">
        <v>200.55</v>
      </c>
      <c r="I63" s="23">
        <v>199</v>
      </c>
      <c r="J63" s="33">
        <f t="shared" ref="J63" si="180">IF(E63="","",IF(E63="Buy",(I63-G63),(G63-I63)))</f>
        <v>-1.25</v>
      </c>
      <c r="K63" s="34">
        <f t="shared" ref="K63" si="181">IF(E63="","",J63*F63)</f>
        <v>-7250</v>
      </c>
      <c r="L63" s="23">
        <v>400</v>
      </c>
      <c r="M63" s="48">
        <f t="shared" ref="M63" si="182">G63*F63*0.03%</f>
        <v>344.08499999999998</v>
      </c>
      <c r="N63" s="34">
        <f t="shared" ref="N63" si="183">K63-M63</f>
        <v>-7594.085</v>
      </c>
      <c r="O63" s="55">
        <f>SUM(N59:N63)</f>
        <v>-29405.502999999946</v>
      </c>
      <c r="P63" s="23"/>
      <c r="Q63" s="76"/>
      <c r="R63" s="76"/>
      <c r="S63" s="76"/>
      <c r="T63" s="76"/>
      <c r="U63" s="76"/>
      <c r="V63" s="76"/>
      <c r="W63" s="76"/>
    </row>
    <row r="64" spans="1:23" s="1" customFormat="1" ht="31.2" customHeight="1">
      <c r="A64" s="19">
        <v>57</v>
      </c>
      <c r="B64" s="21">
        <v>44404</v>
      </c>
      <c r="C64" s="22" t="s">
        <v>250</v>
      </c>
      <c r="D64" s="20" t="s">
        <v>78</v>
      </c>
      <c r="E64" s="23" t="s">
        <v>12</v>
      </c>
      <c r="F64" s="23">
        <v>250</v>
      </c>
      <c r="G64" s="23">
        <v>6309</v>
      </c>
      <c r="H64" s="23">
        <v>6248.9</v>
      </c>
      <c r="I64" s="23">
        <v>6253.8</v>
      </c>
      <c r="J64" s="33">
        <f t="shared" ref="J64" si="184">IF(E64="","",IF(E64="Buy",(I64-G64),(G64-I64)))</f>
        <v>-55.199999999999818</v>
      </c>
      <c r="K64" s="34">
        <f t="shared" ref="K64" si="185">IF(E64="","",J64*F64)</f>
        <v>-13799.999999999955</v>
      </c>
      <c r="L64" s="23">
        <v>400</v>
      </c>
      <c r="M64" s="48">
        <f t="shared" ref="M64" si="186">G64*F64*0.03%</f>
        <v>473.17499999999995</v>
      </c>
      <c r="N64" s="34">
        <f t="shared" ref="N64" si="187">K64-M64</f>
        <v>-14273.174999999954</v>
      </c>
      <c r="O64" s="55"/>
      <c r="P64" s="23"/>
      <c r="Q64" s="76"/>
      <c r="R64" s="76"/>
      <c r="S64" s="76"/>
      <c r="T64" s="76"/>
      <c r="U64" s="76"/>
      <c r="V64" s="76"/>
      <c r="W64" s="76"/>
    </row>
    <row r="65" spans="1:23" s="1" customFormat="1" ht="31.2" customHeight="1">
      <c r="A65" s="19">
        <v>58</v>
      </c>
      <c r="B65" s="21">
        <v>44404</v>
      </c>
      <c r="C65" s="22" t="s">
        <v>438</v>
      </c>
      <c r="D65" s="20" t="s">
        <v>74</v>
      </c>
      <c r="E65" s="23" t="s">
        <v>13</v>
      </c>
      <c r="F65" s="23">
        <v>2400</v>
      </c>
      <c r="G65" s="23">
        <v>733</v>
      </c>
      <c r="H65" s="23">
        <v>740.55</v>
      </c>
      <c r="I65" s="23">
        <v>724</v>
      </c>
      <c r="J65" s="33">
        <f t="shared" ref="J65" si="188">IF(E65="","",IF(E65="Buy",(I65-G65),(G65-I65)))</f>
        <v>9</v>
      </c>
      <c r="K65" s="34">
        <f t="shared" ref="K65" si="189">IF(E65="","",J65*F65)</f>
        <v>21600</v>
      </c>
      <c r="L65" s="23">
        <v>400</v>
      </c>
      <c r="M65" s="48">
        <f t="shared" ref="M65" si="190">G65*F65*0.03%</f>
        <v>527.76</v>
      </c>
      <c r="N65" s="34">
        <f t="shared" ref="N65" si="191">K65-M65</f>
        <v>21072.240000000002</v>
      </c>
      <c r="O65" s="55">
        <f>SUM(N64:N65)</f>
        <v>6799.0650000000478</v>
      </c>
      <c r="P65" s="23"/>
      <c r="Q65" s="76"/>
      <c r="R65" s="76"/>
      <c r="S65" s="76"/>
      <c r="T65" s="76"/>
      <c r="U65" s="76"/>
      <c r="V65" s="76"/>
      <c r="W65" s="76"/>
    </row>
    <row r="66" spans="1:23" s="1" customFormat="1" ht="31.2" customHeight="1">
      <c r="A66" s="19">
        <v>59</v>
      </c>
      <c r="B66" s="21">
        <v>44405</v>
      </c>
      <c r="C66" s="22" t="s">
        <v>258</v>
      </c>
      <c r="D66" s="20" t="s">
        <v>119</v>
      </c>
      <c r="E66" s="23" t="s">
        <v>13</v>
      </c>
      <c r="F66" s="23">
        <v>200</v>
      </c>
      <c r="G66" s="23">
        <v>7145</v>
      </c>
      <c r="H66" s="23">
        <v>7195.5</v>
      </c>
      <c r="I66" s="23">
        <v>7174.5</v>
      </c>
      <c r="J66" s="33">
        <f t="shared" ref="J66" si="192">IF(E66="","",IF(E66="Buy",(I66-G66),(G66-I66)))</f>
        <v>-29.5</v>
      </c>
      <c r="K66" s="34">
        <f t="shared" ref="K66" si="193">IF(E66="","",J66*F66)</f>
        <v>-5900</v>
      </c>
      <c r="L66" s="23">
        <v>400</v>
      </c>
      <c r="M66" s="48">
        <f t="shared" ref="M66" si="194">G66*F66*0.03%</f>
        <v>428.7</v>
      </c>
      <c r="N66" s="34">
        <f t="shared" ref="N66" si="195">K66-M66</f>
        <v>-6328.7</v>
      </c>
      <c r="O66" s="55"/>
      <c r="P66" s="23"/>
      <c r="Q66" s="76"/>
      <c r="R66" s="76"/>
      <c r="S66" s="76"/>
      <c r="T66" s="76"/>
      <c r="U66" s="76"/>
      <c r="V66" s="76"/>
      <c r="W66" s="76"/>
    </row>
    <row r="67" spans="1:23" s="1" customFormat="1" ht="31.2" customHeight="1">
      <c r="A67" s="19">
        <v>60</v>
      </c>
      <c r="B67" s="21">
        <v>44405</v>
      </c>
      <c r="C67" s="22" t="s">
        <v>115</v>
      </c>
      <c r="D67" s="20" t="s">
        <v>224</v>
      </c>
      <c r="E67" s="23" t="s">
        <v>13</v>
      </c>
      <c r="F67" s="23">
        <v>1400</v>
      </c>
      <c r="G67" s="23">
        <v>732.35</v>
      </c>
      <c r="H67" s="23">
        <v>740.55</v>
      </c>
      <c r="I67" s="23">
        <v>730.3</v>
      </c>
      <c r="J67" s="33">
        <f t="shared" ref="J67" si="196">IF(E67="","",IF(E67="Buy",(I67-G67),(G67-I67)))</f>
        <v>2.0500000000000682</v>
      </c>
      <c r="K67" s="34">
        <f t="shared" ref="K67" si="197">IF(E67="","",J67*F67)</f>
        <v>2870.0000000000955</v>
      </c>
      <c r="L67" s="23">
        <v>400</v>
      </c>
      <c r="M67" s="48">
        <f t="shared" ref="M67" si="198">G67*F67*0.03%</f>
        <v>307.58699999999999</v>
      </c>
      <c r="N67" s="34">
        <f t="shared" ref="N67" si="199">K67-M67</f>
        <v>2562.4130000000955</v>
      </c>
      <c r="O67" s="55"/>
      <c r="P67" s="23"/>
      <c r="Q67" s="76"/>
      <c r="R67" s="76"/>
      <c r="S67" s="76"/>
      <c r="T67" s="76"/>
      <c r="U67" s="76"/>
      <c r="V67" s="76"/>
      <c r="W67" s="76"/>
    </row>
    <row r="68" spans="1:23" s="1" customFormat="1" ht="31.2" customHeight="1">
      <c r="A68" s="19">
        <v>61</v>
      </c>
      <c r="B68" s="21">
        <v>44405</v>
      </c>
      <c r="C68" s="22" t="s">
        <v>616</v>
      </c>
      <c r="D68" s="20" t="s">
        <v>177</v>
      </c>
      <c r="E68" s="23" t="s">
        <v>12</v>
      </c>
      <c r="F68" s="23">
        <v>3800</v>
      </c>
      <c r="G68" s="23">
        <v>190.7</v>
      </c>
      <c r="H68" s="23">
        <v>188.5</v>
      </c>
      <c r="I68" s="23">
        <v>188.5</v>
      </c>
      <c r="J68" s="33">
        <f t="shared" ref="J68" si="200">IF(E68="","",IF(E68="Buy",(I68-G68),(G68-I68)))</f>
        <v>-2.1999999999999886</v>
      </c>
      <c r="K68" s="34">
        <f t="shared" ref="K68" si="201">IF(E68="","",J68*F68)</f>
        <v>-8359.9999999999563</v>
      </c>
      <c r="L68" s="23">
        <v>400</v>
      </c>
      <c r="M68" s="48">
        <f t="shared" ref="M68" si="202">G68*F68*0.03%</f>
        <v>217.39799999999997</v>
      </c>
      <c r="N68" s="34">
        <f t="shared" ref="N68" si="203">K68-M68</f>
        <v>-8577.3979999999556</v>
      </c>
      <c r="O68" s="55">
        <f>SUM(N66:N68)</f>
        <v>-12343.684999999859</v>
      </c>
      <c r="P68" s="23"/>
      <c r="Q68" s="76"/>
      <c r="R68" s="76"/>
      <c r="S68" s="76"/>
      <c r="T68" s="76"/>
      <c r="U68" s="76"/>
      <c r="V68" s="76"/>
      <c r="W68" s="76"/>
    </row>
    <row r="69" spans="1:23" s="1" customFormat="1" ht="31.2" customHeight="1">
      <c r="A69" s="19">
        <v>62</v>
      </c>
      <c r="B69" s="21">
        <v>44406</v>
      </c>
      <c r="C69" s="22" t="s">
        <v>370</v>
      </c>
      <c r="D69" s="20" t="s">
        <v>202</v>
      </c>
      <c r="E69" s="23" t="s">
        <v>12</v>
      </c>
      <c r="F69" s="23">
        <v>2700</v>
      </c>
      <c r="G69" s="23">
        <v>741.25</v>
      </c>
      <c r="H69" s="23">
        <v>734.5</v>
      </c>
      <c r="I69" s="23">
        <v>749</v>
      </c>
      <c r="J69" s="33">
        <f t="shared" ref="J69" si="204">IF(E69="","",IF(E69="Buy",(I69-G69),(G69-I69)))</f>
        <v>7.75</v>
      </c>
      <c r="K69" s="34">
        <f t="shared" ref="K69" si="205">IF(E69="","",J69*F69)</f>
        <v>20925</v>
      </c>
      <c r="L69" s="23">
        <v>400</v>
      </c>
      <c r="M69" s="48">
        <f t="shared" ref="M69" si="206">G69*F69*0.03%</f>
        <v>600.41249999999991</v>
      </c>
      <c r="N69" s="34">
        <f t="shared" ref="N69" si="207">K69-M69</f>
        <v>20324.587500000001</v>
      </c>
      <c r="O69" s="55"/>
      <c r="P69" s="23"/>
      <c r="Q69" s="76"/>
      <c r="R69" s="76"/>
      <c r="S69" s="76"/>
      <c r="T69" s="76"/>
      <c r="U69" s="76"/>
      <c r="V69" s="76"/>
      <c r="W69" s="76"/>
    </row>
    <row r="70" spans="1:23" s="1" customFormat="1" ht="31.2" customHeight="1">
      <c r="A70" s="19">
        <v>63</v>
      </c>
      <c r="B70" s="21">
        <v>44406</v>
      </c>
      <c r="C70" s="22" t="s">
        <v>357</v>
      </c>
      <c r="D70" s="20" t="s">
        <v>78</v>
      </c>
      <c r="E70" s="23" t="s">
        <v>12</v>
      </c>
      <c r="F70" s="23">
        <v>250</v>
      </c>
      <c r="G70" s="23">
        <v>6424.9</v>
      </c>
      <c r="H70" s="23">
        <v>6370.5</v>
      </c>
      <c r="I70" s="23">
        <v>6377</v>
      </c>
      <c r="J70" s="33">
        <f t="shared" ref="J70" si="208">IF(E70="","",IF(E70="Buy",(I70-G70),(G70-I70)))</f>
        <v>-47.899999999999636</v>
      </c>
      <c r="K70" s="34">
        <f t="shared" ref="K70" si="209">IF(E70="","",J70*F70)</f>
        <v>-11974.999999999909</v>
      </c>
      <c r="L70" s="23">
        <v>400</v>
      </c>
      <c r="M70" s="48">
        <f t="shared" ref="M70" si="210">G70*F70*0.03%</f>
        <v>481.86749999999995</v>
      </c>
      <c r="N70" s="34">
        <f t="shared" ref="N70" si="211">K70-M70</f>
        <v>-12456.867499999909</v>
      </c>
      <c r="O70" s="55">
        <f>SUM(N69:N70)</f>
        <v>7867.7200000000921</v>
      </c>
      <c r="P70" s="23"/>
      <c r="Q70" s="76"/>
      <c r="R70" s="76"/>
      <c r="S70" s="76"/>
      <c r="T70" s="76"/>
      <c r="U70" s="76"/>
      <c r="V70" s="76"/>
      <c r="W70" s="76"/>
    </row>
    <row r="71" spans="1:23" s="1" customFormat="1" ht="31.2" customHeight="1">
      <c r="A71" s="19">
        <v>64</v>
      </c>
      <c r="B71" s="21">
        <v>44407</v>
      </c>
      <c r="C71" s="22" t="s">
        <v>229</v>
      </c>
      <c r="D71" s="20" t="s">
        <v>368</v>
      </c>
      <c r="E71" s="23" t="s">
        <v>12</v>
      </c>
      <c r="F71" s="23">
        <v>650</v>
      </c>
      <c r="G71" s="23">
        <v>1604</v>
      </c>
      <c r="H71" s="23">
        <v>1589.5</v>
      </c>
      <c r="I71" s="23">
        <v>1589.5</v>
      </c>
      <c r="J71" s="33">
        <f t="shared" ref="J71:J72" si="212">IF(E71="","",IF(E71="Buy",(I71-G71),(G71-I71)))</f>
        <v>-14.5</v>
      </c>
      <c r="K71" s="34">
        <f t="shared" ref="K71:K72" si="213">IF(E71="","",J71*F71)</f>
        <v>-9425</v>
      </c>
      <c r="L71" s="23">
        <v>400</v>
      </c>
      <c r="M71" s="48">
        <f t="shared" ref="M71:M72" si="214">G71*F71*0.03%</f>
        <v>312.77999999999997</v>
      </c>
      <c r="N71" s="34">
        <f t="shared" ref="N71:N72" si="215">K71-M71</f>
        <v>-9737.7800000000007</v>
      </c>
      <c r="O71" s="55"/>
      <c r="P71" s="23"/>
      <c r="Q71" s="76"/>
      <c r="R71" s="76"/>
      <c r="S71" s="76"/>
      <c r="T71" s="76"/>
      <c r="U71" s="76"/>
      <c r="V71" s="76"/>
      <c r="W71" s="76"/>
    </row>
    <row r="72" spans="1:23" s="1" customFormat="1" ht="31.2" customHeight="1" thickBot="1">
      <c r="A72" s="19">
        <v>65</v>
      </c>
      <c r="B72" s="21">
        <v>44407</v>
      </c>
      <c r="C72" s="22" t="s">
        <v>511</v>
      </c>
      <c r="D72" s="20" t="s">
        <v>99</v>
      </c>
      <c r="E72" s="23" t="s">
        <v>12</v>
      </c>
      <c r="F72" s="23">
        <v>1000</v>
      </c>
      <c r="G72" s="23">
        <v>1450</v>
      </c>
      <c r="H72" s="23">
        <v>1437.5</v>
      </c>
      <c r="I72" s="23">
        <v>1437.5</v>
      </c>
      <c r="J72" s="33">
        <f t="shared" si="212"/>
        <v>-12.5</v>
      </c>
      <c r="K72" s="34">
        <f t="shared" si="213"/>
        <v>-12500</v>
      </c>
      <c r="L72" s="23">
        <v>400</v>
      </c>
      <c r="M72" s="48">
        <f t="shared" si="214"/>
        <v>434.99999999999994</v>
      </c>
      <c r="N72" s="34">
        <f t="shared" si="215"/>
        <v>-12935</v>
      </c>
      <c r="O72" s="55">
        <f>SUM(N71:N72)</f>
        <v>-22672.78</v>
      </c>
      <c r="P72" s="23"/>
      <c r="Q72" s="76"/>
      <c r="R72" s="76"/>
      <c r="S72" s="76"/>
      <c r="T72" s="76"/>
      <c r="U72" s="76"/>
      <c r="V72" s="76"/>
      <c r="W72" s="76"/>
    </row>
    <row r="73" spans="1:23" s="5" customFormat="1" ht="27" customHeight="1" thickBot="1">
      <c r="A73" s="56"/>
      <c r="B73" s="57"/>
      <c r="C73" s="57"/>
      <c r="D73" s="57" t="s">
        <v>31</v>
      </c>
      <c r="E73" s="57"/>
      <c r="F73" s="57"/>
      <c r="G73" s="57"/>
      <c r="H73" s="57"/>
      <c r="I73" s="57"/>
      <c r="J73" s="58"/>
      <c r="K73" s="59">
        <f>SUM(K8:K8)</f>
        <v>19749.999999999942</v>
      </c>
      <c r="L73" s="57"/>
      <c r="M73" s="104">
        <f>SUM(M8:M72)</f>
        <v>27522.412980000001</v>
      </c>
      <c r="N73" s="59">
        <f>SUM(N8:N72)</f>
        <v>153307.98702000041</v>
      </c>
      <c r="O73" s="69"/>
      <c r="P73" s="77"/>
      <c r="Q73" s="77"/>
      <c r="R73" s="77"/>
      <c r="S73" s="77"/>
      <c r="T73" s="77"/>
      <c r="U73" s="77"/>
      <c r="V73" s="77"/>
      <c r="W73" s="77"/>
    </row>
    <row r="74" spans="1:23" ht="15" customHeight="1">
      <c r="A74" s="10"/>
      <c r="B74" s="10"/>
      <c r="C74" s="10"/>
      <c r="D74" s="10"/>
      <c r="E74" s="10"/>
      <c r="F74" s="10"/>
      <c r="G74" s="10"/>
      <c r="H74" s="10"/>
      <c r="I74" s="10"/>
      <c r="J74" s="26"/>
      <c r="K74" s="27"/>
      <c r="L74" s="10"/>
      <c r="M74" s="10"/>
      <c r="N74" s="27"/>
      <c r="O74" s="27"/>
    </row>
    <row r="75" spans="1:23" ht="15" customHeight="1">
      <c r="A75" s="10"/>
      <c r="B75" s="10"/>
      <c r="C75" s="10"/>
      <c r="D75" s="10"/>
      <c r="E75" s="10"/>
      <c r="F75" s="10"/>
      <c r="G75" s="10"/>
      <c r="H75" s="10"/>
      <c r="I75" s="10"/>
      <c r="J75" s="26"/>
      <c r="K75" s="27"/>
      <c r="L75" s="10"/>
      <c r="M75" s="10"/>
      <c r="N75" s="27"/>
      <c r="O75" s="27"/>
    </row>
    <row r="76" spans="1:23" s="49" customFormat="1" ht="15" customHeight="1">
      <c r="A76" s="66" t="s">
        <v>506</v>
      </c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8"/>
      <c r="N76" s="65"/>
      <c r="O76" s="65"/>
      <c r="P76" s="78"/>
      <c r="Q76" s="78"/>
      <c r="R76" s="78"/>
      <c r="S76" s="78"/>
      <c r="T76" s="78"/>
      <c r="U76" s="78"/>
      <c r="V76" s="78"/>
      <c r="W76" s="78"/>
    </row>
    <row r="77" spans="1:23" ht="15" customHeight="1">
      <c r="A77" s="66" t="s">
        <v>301</v>
      </c>
      <c r="B77" s="66"/>
      <c r="C77" s="66"/>
      <c r="D77" s="66"/>
      <c r="E77" s="66"/>
      <c r="F77" s="66"/>
      <c r="G77" s="66"/>
      <c r="H77" s="66"/>
      <c r="I77" s="66"/>
      <c r="J77" s="66"/>
      <c r="K77" s="66"/>
      <c r="L77" s="66"/>
      <c r="M77" s="66"/>
      <c r="N77" s="66"/>
      <c r="O77" s="65"/>
    </row>
    <row r="78" spans="1:23" ht="15" customHeight="1">
      <c r="A78" s="10"/>
      <c r="B78" s="10"/>
      <c r="C78" s="10"/>
      <c r="D78" s="10"/>
      <c r="E78" s="10"/>
      <c r="F78" s="10"/>
      <c r="G78" s="10"/>
      <c r="H78" s="10"/>
      <c r="I78" s="10"/>
      <c r="J78" s="26"/>
      <c r="K78" s="27"/>
      <c r="L78" s="10"/>
      <c r="M78" s="10"/>
      <c r="N78" s="27"/>
      <c r="O78" s="27"/>
    </row>
    <row r="79" spans="1:23" ht="15" customHeight="1">
      <c r="A79" s="10"/>
      <c r="B79" s="10"/>
      <c r="C79" s="10"/>
      <c r="D79" s="10"/>
      <c r="E79" s="10"/>
      <c r="F79" s="10"/>
      <c r="G79" s="10"/>
      <c r="H79" s="10"/>
      <c r="I79" s="10"/>
      <c r="J79" s="26"/>
      <c r="K79" s="27"/>
      <c r="L79" s="10"/>
      <c r="M79" s="10"/>
      <c r="N79" s="27"/>
      <c r="O79" s="27"/>
    </row>
    <row r="80" spans="1:23" ht="15" customHeight="1">
      <c r="A80" s="10"/>
      <c r="B80" s="10"/>
      <c r="C80" s="10"/>
      <c r="D80" s="10"/>
      <c r="E80" s="10"/>
      <c r="F80" s="10"/>
      <c r="G80" s="10"/>
      <c r="H80" s="10"/>
      <c r="I80" s="10"/>
      <c r="J80" s="26"/>
      <c r="K80" s="27"/>
      <c r="L80" s="10"/>
      <c r="M80" s="10"/>
      <c r="N80" s="27"/>
      <c r="O80" s="27"/>
    </row>
    <row r="81" spans="1:15" ht="15" customHeight="1">
      <c r="A81" s="10"/>
      <c r="B81" s="10"/>
      <c r="C81" s="10"/>
      <c r="D81" s="10"/>
      <c r="E81" s="10"/>
      <c r="F81" s="10"/>
      <c r="G81" s="10"/>
      <c r="H81" s="10"/>
      <c r="I81" s="10"/>
      <c r="J81" s="26"/>
      <c r="K81" s="27"/>
      <c r="L81" s="10"/>
      <c r="M81" s="10"/>
      <c r="N81" s="27"/>
      <c r="O81" s="27"/>
    </row>
    <row r="82" spans="1:15" s="70" customFormat="1" ht="15" customHeight="1">
      <c r="A82" s="10"/>
      <c r="B82" s="10"/>
      <c r="C82" s="10"/>
      <c r="D82" s="10"/>
      <c r="E82" s="10"/>
      <c r="F82" s="10"/>
      <c r="G82" s="10"/>
      <c r="H82" s="10"/>
      <c r="I82" s="10"/>
      <c r="J82" s="26"/>
      <c r="K82" s="27"/>
      <c r="L82" s="10"/>
      <c r="M82" s="10"/>
      <c r="N82" s="27"/>
      <c r="O82" s="27"/>
    </row>
    <row r="83" spans="1:15" s="70" customFormat="1" ht="15" customHeight="1">
      <c r="A83" s="10"/>
      <c r="B83" s="10"/>
      <c r="C83" s="10"/>
      <c r="D83" s="10"/>
      <c r="E83" s="10"/>
      <c r="F83" s="10"/>
      <c r="G83" s="10"/>
      <c r="H83" s="10"/>
      <c r="I83" s="10"/>
      <c r="J83" s="26"/>
      <c r="K83" s="27"/>
      <c r="L83" s="10"/>
      <c r="M83" s="10"/>
      <c r="N83" s="27"/>
      <c r="O83" s="27"/>
    </row>
    <row r="84" spans="1:15" s="70" customFormat="1" ht="15" customHeight="1">
      <c r="A84" s="10"/>
      <c r="B84" s="10"/>
      <c r="C84" s="10"/>
      <c r="D84" s="10"/>
      <c r="E84" s="10"/>
      <c r="F84" s="10"/>
      <c r="G84" s="10"/>
      <c r="H84" s="10"/>
      <c r="I84" s="10"/>
      <c r="J84" s="26"/>
      <c r="K84" s="27"/>
      <c r="L84" s="10"/>
      <c r="M84" s="10"/>
      <c r="N84" s="27"/>
      <c r="O84" s="27"/>
    </row>
    <row r="85" spans="1:15" s="70" customFormat="1" ht="15" customHeight="1">
      <c r="A85" s="10"/>
      <c r="B85" s="10"/>
      <c r="C85" s="10"/>
      <c r="D85" s="10"/>
      <c r="E85" s="10"/>
      <c r="F85" s="10"/>
      <c r="G85" s="10"/>
      <c r="H85" s="10"/>
      <c r="I85" s="10"/>
      <c r="J85" s="26"/>
      <c r="K85" s="27"/>
      <c r="L85" s="10"/>
      <c r="M85" s="10"/>
      <c r="N85" s="27"/>
      <c r="O85" s="27"/>
    </row>
    <row r="86" spans="1:15" s="70" customFormat="1" ht="15" customHeight="1">
      <c r="A86" s="10"/>
      <c r="B86" s="10"/>
      <c r="C86" s="10"/>
      <c r="D86" s="10"/>
      <c r="E86" s="10"/>
      <c r="F86" s="10"/>
      <c r="G86" s="10"/>
      <c r="H86" s="10"/>
      <c r="I86" s="10"/>
      <c r="J86" s="26"/>
      <c r="K86" s="27"/>
      <c r="L86" s="10"/>
      <c r="M86" s="10"/>
      <c r="N86" s="27"/>
      <c r="O86" s="27"/>
    </row>
    <row r="87" spans="1:15" s="70" customFormat="1" ht="15" customHeight="1">
      <c r="A87" s="10"/>
      <c r="B87" s="10"/>
      <c r="C87" s="10"/>
      <c r="D87" s="10"/>
      <c r="E87" s="10"/>
      <c r="F87" s="10"/>
      <c r="G87" s="10"/>
      <c r="H87" s="10"/>
      <c r="I87" s="10"/>
      <c r="J87" s="26"/>
      <c r="K87" s="27"/>
      <c r="L87" s="10"/>
      <c r="M87" s="10"/>
      <c r="N87" s="27"/>
      <c r="O87" s="27"/>
    </row>
    <row r="88" spans="1:15" s="70" customFormat="1" ht="15" customHeight="1">
      <c r="A88" s="10"/>
      <c r="B88" s="10"/>
      <c r="C88" s="10"/>
      <c r="D88" s="10"/>
      <c r="E88" s="10"/>
      <c r="F88" s="10"/>
      <c r="G88" s="10"/>
      <c r="H88" s="10"/>
      <c r="I88" s="10"/>
      <c r="J88" s="26"/>
      <c r="K88" s="27"/>
      <c r="L88" s="10"/>
      <c r="M88" s="10"/>
      <c r="N88" s="27"/>
      <c r="O88" s="27"/>
    </row>
    <row r="89" spans="1:15" s="70" customFormat="1" ht="15" customHeight="1">
      <c r="A89" s="10"/>
      <c r="B89" s="10"/>
      <c r="C89" s="10"/>
      <c r="D89" s="10"/>
      <c r="E89" s="10"/>
      <c r="F89" s="10"/>
      <c r="G89" s="10"/>
      <c r="H89" s="10"/>
      <c r="I89" s="10"/>
      <c r="J89" s="26"/>
      <c r="K89" s="27"/>
      <c r="L89" s="10"/>
      <c r="M89" s="10"/>
      <c r="N89" s="27"/>
      <c r="O89" s="27"/>
    </row>
    <row r="90" spans="1:15" s="70" customFormat="1" ht="15" customHeight="1">
      <c r="A90" s="35"/>
      <c r="B90" s="35"/>
      <c r="C90" s="35"/>
      <c r="D90" s="35"/>
      <c r="E90" s="35"/>
      <c r="F90" s="35"/>
      <c r="G90" s="35"/>
      <c r="H90" s="35"/>
      <c r="I90" s="35"/>
      <c r="J90" s="37"/>
      <c r="K90" s="35"/>
      <c r="L90" s="35"/>
      <c r="M90" s="35"/>
      <c r="N90" s="35"/>
      <c r="O90" s="35"/>
    </row>
    <row r="91" spans="1:15" s="70" customFormat="1" ht="15" customHeight="1">
      <c r="A91" s="35"/>
      <c r="B91" s="35"/>
      <c r="C91" s="35"/>
      <c r="D91" s="35"/>
      <c r="E91" s="35"/>
      <c r="F91" s="35"/>
      <c r="G91" s="35"/>
      <c r="H91" s="35"/>
      <c r="I91" s="35"/>
      <c r="J91" s="37"/>
      <c r="K91" s="35"/>
      <c r="L91" s="35"/>
      <c r="M91" s="35"/>
      <c r="N91" s="35"/>
      <c r="O91" s="35"/>
    </row>
    <row r="92" spans="1:15" s="70" customFormat="1" ht="15" customHeight="1">
      <c r="A92" s="35"/>
      <c r="B92" s="35"/>
      <c r="C92" s="35"/>
      <c r="D92" s="35"/>
      <c r="E92" s="35"/>
      <c r="F92" s="35"/>
      <c r="G92" s="35"/>
      <c r="H92" s="35"/>
      <c r="I92" s="35"/>
      <c r="J92" s="37"/>
      <c r="K92" s="35"/>
      <c r="L92" s="35"/>
      <c r="M92" s="35"/>
      <c r="N92" s="35"/>
      <c r="O92" s="35"/>
    </row>
    <row r="93" spans="1:15" s="70" customFormat="1" ht="15" customHeight="1">
      <c r="A93" s="35"/>
      <c r="B93" s="35"/>
      <c r="C93" s="35"/>
      <c r="D93" s="35"/>
      <c r="E93" s="35"/>
      <c r="F93" s="35"/>
      <c r="G93" s="35"/>
      <c r="H93" s="35"/>
      <c r="I93" s="35"/>
      <c r="J93" s="37"/>
      <c r="K93" s="35"/>
      <c r="L93" s="35"/>
      <c r="M93" s="35"/>
      <c r="N93" s="35"/>
      <c r="O93" s="35"/>
    </row>
    <row r="94" spans="1:15" s="70" customFormat="1" ht="15" customHeight="1">
      <c r="A94" s="35"/>
      <c r="B94" s="35"/>
      <c r="C94" s="35"/>
      <c r="D94" s="35"/>
      <c r="E94" s="35"/>
      <c r="F94" s="35"/>
      <c r="G94" s="35"/>
      <c r="H94" s="35"/>
      <c r="I94" s="35"/>
      <c r="J94" s="37"/>
      <c r="K94" s="35"/>
      <c r="L94" s="35"/>
      <c r="M94" s="35"/>
      <c r="N94" s="35"/>
      <c r="O94" s="35"/>
    </row>
    <row r="95" spans="1:15" s="70" customFormat="1" ht="15" customHeight="1">
      <c r="A95" s="35"/>
      <c r="B95" s="35"/>
      <c r="C95" s="35"/>
      <c r="D95" s="35"/>
      <c r="E95" s="35"/>
      <c r="F95" s="35"/>
      <c r="G95" s="35"/>
      <c r="H95" s="35"/>
      <c r="I95" s="35"/>
      <c r="J95" s="37"/>
      <c r="K95" s="35"/>
      <c r="L95" s="35"/>
      <c r="M95" s="35"/>
      <c r="N95" s="35"/>
      <c r="O95" s="35"/>
    </row>
    <row r="96" spans="1:15" s="70" customFormat="1" ht="15" customHeight="1">
      <c r="A96" s="35"/>
      <c r="B96" s="35"/>
      <c r="C96" s="35"/>
      <c r="D96" s="35"/>
      <c r="E96" s="35"/>
      <c r="F96" s="35"/>
      <c r="G96" s="35"/>
      <c r="H96" s="35"/>
      <c r="I96" s="35"/>
      <c r="J96" s="37"/>
      <c r="K96" s="35"/>
      <c r="L96" s="35"/>
      <c r="M96" s="35"/>
      <c r="N96" s="35"/>
      <c r="O96" s="35"/>
    </row>
    <row r="97" spans="1:15" s="70" customFormat="1" ht="15" customHeight="1">
      <c r="A97" s="35"/>
      <c r="B97" s="35"/>
      <c r="C97" s="35"/>
      <c r="D97" s="35"/>
      <c r="E97" s="35"/>
      <c r="F97" s="35"/>
      <c r="G97" s="35"/>
      <c r="H97" s="35"/>
      <c r="I97" s="35"/>
      <c r="J97" s="37"/>
      <c r="K97" s="35"/>
      <c r="L97" s="35"/>
      <c r="M97" s="35"/>
      <c r="N97" s="35"/>
      <c r="O97" s="35"/>
    </row>
    <row r="98" spans="1:15" s="70" customFormat="1" ht="15" customHeight="1">
      <c r="A98" s="35"/>
      <c r="B98" s="35"/>
      <c r="C98" s="35"/>
      <c r="D98" s="35"/>
      <c r="E98" s="35"/>
      <c r="F98" s="35"/>
      <c r="G98" s="35"/>
      <c r="H98" s="35"/>
      <c r="I98" s="35"/>
      <c r="J98" s="37"/>
      <c r="K98" s="35"/>
      <c r="L98" s="35"/>
      <c r="M98" s="35"/>
      <c r="N98" s="35"/>
      <c r="O98" s="35"/>
    </row>
    <row r="99" spans="1:15" s="70" customFormat="1" ht="15" customHeight="1">
      <c r="A99" s="35"/>
      <c r="B99" s="35"/>
      <c r="C99" s="35"/>
      <c r="D99" s="35"/>
      <c r="E99" s="35"/>
      <c r="F99" s="35"/>
      <c r="G99" s="35"/>
      <c r="H99" s="35"/>
      <c r="I99" s="35"/>
      <c r="J99" s="37"/>
      <c r="K99" s="35"/>
      <c r="L99" s="35"/>
      <c r="M99" s="35"/>
      <c r="N99" s="35"/>
      <c r="O99" s="35"/>
    </row>
    <row r="100" spans="1:15" s="70" customFormat="1" ht="15" customHeight="1">
      <c r="A100" s="35"/>
      <c r="B100" s="35"/>
      <c r="C100" s="35"/>
      <c r="D100" s="35"/>
      <c r="E100" s="35"/>
      <c r="F100" s="35"/>
      <c r="G100" s="35"/>
      <c r="H100" s="35"/>
      <c r="I100" s="35"/>
      <c r="J100" s="37"/>
      <c r="K100" s="35"/>
      <c r="L100" s="35"/>
      <c r="M100" s="35"/>
      <c r="N100" s="35"/>
      <c r="O100" s="35"/>
    </row>
    <row r="101" spans="1:15" s="70" customFormat="1" ht="15" customHeight="1">
      <c r="A101" s="35"/>
      <c r="B101" s="35"/>
      <c r="C101" s="35"/>
      <c r="D101" s="35"/>
      <c r="E101" s="35"/>
      <c r="F101" s="35"/>
      <c r="G101" s="35"/>
      <c r="H101" s="35"/>
      <c r="I101" s="35"/>
      <c r="J101" s="37"/>
      <c r="K101" s="35"/>
      <c r="L101" s="35"/>
      <c r="M101" s="35"/>
      <c r="N101" s="35"/>
      <c r="O101" s="35"/>
    </row>
    <row r="102" spans="1:15" s="70" customFormat="1" ht="15" customHeight="1">
      <c r="A102" s="35"/>
      <c r="B102" s="35"/>
      <c r="C102" s="35"/>
      <c r="D102" s="35"/>
      <c r="E102" s="35"/>
      <c r="F102" s="35"/>
      <c r="G102" s="35"/>
      <c r="H102" s="35"/>
      <c r="I102" s="35"/>
      <c r="J102" s="37"/>
      <c r="K102" s="35"/>
      <c r="L102" s="35"/>
      <c r="M102" s="35"/>
      <c r="N102" s="35"/>
      <c r="O102" s="35"/>
    </row>
    <row r="103" spans="1:15" s="70" customFormat="1" ht="15" customHeight="1">
      <c r="A103" s="35"/>
      <c r="B103" s="35"/>
      <c r="C103" s="35"/>
      <c r="D103" s="35"/>
      <c r="E103" s="35"/>
      <c r="F103" s="35"/>
      <c r="G103" s="35"/>
      <c r="H103" s="35"/>
      <c r="I103" s="35"/>
      <c r="J103" s="37"/>
      <c r="K103" s="35"/>
      <c r="L103" s="35"/>
      <c r="M103" s="35"/>
      <c r="N103" s="35"/>
      <c r="O103" s="35"/>
    </row>
    <row r="104" spans="1:15" s="70" customFormat="1" ht="1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8"/>
      <c r="K104" s="36"/>
      <c r="L104" s="36"/>
      <c r="M104" s="36"/>
      <c r="N104" s="36"/>
      <c r="O104" s="36"/>
    </row>
    <row r="105" spans="1:15" s="70" customFormat="1" ht="1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8"/>
      <c r="K105" s="36"/>
      <c r="L105" s="36"/>
      <c r="M105" s="36"/>
      <c r="N105" s="36"/>
      <c r="O105" s="36"/>
    </row>
    <row r="106" spans="1:15" s="70" customFormat="1" ht="1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8"/>
      <c r="K106" s="36"/>
      <c r="L106" s="36"/>
      <c r="M106" s="36"/>
      <c r="N106" s="36"/>
      <c r="O106" s="36"/>
    </row>
    <row r="107" spans="1:15" s="70" customFormat="1" ht="1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8"/>
      <c r="K107" s="36"/>
      <c r="L107" s="36"/>
      <c r="M107" s="36"/>
      <c r="N107" s="36"/>
      <c r="O107" s="36"/>
    </row>
    <row r="108" spans="1:15" s="70" customFormat="1" ht="1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8"/>
      <c r="K108" s="36"/>
      <c r="L108" s="36"/>
      <c r="M108" s="36"/>
      <c r="N108" s="36"/>
      <c r="O108" s="36"/>
    </row>
    <row r="109" spans="1:15" s="70" customFormat="1" ht="1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8"/>
      <c r="K109" s="36"/>
      <c r="L109" s="36"/>
      <c r="M109" s="36"/>
      <c r="N109" s="36"/>
      <c r="O109" s="36"/>
    </row>
    <row r="110" spans="1:15" s="70" customFormat="1" ht="1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8"/>
      <c r="K110" s="36"/>
      <c r="L110" s="36"/>
      <c r="M110" s="36"/>
      <c r="N110" s="36"/>
      <c r="O110" s="36"/>
    </row>
  </sheetData>
  <pageMargins left="0.7" right="0.7" top="0.75" bottom="0.75" header="0.51180555555555496" footer="0.51180555555555496"/>
  <pageSetup firstPageNumber="0" orientation="portrait" useFirstPageNumber="1" horizontalDpi="300" verticalDpi="3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W88"/>
  <sheetViews>
    <sheetView workbookViewId="0">
      <pane ySplit="6" topLeftCell="A45" activePane="bottomLeft" state="frozen"/>
      <selection pane="bottomLeft" activeCell="D52" sqref="D52"/>
    </sheetView>
  </sheetViews>
  <sheetFormatPr defaultColWidth="9" defaultRowHeight="14.35"/>
  <cols>
    <col min="1" max="1" width="8.87890625" customWidth="1"/>
    <col min="2" max="2" width="16.3515625" customWidth="1"/>
    <col min="3" max="3" width="15" customWidth="1"/>
    <col min="4" max="4" width="23.3515625" customWidth="1"/>
    <col min="5" max="5" width="11.52734375" customWidth="1"/>
    <col min="6" max="6" width="12" customWidth="1"/>
    <col min="7" max="7" width="15.64453125" customWidth="1"/>
    <col min="8" max="8" width="13.64453125" customWidth="1"/>
    <col min="9" max="9" width="19" customWidth="1"/>
    <col min="10" max="10" width="8.52734375" style="6" hidden="1" customWidth="1"/>
    <col min="11" max="11" width="16.87890625" hidden="1" customWidth="1"/>
    <col min="12" max="12" width="7" hidden="1" customWidth="1"/>
    <col min="13" max="13" width="14.52734375" customWidth="1"/>
    <col min="14" max="14" width="18.64453125" customWidth="1"/>
    <col min="15" max="15" width="15.87890625" customWidth="1"/>
    <col min="16" max="16" width="16.87890625" style="67" customWidth="1"/>
    <col min="17" max="23" width="9" style="67"/>
  </cols>
  <sheetData>
    <row r="1" spans="1:23" ht="15" customHeight="1">
      <c r="A1" s="7"/>
      <c r="B1" s="8"/>
      <c r="C1" s="8"/>
      <c r="D1" s="8"/>
      <c r="E1" s="8"/>
      <c r="F1" s="8"/>
      <c r="G1" s="8"/>
      <c r="H1" s="8"/>
      <c r="I1" s="8"/>
      <c r="J1" s="24"/>
      <c r="K1" s="25"/>
      <c r="L1" s="8"/>
      <c r="M1" s="8"/>
      <c r="N1" s="25"/>
      <c r="O1" s="50"/>
    </row>
    <row r="2" spans="1:23" ht="15" customHeight="1">
      <c r="A2" s="9"/>
      <c r="B2" s="10"/>
      <c r="C2" s="10"/>
      <c r="D2" s="10"/>
      <c r="E2" s="10"/>
      <c r="F2" s="10"/>
      <c r="G2" s="10"/>
      <c r="H2" s="10"/>
      <c r="I2" s="10"/>
      <c r="J2" s="26"/>
      <c r="K2" s="27"/>
      <c r="L2" s="10"/>
      <c r="M2" s="10"/>
      <c r="N2" s="27"/>
      <c r="O2" s="51"/>
    </row>
    <row r="3" spans="1:23" ht="15" customHeight="1">
      <c r="A3" s="9"/>
      <c r="B3" s="10"/>
      <c r="C3" s="10"/>
      <c r="D3" s="10"/>
      <c r="E3" s="10"/>
      <c r="F3" s="10"/>
      <c r="G3" s="10"/>
      <c r="H3" s="10"/>
      <c r="I3" s="10"/>
      <c r="J3" s="26"/>
      <c r="K3" s="27"/>
      <c r="L3" s="10"/>
      <c r="M3" s="10"/>
      <c r="N3" s="27"/>
      <c r="O3" s="51"/>
    </row>
    <row r="4" spans="1:23" ht="15" customHeight="1">
      <c r="A4" s="9"/>
      <c r="B4" s="10"/>
      <c r="C4" s="10"/>
      <c r="D4" s="10"/>
      <c r="E4" s="10"/>
      <c r="F4" s="10"/>
      <c r="G4" s="10"/>
      <c r="H4" s="10"/>
      <c r="I4" s="10"/>
      <c r="J4" s="26"/>
      <c r="K4" s="27"/>
      <c r="L4" s="10"/>
      <c r="M4" s="10"/>
      <c r="N4" s="27"/>
      <c r="O4" s="51"/>
    </row>
    <row r="5" spans="1:23" ht="18.600000000000001" customHeight="1">
      <c r="A5" s="11"/>
      <c r="B5" s="12"/>
      <c r="C5" s="12"/>
      <c r="D5" s="12"/>
      <c r="E5" s="12"/>
      <c r="F5" s="12"/>
      <c r="G5" s="12"/>
      <c r="H5" s="12"/>
      <c r="I5" s="12"/>
      <c r="J5" s="28"/>
      <c r="K5" s="12"/>
      <c r="L5" s="12"/>
      <c r="M5" s="12"/>
      <c r="N5" s="12"/>
      <c r="O5" s="52"/>
    </row>
    <row r="6" spans="1:23" s="4" customFormat="1" ht="54.75" customHeight="1">
      <c r="A6" s="13" t="s">
        <v>0</v>
      </c>
      <c r="B6" s="14" t="s">
        <v>2</v>
      </c>
      <c r="C6" s="14" t="s">
        <v>3</v>
      </c>
      <c r="D6" s="14" t="s">
        <v>1</v>
      </c>
      <c r="E6" s="14" t="s">
        <v>4</v>
      </c>
      <c r="F6" s="14" t="s">
        <v>507</v>
      </c>
      <c r="G6" s="15" t="s">
        <v>5</v>
      </c>
      <c r="H6" s="14" t="s">
        <v>6</v>
      </c>
      <c r="I6" s="14" t="s">
        <v>7</v>
      </c>
      <c r="J6" s="29" t="s">
        <v>8</v>
      </c>
      <c r="K6" s="30" t="s">
        <v>9</v>
      </c>
      <c r="L6" s="14" t="s">
        <v>10</v>
      </c>
      <c r="M6" s="14" t="s">
        <v>101</v>
      </c>
      <c r="N6" s="30" t="s">
        <v>100</v>
      </c>
      <c r="O6" s="53" t="s">
        <v>128</v>
      </c>
      <c r="P6" s="75"/>
      <c r="Q6" s="75"/>
      <c r="R6" s="75"/>
      <c r="S6" s="75"/>
      <c r="T6" s="75"/>
      <c r="U6" s="75"/>
      <c r="V6" s="75"/>
      <c r="W6" s="75"/>
    </row>
    <row r="7" spans="1:23" ht="6.75" customHeight="1">
      <c r="A7" s="16"/>
      <c r="B7" s="17"/>
      <c r="C7" s="17"/>
      <c r="D7" s="17"/>
      <c r="E7" s="17"/>
      <c r="F7" s="17"/>
      <c r="G7" s="18"/>
      <c r="H7" s="17"/>
      <c r="I7" s="17"/>
      <c r="J7" s="31"/>
      <c r="K7" s="32"/>
      <c r="L7" s="17"/>
      <c r="M7" s="17"/>
      <c r="N7" s="32"/>
      <c r="O7" s="54"/>
    </row>
    <row r="8" spans="1:23" s="1" customFormat="1" ht="29.25" customHeight="1">
      <c r="A8" s="19">
        <v>1</v>
      </c>
      <c r="B8" s="21">
        <v>44410</v>
      </c>
      <c r="C8" s="22" t="s">
        <v>192</v>
      </c>
      <c r="D8" s="20" t="s">
        <v>152</v>
      </c>
      <c r="E8" s="23" t="s">
        <v>12</v>
      </c>
      <c r="F8" s="23">
        <v>1000</v>
      </c>
      <c r="G8" s="23">
        <v>1072.75</v>
      </c>
      <c r="H8" s="23">
        <v>1059.9000000000001</v>
      </c>
      <c r="I8" s="23">
        <v>1073.3499999999999</v>
      </c>
      <c r="J8" s="33">
        <f t="shared" ref="J8" si="0">IF(E8="","",IF(E8="Buy",(I8-G8),(G8-I8)))</f>
        <v>0.59999999999990905</v>
      </c>
      <c r="K8" s="34">
        <f t="shared" ref="K8" si="1">IF(E8="","",J8*F8)</f>
        <v>599.99999999990905</v>
      </c>
      <c r="L8" s="23">
        <v>400</v>
      </c>
      <c r="M8" s="48">
        <f t="shared" ref="M8" si="2">G8*F8*0.03%</f>
        <v>321.82499999999999</v>
      </c>
      <c r="N8" s="34">
        <f t="shared" ref="N8" si="3">K8-M8</f>
        <v>278.17499999990906</v>
      </c>
      <c r="O8" s="55"/>
      <c r="P8" s="76"/>
      <c r="Q8" s="76"/>
      <c r="R8" s="76"/>
      <c r="S8" s="76"/>
      <c r="T8" s="76"/>
      <c r="U8" s="76"/>
      <c r="V8" s="76"/>
      <c r="W8" s="76"/>
    </row>
    <row r="9" spans="1:23" s="1" customFormat="1" ht="29.25" customHeight="1">
      <c r="A9" s="19">
        <v>2</v>
      </c>
      <c r="B9" s="21">
        <v>44410</v>
      </c>
      <c r="C9" s="22" t="s">
        <v>427</v>
      </c>
      <c r="D9" s="20" t="s">
        <v>557</v>
      </c>
      <c r="E9" s="23" t="s">
        <v>12</v>
      </c>
      <c r="F9" s="23">
        <v>6750</v>
      </c>
      <c r="G9" s="23">
        <v>130.19999999999999</v>
      </c>
      <c r="H9" s="23">
        <v>128.9</v>
      </c>
      <c r="I9" s="23">
        <v>129.6</v>
      </c>
      <c r="J9" s="33">
        <f t="shared" ref="J9" si="4">IF(E9="","",IF(E9="Buy",(I9-G9),(G9-I9)))</f>
        <v>-0.59999999999999432</v>
      </c>
      <c r="K9" s="34">
        <f t="shared" ref="K9" si="5">IF(E9="","",J9*F9)</f>
        <v>-4049.9999999999618</v>
      </c>
      <c r="L9" s="23">
        <v>400</v>
      </c>
      <c r="M9" s="48">
        <f t="shared" ref="M9" si="6">G9*F9*0.03%</f>
        <v>263.65499999999992</v>
      </c>
      <c r="N9" s="34">
        <f t="shared" ref="N9" si="7">K9-M9</f>
        <v>-4313.6549999999615</v>
      </c>
      <c r="O9" s="55">
        <f>SUM(N8:N9)</f>
        <v>-4035.4800000000523</v>
      </c>
      <c r="P9" s="76"/>
      <c r="Q9" s="76"/>
      <c r="R9" s="76"/>
      <c r="S9" s="76"/>
      <c r="T9" s="76"/>
      <c r="U9" s="76"/>
      <c r="V9" s="76"/>
      <c r="W9" s="76"/>
    </row>
    <row r="10" spans="1:23" s="1" customFormat="1" ht="29.25" customHeight="1">
      <c r="A10" s="19">
        <v>3</v>
      </c>
      <c r="B10" s="21">
        <v>44411</v>
      </c>
      <c r="C10" s="22" t="s">
        <v>137</v>
      </c>
      <c r="D10" s="20" t="s">
        <v>65</v>
      </c>
      <c r="E10" s="23" t="s">
        <v>12</v>
      </c>
      <c r="F10" s="23">
        <v>750</v>
      </c>
      <c r="G10" s="23">
        <v>1811.5</v>
      </c>
      <c r="H10" s="23">
        <v>1795.5</v>
      </c>
      <c r="I10" s="23">
        <v>1836.5</v>
      </c>
      <c r="J10" s="33">
        <f t="shared" ref="J10" si="8">IF(E10="","",IF(E10="Buy",(I10-G10),(G10-I10)))</f>
        <v>25</v>
      </c>
      <c r="K10" s="34">
        <f t="shared" ref="K10" si="9">IF(E10="","",J10*F10)</f>
        <v>18750</v>
      </c>
      <c r="L10" s="23">
        <v>400</v>
      </c>
      <c r="M10" s="48">
        <f t="shared" ref="M10" si="10">G10*F10*0.03%</f>
        <v>407.58749999999998</v>
      </c>
      <c r="N10" s="34">
        <f t="shared" ref="N10" si="11">K10-M10</f>
        <v>18342.412499999999</v>
      </c>
      <c r="O10" s="55"/>
      <c r="P10" s="76"/>
      <c r="Q10" s="76"/>
      <c r="R10" s="76"/>
      <c r="S10" s="76"/>
      <c r="T10" s="76"/>
      <c r="U10" s="76"/>
      <c r="V10" s="76"/>
      <c r="W10" s="76"/>
    </row>
    <row r="11" spans="1:23" s="1" customFormat="1" ht="29.25" customHeight="1">
      <c r="A11" s="19">
        <v>4</v>
      </c>
      <c r="B11" s="21">
        <v>44411</v>
      </c>
      <c r="C11" s="22" t="s">
        <v>570</v>
      </c>
      <c r="D11" s="20" t="s">
        <v>253</v>
      </c>
      <c r="E11" s="23" t="s">
        <v>12</v>
      </c>
      <c r="F11" s="23">
        <v>9000</v>
      </c>
      <c r="G11" s="23">
        <v>139.80000000000001</v>
      </c>
      <c r="H11" s="23">
        <v>137.1</v>
      </c>
      <c r="I11" s="23">
        <v>142.94999999999999</v>
      </c>
      <c r="J11" s="33">
        <f t="shared" ref="J11" si="12">IF(E11="","",IF(E11="Buy",(I11-G11),(G11-I11)))</f>
        <v>3.1499999999999773</v>
      </c>
      <c r="K11" s="34">
        <f t="shared" ref="K11" si="13">IF(E11="","",J11*F11)</f>
        <v>28349.999999999796</v>
      </c>
      <c r="L11" s="23">
        <v>400</v>
      </c>
      <c r="M11" s="48">
        <f t="shared" ref="M11" si="14">G11*F11*0.03%</f>
        <v>377.46</v>
      </c>
      <c r="N11" s="34">
        <f t="shared" ref="N11" si="15">K11-M11</f>
        <v>27972.539999999797</v>
      </c>
      <c r="O11" s="55">
        <f>SUM(N10:N11)</f>
        <v>46314.952499999796</v>
      </c>
      <c r="P11" s="76"/>
      <c r="Q11" s="76"/>
      <c r="R11" s="76"/>
      <c r="S11" s="76"/>
      <c r="T11" s="76"/>
      <c r="U11" s="76"/>
      <c r="V11" s="76"/>
      <c r="W11" s="76"/>
    </row>
    <row r="12" spans="1:23" s="1" customFormat="1" ht="29.25" customHeight="1">
      <c r="A12" s="19">
        <v>5</v>
      </c>
      <c r="B12" s="21">
        <v>44412</v>
      </c>
      <c r="C12" s="22" t="s">
        <v>137</v>
      </c>
      <c r="D12" s="20" t="s">
        <v>575</v>
      </c>
      <c r="E12" s="23" t="s">
        <v>12</v>
      </c>
      <c r="F12" s="23">
        <v>3100</v>
      </c>
      <c r="G12" s="23">
        <v>398</v>
      </c>
      <c r="H12" s="23">
        <v>391.5</v>
      </c>
      <c r="I12" s="23">
        <v>405</v>
      </c>
      <c r="J12" s="33">
        <f t="shared" ref="J12" si="16">IF(E12="","",IF(E12="Buy",(I12-G12),(G12-I12)))</f>
        <v>7</v>
      </c>
      <c r="K12" s="34">
        <f t="shared" ref="K12" si="17">IF(E12="","",J12*F12)</f>
        <v>21700</v>
      </c>
      <c r="L12" s="23">
        <v>400</v>
      </c>
      <c r="M12" s="48">
        <f t="shared" ref="M12" si="18">G12*F12*0.03%</f>
        <v>370.14</v>
      </c>
      <c r="N12" s="34">
        <f t="shared" ref="N12" si="19">K12-M12</f>
        <v>21329.86</v>
      </c>
      <c r="O12" s="55"/>
      <c r="P12" s="76"/>
      <c r="Q12" s="76"/>
      <c r="R12" s="76"/>
      <c r="S12" s="76"/>
      <c r="T12" s="76"/>
      <c r="U12" s="76"/>
      <c r="V12" s="76"/>
      <c r="W12" s="76"/>
    </row>
    <row r="13" spans="1:23" s="1" customFormat="1" ht="29.25" customHeight="1">
      <c r="A13" s="19">
        <v>6</v>
      </c>
      <c r="B13" s="21">
        <v>44412</v>
      </c>
      <c r="C13" s="22" t="s">
        <v>114</v>
      </c>
      <c r="D13" s="20" t="s">
        <v>223</v>
      </c>
      <c r="E13" s="23" t="s">
        <v>12</v>
      </c>
      <c r="F13" s="23">
        <v>1500</v>
      </c>
      <c r="G13" s="23">
        <v>1615.75</v>
      </c>
      <c r="H13" s="23">
        <v>1599.8</v>
      </c>
      <c r="I13" s="23">
        <v>1632.5</v>
      </c>
      <c r="J13" s="33">
        <f t="shared" ref="J13" si="20">IF(E13="","",IF(E13="Buy",(I13-G13),(G13-I13)))</f>
        <v>16.75</v>
      </c>
      <c r="K13" s="34">
        <f t="shared" ref="K13" si="21">IF(E13="","",J13*F13)</f>
        <v>25125</v>
      </c>
      <c r="L13" s="23">
        <v>400</v>
      </c>
      <c r="M13" s="48">
        <f t="shared" ref="M13" si="22">G13*F13*0.03%</f>
        <v>727.08749999999998</v>
      </c>
      <c r="N13" s="34">
        <f t="shared" ref="N13" si="23">K13-M13</f>
        <v>24397.912499999999</v>
      </c>
      <c r="O13" s="55">
        <f>SUM(N12:N13)</f>
        <v>45727.772499999999</v>
      </c>
      <c r="P13" s="76"/>
      <c r="Q13" s="76"/>
      <c r="R13" s="76"/>
      <c r="S13" s="76"/>
      <c r="T13" s="76"/>
      <c r="U13" s="76"/>
      <c r="V13" s="76"/>
      <c r="W13" s="76"/>
    </row>
    <row r="14" spans="1:23" s="1" customFormat="1" ht="29.25" customHeight="1">
      <c r="A14" s="19">
        <v>7</v>
      </c>
      <c r="B14" s="21">
        <v>44413</v>
      </c>
      <c r="C14" s="22" t="s">
        <v>238</v>
      </c>
      <c r="D14" s="20" t="s">
        <v>234</v>
      </c>
      <c r="E14" s="23" t="s">
        <v>12</v>
      </c>
      <c r="F14" s="23">
        <v>1400</v>
      </c>
      <c r="G14" s="23">
        <v>1056</v>
      </c>
      <c r="H14" s="23">
        <v>1049.5</v>
      </c>
      <c r="I14" s="23">
        <v>1067.5</v>
      </c>
      <c r="J14" s="33">
        <f t="shared" ref="J14" si="24">IF(E14="","",IF(E14="Buy",(I14-G14),(G14-I14)))</f>
        <v>11.5</v>
      </c>
      <c r="K14" s="34">
        <f t="shared" ref="K14" si="25">IF(E14="","",J14*F14)</f>
        <v>16100</v>
      </c>
      <c r="L14" s="23">
        <v>400</v>
      </c>
      <c r="M14" s="48">
        <f t="shared" ref="M14" si="26">G14*F14*0.03%</f>
        <v>443.52</v>
      </c>
      <c r="N14" s="34">
        <f t="shared" ref="N14" si="27">K14-M14</f>
        <v>15656.48</v>
      </c>
      <c r="O14" s="55"/>
      <c r="P14" s="76"/>
      <c r="Q14" s="76"/>
      <c r="R14" s="76"/>
      <c r="S14" s="76"/>
      <c r="T14" s="76"/>
      <c r="U14" s="76"/>
      <c r="V14" s="76"/>
      <c r="W14" s="76"/>
    </row>
    <row r="15" spans="1:23" s="1" customFormat="1" ht="29.25" customHeight="1">
      <c r="A15" s="19">
        <v>8</v>
      </c>
      <c r="B15" s="21">
        <v>44413</v>
      </c>
      <c r="C15" s="22" t="s">
        <v>249</v>
      </c>
      <c r="D15" s="20" t="s">
        <v>202</v>
      </c>
      <c r="E15" s="23" t="s">
        <v>12</v>
      </c>
      <c r="F15" s="23">
        <v>2700</v>
      </c>
      <c r="G15" s="23">
        <v>760.2</v>
      </c>
      <c r="H15" s="23">
        <v>754.9</v>
      </c>
      <c r="I15" s="23">
        <v>755.65</v>
      </c>
      <c r="J15" s="33">
        <f t="shared" ref="J15" si="28">IF(E15="","",IF(E15="Buy",(I15-G15),(G15-I15)))</f>
        <v>-4.5500000000000682</v>
      </c>
      <c r="K15" s="34">
        <f t="shared" ref="K15" si="29">IF(E15="","",J15*F15)</f>
        <v>-12285.000000000184</v>
      </c>
      <c r="L15" s="23">
        <v>400</v>
      </c>
      <c r="M15" s="48">
        <f t="shared" ref="M15" si="30">G15*F15*0.03%</f>
        <v>615.76200000000006</v>
      </c>
      <c r="N15" s="34">
        <f t="shared" ref="N15" si="31">K15-M15</f>
        <v>-12900.762000000184</v>
      </c>
      <c r="O15" s="55"/>
      <c r="P15" s="76"/>
      <c r="Q15" s="76"/>
      <c r="R15" s="76"/>
      <c r="S15" s="76"/>
      <c r="T15" s="76"/>
      <c r="U15" s="76"/>
      <c r="V15" s="76"/>
      <c r="W15" s="76"/>
    </row>
    <row r="16" spans="1:23" s="1" customFormat="1" ht="29.25" customHeight="1">
      <c r="A16" s="19">
        <v>9</v>
      </c>
      <c r="B16" s="21">
        <v>44413</v>
      </c>
      <c r="C16" s="22" t="s">
        <v>367</v>
      </c>
      <c r="D16" s="20" t="s">
        <v>617</v>
      </c>
      <c r="E16" s="23" t="s">
        <v>12</v>
      </c>
      <c r="F16" s="23">
        <v>3600</v>
      </c>
      <c r="G16" s="23">
        <v>310.5</v>
      </c>
      <c r="H16" s="23">
        <v>307.89999999999998</v>
      </c>
      <c r="I16" s="23">
        <v>309</v>
      </c>
      <c r="J16" s="33">
        <f t="shared" ref="J16" si="32">IF(E16="","",IF(E16="Buy",(I16-G16),(G16-I16)))</f>
        <v>-1.5</v>
      </c>
      <c r="K16" s="34">
        <f t="shared" ref="K16" si="33">IF(E16="","",J16*F16)</f>
        <v>-5400</v>
      </c>
      <c r="L16" s="23">
        <v>400</v>
      </c>
      <c r="M16" s="48">
        <f t="shared" ref="M16" si="34">G16*F16*0.03%</f>
        <v>335.34</v>
      </c>
      <c r="N16" s="34">
        <f t="shared" ref="N16" si="35">K16-M16</f>
        <v>-5735.34</v>
      </c>
      <c r="O16" s="55">
        <f>SUM(N14:N16)</f>
        <v>-2979.6220000001849</v>
      </c>
      <c r="P16" s="76"/>
      <c r="Q16" s="76"/>
      <c r="R16" s="76"/>
      <c r="S16" s="76"/>
      <c r="T16" s="76"/>
      <c r="U16" s="76"/>
      <c r="V16" s="76"/>
      <c r="W16" s="76"/>
    </row>
    <row r="17" spans="1:23" s="1" customFormat="1" ht="29.25" customHeight="1">
      <c r="A17" s="19">
        <v>10</v>
      </c>
      <c r="B17" s="21">
        <v>44414</v>
      </c>
      <c r="C17" s="22" t="s">
        <v>221</v>
      </c>
      <c r="D17" s="20" t="s">
        <v>602</v>
      </c>
      <c r="E17" s="23" t="s">
        <v>12</v>
      </c>
      <c r="F17" s="23">
        <v>6200</v>
      </c>
      <c r="G17" s="23">
        <v>135.1</v>
      </c>
      <c r="H17" s="23">
        <v>133.5</v>
      </c>
      <c r="I17" s="23">
        <v>134.15</v>
      </c>
      <c r="J17" s="33">
        <f t="shared" ref="J17" si="36">IF(E17="","",IF(E17="Buy",(I17-G17),(G17-I17)))</f>
        <v>-0.94999999999998863</v>
      </c>
      <c r="K17" s="34">
        <f t="shared" ref="K17" si="37">IF(E17="","",J17*F17)</f>
        <v>-5889.9999999999291</v>
      </c>
      <c r="L17" s="23">
        <v>400</v>
      </c>
      <c r="M17" s="48">
        <f t="shared" ref="M17" si="38">G17*F17*0.03%</f>
        <v>251.28599999999997</v>
      </c>
      <c r="N17" s="34">
        <f t="shared" ref="N17" si="39">K17-M17</f>
        <v>-6141.2859999999291</v>
      </c>
      <c r="O17" s="55"/>
      <c r="P17" s="76"/>
      <c r="Q17" s="76"/>
      <c r="R17" s="76"/>
      <c r="S17" s="76"/>
      <c r="T17" s="76"/>
      <c r="U17" s="76"/>
      <c r="V17" s="76"/>
      <c r="W17" s="76"/>
    </row>
    <row r="18" spans="1:23" s="1" customFormat="1" ht="29.25" customHeight="1">
      <c r="A18" s="19">
        <v>11</v>
      </c>
      <c r="B18" s="21">
        <v>44414</v>
      </c>
      <c r="C18" s="22" t="s">
        <v>457</v>
      </c>
      <c r="D18" s="20" t="s">
        <v>99</v>
      </c>
      <c r="E18" s="23" t="s">
        <v>12</v>
      </c>
      <c r="F18" s="23">
        <v>1000</v>
      </c>
      <c r="G18" s="23">
        <v>1472</v>
      </c>
      <c r="H18" s="23">
        <v>1459.9</v>
      </c>
      <c r="I18" s="23">
        <v>1494</v>
      </c>
      <c r="J18" s="33">
        <f t="shared" ref="J18" si="40">IF(E18="","",IF(E18="Buy",(I18-G18),(G18-I18)))</f>
        <v>22</v>
      </c>
      <c r="K18" s="34">
        <f t="shared" ref="K18" si="41">IF(E18="","",J18*F18)</f>
        <v>22000</v>
      </c>
      <c r="L18" s="23">
        <v>400</v>
      </c>
      <c r="M18" s="48">
        <f t="shared" ref="M18" si="42">G18*F18*0.03%</f>
        <v>441.59999999999997</v>
      </c>
      <c r="N18" s="34">
        <f t="shared" ref="N18" si="43">K18-M18</f>
        <v>21558.400000000001</v>
      </c>
      <c r="O18" s="55"/>
      <c r="P18" s="76"/>
      <c r="Q18" s="76"/>
      <c r="R18" s="76"/>
      <c r="S18" s="76"/>
      <c r="T18" s="76"/>
      <c r="U18" s="76"/>
      <c r="V18" s="76"/>
      <c r="W18" s="76"/>
    </row>
    <row r="19" spans="1:23" s="1" customFormat="1" ht="29.25" customHeight="1">
      <c r="A19" s="19">
        <v>12</v>
      </c>
      <c r="B19" s="21">
        <v>44414</v>
      </c>
      <c r="C19" s="22" t="s">
        <v>63</v>
      </c>
      <c r="D19" s="20" t="s">
        <v>404</v>
      </c>
      <c r="E19" s="23" t="s">
        <v>12</v>
      </c>
      <c r="F19" s="23">
        <v>600</v>
      </c>
      <c r="G19" s="23">
        <v>3329</v>
      </c>
      <c r="H19" s="23">
        <v>3310.5</v>
      </c>
      <c r="I19" s="23">
        <v>3321</v>
      </c>
      <c r="J19" s="33">
        <f t="shared" ref="J19" si="44">IF(E19="","",IF(E19="Buy",(I19-G19),(G19-I19)))</f>
        <v>-8</v>
      </c>
      <c r="K19" s="34">
        <f t="shared" ref="K19" si="45">IF(E19="","",J19*F19)</f>
        <v>-4800</v>
      </c>
      <c r="L19" s="23">
        <v>400</v>
      </c>
      <c r="M19" s="48">
        <f t="shared" ref="M19" si="46">G19*F19*0.03%</f>
        <v>599.21999999999991</v>
      </c>
      <c r="N19" s="34">
        <f>K19-M19</f>
        <v>-5399.22</v>
      </c>
      <c r="O19" s="55">
        <f>SUM(N17:N19)</f>
        <v>10017.894000000073</v>
      </c>
      <c r="P19" s="76"/>
      <c r="Q19" s="76"/>
      <c r="R19" s="76"/>
      <c r="S19" s="76"/>
      <c r="T19" s="76"/>
      <c r="U19" s="76"/>
      <c r="V19" s="76"/>
      <c r="W19" s="76"/>
    </row>
    <row r="20" spans="1:23" s="1" customFormat="1" ht="29.25" customHeight="1">
      <c r="A20" s="19">
        <v>13</v>
      </c>
      <c r="B20" s="21">
        <v>44417</v>
      </c>
      <c r="C20" s="22" t="s">
        <v>195</v>
      </c>
      <c r="D20" s="20" t="s">
        <v>224</v>
      </c>
      <c r="E20" s="23" t="s">
        <v>12</v>
      </c>
      <c r="F20" s="23">
        <v>1400</v>
      </c>
      <c r="G20" s="23">
        <v>778</v>
      </c>
      <c r="H20" s="23">
        <v>765.5</v>
      </c>
      <c r="I20" s="23">
        <v>776.5</v>
      </c>
      <c r="J20" s="33">
        <f t="shared" ref="J20" si="47">IF(E20="","",IF(E20="Buy",(I20-G20),(G20-I20)))</f>
        <v>-1.5</v>
      </c>
      <c r="K20" s="34">
        <f t="shared" ref="K20" si="48">IF(E20="","",J20*F20)</f>
        <v>-2100</v>
      </c>
      <c r="L20" s="23">
        <v>400</v>
      </c>
      <c r="M20" s="48">
        <f t="shared" ref="M20" si="49">G20*F20*0.03%</f>
        <v>326.76</v>
      </c>
      <c r="N20" s="34">
        <f t="shared" ref="N20" si="50">K20-M20</f>
        <v>-2426.7600000000002</v>
      </c>
      <c r="O20" s="55">
        <f>SUM(N20)</f>
        <v>-2426.7600000000002</v>
      </c>
      <c r="P20" s="76"/>
      <c r="Q20" s="76"/>
      <c r="R20" s="76"/>
      <c r="S20" s="76"/>
      <c r="T20" s="76"/>
      <c r="U20" s="76"/>
      <c r="V20" s="76"/>
      <c r="W20" s="76"/>
    </row>
    <row r="21" spans="1:23" s="1" customFormat="1" ht="29.25" customHeight="1">
      <c r="A21" s="19">
        <v>14</v>
      </c>
      <c r="B21" s="21">
        <v>44418</v>
      </c>
      <c r="C21" s="22" t="s">
        <v>213</v>
      </c>
      <c r="D21" s="20" t="s">
        <v>74</v>
      </c>
      <c r="E21" s="23" t="s">
        <v>12</v>
      </c>
      <c r="F21" s="23">
        <v>2400</v>
      </c>
      <c r="G21" s="23">
        <v>761.15</v>
      </c>
      <c r="H21" s="23">
        <v>755.6</v>
      </c>
      <c r="I21" s="23">
        <v>761.35</v>
      </c>
      <c r="J21" s="33">
        <f t="shared" ref="J21" si="51">IF(E21="","",IF(E21="Buy",(I21-G21),(G21-I21)))</f>
        <v>0.20000000000004547</v>
      </c>
      <c r="K21" s="34">
        <f t="shared" ref="K21" si="52">IF(E21="","",J21*F21)</f>
        <v>480.00000000010914</v>
      </c>
      <c r="L21" s="23">
        <v>400</v>
      </c>
      <c r="M21" s="48">
        <f t="shared" ref="M21" si="53">G21*F21*0.03%</f>
        <v>548.02799999999991</v>
      </c>
      <c r="N21" s="34">
        <f t="shared" ref="N21" si="54">K21-M21</f>
        <v>-68.027999999890767</v>
      </c>
      <c r="O21" s="55"/>
      <c r="P21" s="76"/>
      <c r="Q21" s="76"/>
      <c r="R21" s="76"/>
      <c r="S21" s="76"/>
      <c r="T21" s="76"/>
      <c r="U21" s="76"/>
      <c r="V21" s="76"/>
      <c r="W21" s="76"/>
    </row>
    <row r="22" spans="1:23" s="1" customFormat="1" ht="29.25" customHeight="1">
      <c r="A22" s="19">
        <v>15</v>
      </c>
      <c r="B22" s="21">
        <v>44418</v>
      </c>
      <c r="C22" s="22" t="s">
        <v>389</v>
      </c>
      <c r="D22" s="20" t="s">
        <v>181</v>
      </c>
      <c r="E22" s="23" t="s">
        <v>12</v>
      </c>
      <c r="F22" s="23">
        <v>1100</v>
      </c>
      <c r="G22" s="23">
        <v>1707</v>
      </c>
      <c r="H22" s="23">
        <v>1695.9</v>
      </c>
      <c r="I22" s="23">
        <v>1720.5</v>
      </c>
      <c r="J22" s="33">
        <f t="shared" ref="J22" si="55">IF(E22="","",IF(E22="Buy",(I22-G22),(G22-I22)))</f>
        <v>13.5</v>
      </c>
      <c r="K22" s="34">
        <f t="shared" ref="K22" si="56">IF(E22="","",J22*F22)</f>
        <v>14850</v>
      </c>
      <c r="L22" s="23">
        <v>400</v>
      </c>
      <c r="M22" s="48">
        <f t="shared" ref="M22" si="57">G22*F22*0.03%</f>
        <v>563.30999999999995</v>
      </c>
      <c r="N22" s="34">
        <f t="shared" ref="N22" si="58">K22-M22</f>
        <v>14286.69</v>
      </c>
      <c r="O22" s="55"/>
      <c r="P22" s="76"/>
      <c r="Q22" s="76"/>
      <c r="R22" s="76"/>
      <c r="S22" s="76"/>
      <c r="T22" s="76"/>
      <c r="U22" s="76"/>
      <c r="V22" s="76"/>
      <c r="W22" s="76"/>
    </row>
    <row r="23" spans="1:23" s="1" customFormat="1" ht="29.25" customHeight="1">
      <c r="A23" s="19">
        <v>16</v>
      </c>
      <c r="B23" s="21">
        <v>44418</v>
      </c>
      <c r="C23" s="22" t="s">
        <v>304</v>
      </c>
      <c r="D23" s="20" t="s">
        <v>362</v>
      </c>
      <c r="E23" s="23" t="s">
        <v>12</v>
      </c>
      <c r="F23" s="23">
        <v>125</v>
      </c>
      <c r="G23" s="23">
        <v>5437</v>
      </c>
      <c r="H23" s="23">
        <v>5395.5</v>
      </c>
      <c r="I23" s="23">
        <v>5395.5</v>
      </c>
      <c r="J23" s="33">
        <f t="shared" ref="J23" si="59">IF(E23="","",IF(E23="Buy",(I23-G23),(G23-I23)))</f>
        <v>-41.5</v>
      </c>
      <c r="K23" s="34">
        <f t="shared" ref="K23" si="60">IF(E23="","",J23*F23)</f>
        <v>-5187.5</v>
      </c>
      <c r="L23" s="23">
        <v>400</v>
      </c>
      <c r="M23" s="48">
        <f t="shared" ref="M23" si="61">G23*F23*0.03%</f>
        <v>203.88749999999999</v>
      </c>
      <c r="N23" s="34">
        <f t="shared" ref="N23" si="62">K23-M23</f>
        <v>-5391.3874999999998</v>
      </c>
      <c r="O23" s="55">
        <f>SUM(N21:N23)</f>
        <v>8827.2745000001087</v>
      </c>
      <c r="P23" s="76"/>
      <c r="Q23" s="76"/>
      <c r="R23" s="76"/>
      <c r="S23" s="76"/>
      <c r="T23" s="76"/>
      <c r="U23" s="76"/>
      <c r="V23" s="76"/>
      <c r="W23" s="76"/>
    </row>
    <row r="24" spans="1:23" s="1" customFormat="1" ht="29.25" customHeight="1">
      <c r="A24" s="19">
        <v>17</v>
      </c>
      <c r="B24" s="21">
        <v>44419</v>
      </c>
      <c r="C24" s="22" t="s">
        <v>238</v>
      </c>
      <c r="D24" s="20" t="s">
        <v>193</v>
      </c>
      <c r="E24" s="23" t="s">
        <v>13</v>
      </c>
      <c r="F24" s="23">
        <v>4600</v>
      </c>
      <c r="G24" s="23">
        <v>372</v>
      </c>
      <c r="H24" s="23">
        <v>378.9</v>
      </c>
      <c r="I24" s="23">
        <v>367.25</v>
      </c>
      <c r="J24" s="33">
        <f t="shared" ref="J24" si="63">IF(E24="","",IF(E24="Buy",(I24-G24),(G24-I24)))</f>
        <v>4.75</v>
      </c>
      <c r="K24" s="34">
        <f t="shared" ref="K24" si="64">IF(E24="","",J24*F24)</f>
        <v>21850</v>
      </c>
      <c r="L24" s="23">
        <v>400</v>
      </c>
      <c r="M24" s="48">
        <f t="shared" ref="M24" si="65">G24*F24*0.03%</f>
        <v>513.3599999999999</v>
      </c>
      <c r="N24" s="34">
        <f t="shared" ref="N24" si="66">K24-M24</f>
        <v>21336.639999999999</v>
      </c>
      <c r="O24" s="55"/>
      <c r="P24" s="76"/>
      <c r="Q24" s="76"/>
      <c r="R24" s="76"/>
      <c r="S24" s="76"/>
      <c r="T24" s="76"/>
      <c r="U24" s="76"/>
      <c r="V24" s="76"/>
      <c r="W24" s="76"/>
    </row>
    <row r="25" spans="1:23" s="1" customFormat="1" ht="29.25" customHeight="1">
      <c r="A25" s="19">
        <v>18</v>
      </c>
      <c r="B25" s="21">
        <v>44419</v>
      </c>
      <c r="C25" s="22" t="s">
        <v>548</v>
      </c>
      <c r="D25" s="20" t="s">
        <v>155</v>
      </c>
      <c r="E25" s="23" t="s">
        <v>12</v>
      </c>
      <c r="F25" s="23">
        <v>3100</v>
      </c>
      <c r="G25" s="23">
        <v>320</v>
      </c>
      <c r="H25" s="23">
        <v>317.89999999999998</v>
      </c>
      <c r="I25" s="23">
        <v>324.3</v>
      </c>
      <c r="J25" s="33">
        <f t="shared" ref="J25" si="67">IF(E25="","",IF(E25="Buy",(I25-G25),(G25-I25)))</f>
        <v>4.3000000000000114</v>
      </c>
      <c r="K25" s="34">
        <f t="shared" ref="K25" si="68">IF(E25="","",J25*F25)</f>
        <v>13330.000000000035</v>
      </c>
      <c r="L25" s="23">
        <v>400</v>
      </c>
      <c r="M25" s="48">
        <f t="shared" ref="M25" si="69">G25*F25*0.03%</f>
        <v>297.59999999999997</v>
      </c>
      <c r="N25" s="34">
        <f t="shared" ref="N25" si="70">K25-M25</f>
        <v>13032.400000000034</v>
      </c>
      <c r="O25" s="55">
        <f>SUM(N24:N25)</f>
        <v>34369.040000000037</v>
      </c>
      <c r="P25" s="76"/>
      <c r="Q25" s="76"/>
      <c r="R25" s="76"/>
      <c r="S25" s="76"/>
      <c r="T25" s="76"/>
      <c r="U25" s="76"/>
      <c r="V25" s="76"/>
      <c r="W25" s="76"/>
    </row>
    <row r="26" spans="1:23" s="1" customFormat="1" ht="29.25" customHeight="1">
      <c r="A26" s="19">
        <v>19</v>
      </c>
      <c r="B26" s="21">
        <v>44420</v>
      </c>
      <c r="C26" s="22" t="s">
        <v>94</v>
      </c>
      <c r="D26" s="20" t="s">
        <v>618</v>
      </c>
      <c r="E26" s="23" t="s">
        <v>12</v>
      </c>
      <c r="F26" s="23">
        <v>10666</v>
      </c>
      <c r="G26" s="23">
        <v>179.6</v>
      </c>
      <c r="H26" s="23">
        <v>177.4</v>
      </c>
      <c r="I26" s="23">
        <v>182.6</v>
      </c>
      <c r="J26" s="33">
        <f t="shared" ref="J26" si="71">IF(E26="","",IF(E26="Buy",(I26-G26),(G26-I26)))</f>
        <v>3</v>
      </c>
      <c r="K26" s="34">
        <f t="shared" ref="K26" si="72">IF(E26="","",J26*F26)</f>
        <v>31998</v>
      </c>
      <c r="L26" s="23">
        <v>400</v>
      </c>
      <c r="M26" s="48">
        <f t="shared" ref="M26" si="73">G26*F26*0.03%</f>
        <v>574.68407999999988</v>
      </c>
      <c r="N26" s="34">
        <f t="shared" ref="N26" si="74">K26-M26</f>
        <v>31423.315920000001</v>
      </c>
      <c r="O26" s="55">
        <f>SUM(N26)</f>
        <v>31423.315920000001</v>
      </c>
      <c r="P26" s="76"/>
      <c r="Q26" s="76"/>
      <c r="R26" s="76"/>
      <c r="S26" s="76"/>
      <c r="T26" s="76"/>
      <c r="U26" s="76"/>
      <c r="V26" s="76"/>
      <c r="W26" s="76"/>
    </row>
    <row r="27" spans="1:23" s="1" customFormat="1" ht="29.25" customHeight="1">
      <c r="A27" s="19">
        <v>20</v>
      </c>
      <c r="B27" s="21">
        <v>44421</v>
      </c>
      <c r="C27" s="22" t="s">
        <v>102</v>
      </c>
      <c r="D27" s="20" t="s">
        <v>169</v>
      </c>
      <c r="E27" s="23" t="s">
        <v>12</v>
      </c>
      <c r="F27" s="23">
        <v>850</v>
      </c>
      <c r="G27" s="23">
        <v>1453.5</v>
      </c>
      <c r="H27" s="23">
        <v>1442.5</v>
      </c>
      <c r="I27" s="23">
        <v>1445.5</v>
      </c>
      <c r="J27" s="33">
        <f t="shared" ref="J27" si="75">IF(E27="","",IF(E27="Buy",(I27-G27),(G27-I27)))</f>
        <v>-8</v>
      </c>
      <c r="K27" s="34">
        <f t="shared" ref="K27" si="76">IF(E27="","",J27*F27)</f>
        <v>-6800</v>
      </c>
      <c r="L27" s="23">
        <v>400</v>
      </c>
      <c r="M27" s="48">
        <f t="shared" ref="M27" si="77">G27*F27*0.03%</f>
        <v>370.64249999999998</v>
      </c>
      <c r="N27" s="34">
        <f t="shared" ref="N27" si="78">K27-M27</f>
        <v>-7170.6424999999999</v>
      </c>
      <c r="O27" s="55"/>
      <c r="P27" s="76"/>
      <c r="Q27" s="76"/>
      <c r="R27" s="76"/>
      <c r="S27" s="76"/>
      <c r="T27" s="76"/>
      <c r="U27" s="76"/>
      <c r="V27" s="76"/>
      <c r="W27" s="76"/>
    </row>
    <row r="28" spans="1:23" s="1" customFormat="1" ht="29.25" customHeight="1">
      <c r="A28" s="19">
        <v>21</v>
      </c>
      <c r="B28" s="21">
        <v>44421</v>
      </c>
      <c r="C28" s="22" t="s">
        <v>261</v>
      </c>
      <c r="D28" s="20" t="s">
        <v>404</v>
      </c>
      <c r="E28" s="23" t="s">
        <v>12</v>
      </c>
      <c r="F28" s="23">
        <v>600</v>
      </c>
      <c r="G28" s="23">
        <v>3410</v>
      </c>
      <c r="H28" s="23">
        <v>3389.9</v>
      </c>
      <c r="I28" s="23">
        <v>3455</v>
      </c>
      <c r="J28" s="33">
        <f t="shared" ref="J28" si="79">IF(E28="","",IF(E28="Buy",(I28-G28),(G28-I28)))</f>
        <v>45</v>
      </c>
      <c r="K28" s="34">
        <f t="shared" ref="K28" si="80">IF(E28="","",J28*F28)</f>
        <v>27000</v>
      </c>
      <c r="L28" s="23">
        <v>400</v>
      </c>
      <c r="M28" s="48">
        <f t="shared" ref="M28" si="81">G28*F28*0.03%</f>
        <v>613.79999999999995</v>
      </c>
      <c r="N28" s="34">
        <f t="shared" ref="N28" si="82">K28-M28</f>
        <v>26386.2</v>
      </c>
      <c r="O28" s="55">
        <f>SUM(N27:N28)</f>
        <v>19215.557500000003</v>
      </c>
      <c r="P28" s="76"/>
      <c r="Q28" s="76"/>
      <c r="R28" s="76"/>
      <c r="S28" s="76"/>
      <c r="T28" s="76"/>
      <c r="U28" s="76"/>
      <c r="V28" s="76"/>
      <c r="W28" s="76"/>
    </row>
    <row r="29" spans="1:23" s="1" customFormat="1" ht="29.25" customHeight="1">
      <c r="A29" s="19">
        <v>22</v>
      </c>
      <c r="B29" s="21">
        <v>44424</v>
      </c>
      <c r="C29" s="22" t="s">
        <v>418</v>
      </c>
      <c r="D29" s="20" t="s">
        <v>266</v>
      </c>
      <c r="E29" s="23" t="s">
        <v>12</v>
      </c>
      <c r="F29" s="23">
        <v>150</v>
      </c>
      <c r="G29" s="23">
        <v>14536.25</v>
      </c>
      <c r="H29" s="23">
        <v>14429.9</v>
      </c>
      <c r="I29" s="23">
        <v>14429.9</v>
      </c>
      <c r="J29" s="33">
        <f t="shared" ref="J29" si="83">IF(E29="","",IF(E29="Buy",(I29-G29),(G29-I29)))</f>
        <v>-106.35000000000036</v>
      </c>
      <c r="K29" s="34">
        <f t="shared" ref="K29" si="84">IF(E29="","",J29*F29)</f>
        <v>-15952.500000000055</v>
      </c>
      <c r="L29" s="23">
        <v>400</v>
      </c>
      <c r="M29" s="48">
        <f t="shared" ref="M29" si="85">G29*F29*0.03%</f>
        <v>654.13124999999991</v>
      </c>
      <c r="N29" s="34">
        <f t="shared" ref="N29" si="86">K29-M29</f>
        <v>-16606.631250000053</v>
      </c>
      <c r="O29" s="55"/>
      <c r="P29" s="76"/>
      <c r="Q29" s="76"/>
      <c r="R29" s="76"/>
      <c r="S29" s="76"/>
      <c r="T29" s="76"/>
      <c r="U29" s="76"/>
      <c r="V29" s="76"/>
      <c r="W29" s="76"/>
    </row>
    <row r="30" spans="1:23" s="1" customFormat="1" ht="29.25" customHeight="1">
      <c r="A30" s="19">
        <v>23</v>
      </c>
      <c r="B30" s="21">
        <v>44424</v>
      </c>
      <c r="C30" s="22" t="s">
        <v>619</v>
      </c>
      <c r="D30" s="20" t="s">
        <v>169</v>
      </c>
      <c r="E30" s="23" t="s">
        <v>12</v>
      </c>
      <c r="F30" s="23">
        <v>1700</v>
      </c>
      <c r="G30" s="23">
        <v>1503.75</v>
      </c>
      <c r="H30" s="23">
        <v>1489.9</v>
      </c>
      <c r="I30" s="23">
        <v>1521</v>
      </c>
      <c r="J30" s="33">
        <f t="shared" ref="J30" si="87">IF(E30="","",IF(E30="Buy",(I30-G30),(G30-I30)))</f>
        <v>17.25</v>
      </c>
      <c r="K30" s="34">
        <f t="shared" ref="K30" si="88">IF(E30="","",J30*F30)</f>
        <v>29325</v>
      </c>
      <c r="L30" s="23">
        <v>400</v>
      </c>
      <c r="M30" s="48">
        <f t="shared" ref="M30" si="89">G30*F30*0.03%</f>
        <v>766.91249999999991</v>
      </c>
      <c r="N30" s="34">
        <f t="shared" ref="N30" si="90">K30-M30</f>
        <v>28558.087500000001</v>
      </c>
      <c r="O30" s="55">
        <f>SUM(N29:N30)</f>
        <v>11951.456249999948</v>
      </c>
      <c r="P30" s="76"/>
      <c r="Q30" s="76"/>
      <c r="R30" s="76"/>
      <c r="S30" s="76"/>
      <c r="T30" s="76"/>
      <c r="U30" s="76"/>
      <c r="V30" s="76"/>
      <c r="W30" s="76"/>
    </row>
    <row r="31" spans="1:23" s="1" customFormat="1" ht="29.25" customHeight="1">
      <c r="A31" s="19">
        <v>24</v>
      </c>
      <c r="B31" s="21">
        <v>44425</v>
      </c>
      <c r="C31" s="22" t="s">
        <v>143</v>
      </c>
      <c r="D31" s="20" t="s">
        <v>620</v>
      </c>
      <c r="E31" s="23" t="s">
        <v>12</v>
      </c>
      <c r="F31" s="23">
        <v>400</v>
      </c>
      <c r="G31" s="23">
        <v>3799.5</v>
      </c>
      <c r="H31" s="23">
        <v>3729.5</v>
      </c>
      <c r="I31" s="23">
        <v>3820</v>
      </c>
      <c r="J31" s="33">
        <f t="shared" ref="J31" si="91">IF(E31="","",IF(E31="Buy",(I31-G31),(G31-I31)))</f>
        <v>20.5</v>
      </c>
      <c r="K31" s="34">
        <f t="shared" ref="K31" si="92">IF(E31="","",J31*F31)</f>
        <v>8200</v>
      </c>
      <c r="L31" s="23">
        <v>400</v>
      </c>
      <c r="M31" s="48">
        <f t="shared" ref="M31" si="93">G31*F31*0.03%</f>
        <v>455.93999999999994</v>
      </c>
      <c r="N31" s="34">
        <f t="shared" ref="N31" si="94">K31-M31</f>
        <v>7744.06</v>
      </c>
      <c r="O31" s="55"/>
      <c r="P31" s="76"/>
      <c r="Q31" s="76"/>
      <c r="R31" s="76"/>
      <c r="S31" s="76"/>
      <c r="T31" s="76"/>
      <c r="U31" s="76"/>
      <c r="V31" s="76"/>
      <c r="W31" s="76"/>
    </row>
    <row r="32" spans="1:23" s="1" customFormat="1" ht="29.25" customHeight="1">
      <c r="A32" s="19">
        <v>25</v>
      </c>
      <c r="B32" s="21">
        <v>44425</v>
      </c>
      <c r="C32" s="22" t="s">
        <v>380</v>
      </c>
      <c r="D32" s="20" t="s">
        <v>448</v>
      </c>
      <c r="E32" s="23" t="s">
        <v>12</v>
      </c>
      <c r="F32" s="23">
        <v>3200</v>
      </c>
      <c r="G32" s="23">
        <v>633.45000000000005</v>
      </c>
      <c r="H32" s="23">
        <v>627.1</v>
      </c>
      <c r="I32" s="23">
        <v>628.79999999999995</v>
      </c>
      <c r="J32" s="33">
        <f t="shared" ref="J32" si="95">IF(E32="","",IF(E32="Buy",(I32-G32),(G32-I32)))</f>
        <v>-4.6500000000000909</v>
      </c>
      <c r="K32" s="34">
        <f t="shared" ref="K32" si="96">IF(E32="","",J32*F32)</f>
        <v>-14880.000000000291</v>
      </c>
      <c r="L32" s="23">
        <v>400</v>
      </c>
      <c r="M32" s="48">
        <f t="shared" ref="M32" si="97">G32*F32*0.03%</f>
        <v>608.11199999999997</v>
      </c>
      <c r="N32" s="34">
        <f t="shared" ref="N32" si="98">K32-M32</f>
        <v>-15488.11200000029</v>
      </c>
      <c r="O32" s="55">
        <f>SUM(N31:N32)</f>
        <v>-7744.0520000002898</v>
      </c>
      <c r="P32" s="23"/>
      <c r="Q32" s="76"/>
      <c r="R32" s="76"/>
      <c r="S32" s="76"/>
      <c r="T32" s="76"/>
      <c r="U32" s="76"/>
      <c r="V32" s="76"/>
      <c r="W32" s="76"/>
    </row>
    <row r="33" spans="1:23" s="1" customFormat="1" ht="29.25" customHeight="1">
      <c r="A33" s="19">
        <v>26</v>
      </c>
      <c r="B33" s="21">
        <v>44426</v>
      </c>
      <c r="C33" s="22" t="s">
        <v>195</v>
      </c>
      <c r="D33" s="20" t="s">
        <v>76</v>
      </c>
      <c r="E33" s="23" t="s">
        <v>12</v>
      </c>
      <c r="F33" s="23">
        <v>1000</v>
      </c>
      <c r="G33" s="23">
        <v>1262.5</v>
      </c>
      <c r="H33" s="23">
        <v>1249.9000000000001</v>
      </c>
      <c r="I33" s="23">
        <v>1249.9000000000001</v>
      </c>
      <c r="J33" s="33">
        <f t="shared" ref="J33" si="99">IF(E33="","",IF(E33="Buy",(I33-G33),(G33-I33)))</f>
        <v>-12.599999999999909</v>
      </c>
      <c r="K33" s="34">
        <f t="shared" ref="K33" si="100">IF(E33="","",J33*F33)</f>
        <v>-12599.999999999909</v>
      </c>
      <c r="L33" s="23">
        <v>400</v>
      </c>
      <c r="M33" s="48">
        <f t="shared" ref="M33" si="101">G33*F33*0.03%</f>
        <v>378.74999999999994</v>
      </c>
      <c r="N33" s="34">
        <f t="shared" ref="N33" si="102">K33-M33</f>
        <v>-12978.749999999909</v>
      </c>
      <c r="O33" s="55"/>
      <c r="P33" s="23"/>
      <c r="Q33" s="76"/>
      <c r="R33" s="76"/>
      <c r="S33" s="76"/>
      <c r="T33" s="76"/>
      <c r="U33" s="76"/>
      <c r="V33" s="76"/>
      <c r="W33" s="76"/>
    </row>
    <row r="34" spans="1:23" s="1" customFormat="1" ht="29.25" customHeight="1">
      <c r="A34" s="19">
        <v>27</v>
      </c>
      <c r="B34" s="21">
        <v>44426</v>
      </c>
      <c r="C34" s="22" t="s">
        <v>123</v>
      </c>
      <c r="D34" s="20" t="s">
        <v>141</v>
      </c>
      <c r="E34" s="23" t="s">
        <v>12</v>
      </c>
      <c r="F34" s="23">
        <v>2500</v>
      </c>
      <c r="G34" s="23">
        <v>672.5</v>
      </c>
      <c r="H34" s="23">
        <v>667.5</v>
      </c>
      <c r="I34" s="23">
        <v>684</v>
      </c>
      <c r="J34" s="33">
        <f t="shared" ref="J34" si="103">IF(E34="","",IF(E34="Buy",(I34-G34),(G34-I34)))</f>
        <v>11.5</v>
      </c>
      <c r="K34" s="34">
        <f t="shared" ref="K34" si="104">IF(E34="","",J34*F34)</f>
        <v>28750</v>
      </c>
      <c r="L34" s="23">
        <v>400</v>
      </c>
      <c r="M34" s="48">
        <f t="shared" ref="M34" si="105">G34*F34*0.03%</f>
        <v>504.37499999999994</v>
      </c>
      <c r="N34" s="34">
        <f t="shared" ref="N34" si="106">K34-M34</f>
        <v>28245.625</v>
      </c>
      <c r="O34" s="55"/>
      <c r="P34" s="23"/>
      <c r="Q34" s="76"/>
      <c r="R34" s="76"/>
      <c r="S34" s="76"/>
      <c r="T34" s="76"/>
      <c r="U34" s="76"/>
      <c r="V34" s="76"/>
      <c r="W34" s="76"/>
    </row>
    <row r="35" spans="1:23" s="1" customFormat="1" ht="29.25" customHeight="1">
      <c r="A35" s="19">
        <v>28</v>
      </c>
      <c r="B35" s="21">
        <v>44426</v>
      </c>
      <c r="C35" s="22" t="s">
        <v>424</v>
      </c>
      <c r="D35" s="20" t="s">
        <v>78</v>
      </c>
      <c r="E35" s="23" t="s">
        <v>12</v>
      </c>
      <c r="F35" s="23">
        <v>125</v>
      </c>
      <c r="G35" s="23">
        <v>6575</v>
      </c>
      <c r="H35" s="23">
        <v>6519.9</v>
      </c>
      <c r="I35" s="23">
        <v>6530</v>
      </c>
      <c r="J35" s="33">
        <f t="shared" ref="J35" si="107">IF(E35="","",IF(E35="Buy",(I35-G35),(G35-I35)))</f>
        <v>-45</v>
      </c>
      <c r="K35" s="34">
        <f t="shared" ref="K35" si="108">IF(E35="","",J35*F35)</f>
        <v>-5625</v>
      </c>
      <c r="L35" s="23">
        <v>400</v>
      </c>
      <c r="M35" s="48">
        <f t="shared" ref="M35" si="109">G35*F35*0.03%</f>
        <v>246.56249999999997</v>
      </c>
      <c r="N35" s="34">
        <f t="shared" ref="N35" si="110">K35-M35</f>
        <v>-5871.5625</v>
      </c>
      <c r="O35" s="55">
        <f>SUM(N33:N35)</f>
        <v>9395.3125000000909</v>
      </c>
      <c r="P35" s="23"/>
      <c r="Q35" s="76"/>
      <c r="R35" s="76"/>
      <c r="S35" s="76"/>
      <c r="T35" s="76"/>
      <c r="U35" s="76"/>
      <c r="V35" s="76"/>
      <c r="W35" s="76"/>
    </row>
    <row r="36" spans="1:23" s="1" customFormat="1" ht="29.25" customHeight="1">
      <c r="A36" s="19">
        <v>29</v>
      </c>
      <c r="B36" s="21">
        <v>44428</v>
      </c>
      <c r="C36" s="22" t="s">
        <v>495</v>
      </c>
      <c r="D36" s="20" t="s">
        <v>164</v>
      </c>
      <c r="E36" s="23" t="s">
        <v>12</v>
      </c>
      <c r="F36" s="23">
        <v>600</v>
      </c>
      <c r="G36" s="23">
        <v>2548</v>
      </c>
      <c r="H36" s="23">
        <v>2519.5</v>
      </c>
      <c r="I36" s="23">
        <v>2581</v>
      </c>
      <c r="J36" s="33">
        <f t="shared" ref="J36" si="111">IF(E36="","",IF(E36="Buy",(I36-G36),(G36-I36)))</f>
        <v>33</v>
      </c>
      <c r="K36" s="34">
        <f t="shared" ref="K36" si="112">IF(E36="","",J36*F36)</f>
        <v>19800</v>
      </c>
      <c r="L36" s="23">
        <v>400</v>
      </c>
      <c r="M36" s="48">
        <f t="shared" ref="M36" si="113">G36*F36*0.03%</f>
        <v>458.64</v>
      </c>
      <c r="N36" s="34">
        <f t="shared" ref="N36" si="114">K36-M36</f>
        <v>19341.36</v>
      </c>
      <c r="O36" s="55"/>
      <c r="P36" s="23"/>
      <c r="Q36" s="76"/>
      <c r="R36" s="76"/>
      <c r="S36" s="76"/>
      <c r="T36" s="76"/>
      <c r="U36" s="76"/>
      <c r="V36" s="76"/>
      <c r="W36" s="76"/>
    </row>
    <row r="37" spans="1:23" s="1" customFormat="1" ht="29.25" customHeight="1">
      <c r="A37" s="19">
        <v>30</v>
      </c>
      <c r="B37" s="21">
        <v>44428</v>
      </c>
      <c r="C37" s="22" t="s">
        <v>621</v>
      </c>
      <c r="D37" s="20" t="s">
        <v>235</v>
      </c>
      <c r="E37" s="23" t="s">
        <v>12</v>
      </c>
      <c r="F37" s="23">
        <v>600</v>
      </c>
      <c r="G37" s="23">
        <v>3104</v>
      </c>
      <c r="H37" s="23">
        <v>3084.5</v>
      </c>
      <c r="I37" s="23">
        <v>3104</v>
      </c>
      <c r="J37" s="33">
        <f t="shared" ref="J37" si="115">IF(E37="","",IF(E37="Buy",(I37-G37),(G37-I37)))</f>
        <v>0</v>
      </c>
      <c r="K37" s="34">
        <f t="shared" ref="K37" si="116">IF(E37="","",J37*F37)</f>
        <v>0</v>
      </c>
      <c r="L37" s="23">
        <v>400</v>
      </c>
      <c r="M37" s="48">
        <f t="shared" ref="M37" si="117">G37*F37*0.03%</f>
        <v>558.71999999999991</v>
      </c>
      <c r="N37" s="34">
        <f t="shared" ref="N37" si="118">K37-M37</f>
        <v>-558.71999999999991</v>
      </c>
      <c r="O37" s="55">
        <f>SUM(N36:N37)</f>
        <v>18782.64</v>
      </c>
      <c r="P37" s="23"/>
      <c r="Q37" s="76"/>
      <c r="R37" s="76"/>
      <c r="S37" s="76"/>
      <c r="T37" s="76"/>
      <c r="U37" s="76"/>
      <c r="V37" s="76"/>
      <c r="W37" s="76"/>
    </row>
    <row r="38" spans="1:23" s="1" customFormat="1" ht="29.25" customHeight="1">
      <c r="A38" s="19">
        <v>31</v>
      </c>
      <c r="B38" s="21">
        <v>44431</v>
      </c>
      <c r="C38" s="22" t="s">
        <v>237</v>
      </c>
      <c r="D38" s="20" t="s">
        <v>76</v>
      </c>
      <c r="E38" s="23" t="s">
        <v>12</v>
      </c>
      <c r="F38" s="23">
        <v>1000</v>
      </c>
      <c r="G38" s="23">
        <v>1270</v>
      </c>
      <c r="H38" s="23">
        <v>1254.5</v>
      </c>
      <c r="I38" s="23">
        <v>1264.5</v>
      </c>
      <c r="J38" s="33">
        <f t="shared" ref="J38" si="119">IF(E38="","",IF(E38="Buy",(I38-G38),(G38-I38)))</f>
        <v>-5.5</v>
      </c>
      <c r="K38" s="34">
        <f t="shared" ref="K38" si="120">IF(E38="","",J38*F38)</f>
        <v>-5500</v>
      </c>
      <c r="L38" s="23">
        <v>400</v>
      </c>
      <c r="M38" s="48">
        <f t="shared" ref="M38" si="121">G38*F38*0.03%</f>
        <v>380.99999999999994</v>
      </c>
      <c r="N38" s="34">
        <f t="shared" ref="N38" si="122">K38-M38</f>
        <v>-5881</v>
      </c>
      <c r="O38" s="55"/>
      <c r="P38" s="23"/>
      <c r="Q38" s="76"/>
      <c r="R38" s="76"/>
      <c r="S38" s="76"/>
      <c r="T38" s="76"/>
      <c r="U38" s="76"/>
      <c r="V38" s="76"/>
      <c r="W38" s="76"/>
    </row>
    <row r="39" spans="1:23" s="1" customFormat="1" ht="29.25" customHeight="1">
      <c r="A39" s="19">
        <v>32</v>
      </c>
      <c r="B39" s="21">
        <v>44431</v>
      </c>
      <c r="C39" s="22" t="s">
        <v>248</v>
      </c>
      <c r="D39" s="20" t="s">
        <v>622</v>
      </c>
      <c r="E39" s="23" t="s">
        <v>12</v>
      </c>
      <c r="F39" s="23">
        <v>1000</v>
      </c>
      <c r="G39" s="23">
        <v>1062</v>
      </c>
      <c r="H39" s="23">
        <v>1052.5</v>
      </c>
      <c r="I39" s="23">
        <v>1052.5</v>
      </c>
      <c r="J39" s="33">
        <f t="shared" ref="J39" si="123">IF(E39="","",IF(E39="Buy",(I39-G39),(G39-I39)))</f>
        <v>-9.5</v>
      </c>
      <c r="K39" s="34">
        <f t="shared" ref="K39" si="124">IF(E39="","",J39*F39)</f>
        <v>-9500</v>
      </c>
      <c r="L39" s="23">
        <v>400</v>
      </c>
      <c r="M39" s="48">
        <f t="shared" ref="M39" si="125">G39*F39*0.03%</f>
        <v>318.59999999999997</v>
      </c>
      <c r="N39" s="34">
        <f t="shared" ref="N39" si="126">K39-M39</f>
        <v>-9818.6</v>
      </c>
      <c r="O39" s="55">
        <f>SUM(N38:N39)</f>
        <v>-15699.6</v>
      </c>
      <c r="P39" s="23"/>
      <c r="Q39" s="76"/>
      <c r="R39" s="76"/>
      <c r="S39" s="76"/>
      <c r="T39" s="76"/>
      <c r="U39" s="76"/>
      <c r="V39" s="76"/>
      <c r="W39" s="76"/>
    </row>
    <row r="40" spans="1:23" s="1" customFormat="1" ht="29.25" customHeight="1">
      <c r="A40" s="19">
        <v>33</v>
      </c>
      <c r="B40" s="21">
        <v>44432</v>
      </c>
      <c r="C40" s="22" t="s">
        <v>82</v>
      </c>
      <c r="D40" s="20" t="s">
        <v>362</v>
      </c>
      <c r="E40" s="23" t="s">
        <v>12</v>
      </c>
      <c r="F40" s="23">
        <v>250</v>
      </c>
      <c r="G40" s="23">
        <v>5612.5</v>
      </c>
      <c r="H40" s="23">
        <v>5540.5</v>
      </c>
      <c r="I40" s="23">
        <v>5638</v>
      </c>
      <c r="J40" s="33">
        <f t="shared" ref="J40" si="127">IF(E40="","",IF(E40="Buy",(I40-G40),(G40-I40)))</f>
        <v>25.5</v>
      </c>
      <c r="K40" s="34">
        <f t="shared" ref="K40" si="128">IF(E40="","",J40*F40)</f>
        <v>6375</v>
      </c>
      <c r="L40" s="23">
        <v>400</v>
      </c>
      <c r="M40" s="48">
        <f t="shared" ref="M40" si="129">G40*F40*0.03%</f>
        <v>420.93749999999994</v>
      </c>
      <c r="N40" s="34">
        <f t="shared" ref="N40" si="130">K40-M40</f>
        <v>5954.0625</v>
      </c>
      <c r="O40" s="55"/>
      <c r="P40" s="23"/>
      <c r="Q40" s="76"/>
      <c r="R40" s="76"/>
      <c r="S40" s="76"/>
      <c r="T40" s="76"/>
      <c r="U40" s="76"/>
      <c r="V40" s="76"/>
      <c r="W40" s="76"/>
    </row>
    <row r="41" spans="1:23" s="1" customFormat="1" ht="29.25" customHeight="1">
      <c r="A41" s="19">
        <v>34</v>
      </c>
      <c r="B41" s="21">
        <v>44432</v>
      </c>
      <c r="C41" s="22" t="s">
        <v>623</v>
      </c>
      <c r="D41" s="20" t="s">
        <v>78</v>
      </c>
      <c r="E41" s="23" t="s">
        <v>12</v>
      </c>
      <c r="F41" s="23">
        <v>250</v>
      </c>
      <c r="G41" s="23">
        <v>7000</v>
      </c>
      <c r="H41" s="23">
        <v>6939.9</v>
      </c>
      <c r="I41" s="23">
        <v>6964</v>
      </c>
      <c r="J41" s="33">
        <f t="shared" ref="J41" si="131">IF(E41="","",IF(E41="Buy",(I41-G41),(G41-I41)))</f>
        <v>-36</v>
      </c>
      <c r="K41" s="34">
        <f t="shared" ref="K41" si="132">IF(E41="","",J41*F41)</f>
        <v>-9000</v>
      </c>
      <c r="L41" s="23">
        <v>400</v>
      </c>
      <c r="M41" s="48">
        <f t="shared" ref="M41" si="133">G41*F41*0.03%</f>
        <v>525</v>
      </c>
      <c r="N41" s="34">
        <f t="shared" ref="N41" si="134">K41-M41</f>
        <v>-9525</v>
      </c>
      <c r="O41" s="55">
        <f>SUM(N40:N41)</f>
        <v>-3570.9375</v>
      </c>
      <c r="P41" s="23"/>
      <c r="Q41" s="76"/>
      <c r="R41" s="76"/>
      <c r="S41" s="76"/>
      <c r="T41" s="76"/>
      <c r="U41" s="76"/>
      <c r="V41" s="76"/>
      <c r="W41" s="76"/>
    </row>
    <row r="42" spans="1:23" s="1" customFormat="1" ht="29.25" customHeight="1">
      <c r="A42" s="19">
        <v>35</v>
      </c>
      <c r="B42" s="21">
        <v>44433</v>
      </c>
      <c r="C42" s="22" t="s">
        <v>145</v>
      </c>
      <c r="D42" s="20" t="s">
        <v>133</v>
      </c>
      <c r="E42" s="23" t="s">
        <v>12</v>
      </c>
      <c r="F42" s="23">
        <v>2500</v>
      </c>
      <c r="G42" s="23">
        <v>712.25</v>
      </c>
      <c r="H42" s="23">
        <v>707.5</v>
      </c>
      <c r="I42" s="23">
        <v>707.5</v>
      </c>
      <c r="J42" s="33">
        <f t="shared" ref="J42" si="135">IF(E42="","",IF(E42="Buy",(I42-G42),(G42-I42)))</f>
        <v>-4.75</v>
      </c>
      <c r="K42" s="34">
        <f t="shared" ref="K42" si="136">IF(E42="","",J42*F42)</f>
        <v>-11875</v>
      </c>
      <c r="L42" s="23">
        <v>400</v>
      </c>
      <c r="M42" s="48">
        <f t="shared" ref="M42" si="137">G42*F42*0.03%</f>
        <v>534.1875</v>
      </c>
      <c r="N42" s="34">
        <f t="shared" ref="N42" si="138">K42-M42</f>
        <v>-12409.1875</v>
      </c>
      <c r="O42" s="55"/>
      <c r="P42" s="23"/>
      <c r="Q42" s="76"/>
      <c r="R42" s="76"/>
      <c r="S42" s="76"/>
      <c r="T42" s="76"/>
      <c r="U42" s="76"/>
      <c r="V42" s="76"/>
      <c r="W42" s="76"/>
    </row>
    <row r="43" spans="1:23" s="1" customFormat="1" ht="29.25" customHeight="1">
      <c r="A43" s="19">
        <v>36</v>
      </c>
      <c r="B43" s="21">
        <v>44433</v>
      </c>
      <c r="C43" s="22" t="s">
        <v>480</v>
      </c>
      <c r="D43" s="20" t="s">
        <v>133</v>
      </c>
      <c r="E43" s="23" t="s">
        <v>12</v>
      </c>
      <c r="F43" s="23">
        <v>2500</v>
      </c>
      <c r="G43" s="23">
        <v>723</v>
      </c>
      <c r="H43" s="23">
        <v>714.5</v>
      </c>
      <c r="I43" s="23">
        <v>718.5</v>
      </c>
      <c r="J43" s="33">
        <f t="shared" ref="J43" si="139">IF(E43="","",IF(E43="Buy",(I43-G43),(G43-I43)))</f>
        <v>-4.5</v>
      </c>
      <c r="K43" s="34">
        <f t="shared" ref="K43" si="140">IF(E43="","",J43*F43)</f>
        <v>-11250</v>
      </c>
      <c r="L43" s="23">
        <v>400</v>
      </c>
      <c r="M43" s="48">
        <f t="shared" ref="M43" si="141">G43*F43*0.03%</f>
        <v>542.25</v>
      </c>
      <c r="N43" s="34">
        <f t="shared" ref="N43" si="142">K43-M43</f>
        <v>-11792.25</v>
      </c>
      <c r="O43" s="55">
        <f>SUM(N42:N43)</f>
        <v>-24201.4375</v>
      </c>
      <c r="P43" s="23"/>
      <c r="Q43" s="76"/>
      <c r="R43" s="76"/>
      <c r="S43" s="76"/>
      <c r="T43" s="76"/>
      <c r="U43" s="76"/>
      <c r="V43" s="76"/>
      <c r="W43" s="76"/>
    </row>
    <row r="44" spans="1:23" s="1" customFormat="1" ht="29.25" customHeight="1">
      <c r="A44" s="19">
        <v>37</v>
      </c>
      <c r="B44" s="21">
        <v>44435</v>
      </c>
      <c r="C44" s="22" t="s">
        <v>246</v>
      </c>
      <c r="D44" s="20" t="s">
        <v>99</v>
      </c>
      <c r="E44" s="23" t="s">
        <v>12</v>
      </c>
      <c r="F44" s="23">
        <v>1000</v>
      </c>
      <c r="G44" s="23">
        <v>1500.5</v>
      </c>
      <c r="H44" s="23">
        <v>1488.5</v>
      </c>
      <c r="I44" s="23">
        <v>1488.5</v>
      </c>
      <c r="J44" s="33">
        <f t="shared" ref="J44" si="143">IF(E44="","",IF(E44="Buy",(I44-G44),(G44-I44)))</f>
        <v>-12</v>
      </c>
      <c r="K44" s="34">
        <f t="shared" ref="K44" si="144">IF(E44="","",J44*F44)</f>
        <v>-12000</v>
      </c>
      <c r="L44" s="23">
        <v>400</v>
      </c>
      <c r="M44" s="48">
        <f t="shared" ref="M44" si="145">G44*F44*0.03%</f>
        <v>450.15</v>
      </c>
      <c r="N44" s="34">
        <f t="shared" ref="N44" si="146">K44-M44</f>
        <v>-12450.15</v>
      </c>
      <c r="O44" s="55"/>
      <c r="P44" s="23"/>
      <c r="Q44" s="76"/>
      <c r="R44" s="76"/>
      <c r="S44" s="76"/>
      <c r="T44" s="76"/>
      <c r="U44" s="76"/>
      <c r="V44" s="76"/>
      <c r="W44" s="76"/>
    </row>
    <row r="45" spans="1:23" s="1" customFormat="1" ht="29.25" customHeight="1">
      <c r="A45" s="19">
        <v>38</v>
      </c>
      <c r="B45" s="21">
        <v>44435</v>
      </c>
      <c r="C45" s="22" t="s">
        <v>45</v>
      </c>
      <c r="D45" s="20" t="s">
        <v>392</v>
      </c>
      <c r="E45" s="23" t="s">
        <v>12</v>
      </c>
      <c r="F45" s="23">
        <v>1500</v>
      </c>
      <c r="G45" s="23">
        <v>1181.5</v>
      </c>
      <c r="H45" s="23">
        <v>1168.5</v>
      </c>
      <c r="I45" s="23">
        <v>1185</v>
      </c>
      <c r="J45" s="33">
        <f t="shared" ref="J45" si="147">IF(E45="","",IF(E45="Buy",(I45-G45),(G45-I45)))</f>
        <v>3.5</v>
      </c>
      <c r="K45" s="34">
        <f t="shared" ref="K45" si="148">IF(E45="","",J45*F45)</f>
        <v>5250</v>
      </c>
      <c r="L45" s="23">
        <v>400</v>
      </c>
      <c r="M45" s="48">
        <f t="shared" ref="M45" si="149">G45*F45*0.03%</f>
        <v>531.67499999999995</v>
      </c>
      <c r="N45" s="34">
        <f t="shared" ref="N45" si="150">K45-M45</f>
        <v>4718.3249999999998</v>
      </c>
      <c r="O45" s="55">
        <f>SUM(N44:N45)</f>
        <v>-7731.8249999999998</v>
      </c>
      <c r="P45" s="23"/>
      <c r="Q45" s="76"/>
      <c r="R45" s="76"/>
      <c r="S45" s="76"/>
      <c r="T45" s="76"/>
      <c r="U45" s="76"/>
      <c r="V45" s="76"/>
      <c r="W45" s="76"/>
    </row>
    <row r="46" spans="1:23" s="1" customFormat="1" ht="29.25" customHeight="1">
      <c r="A46" s="19">
        <v>39</v>
      </c>
      <c r="B46" s="21">
        <v>44438</v>
      </c>
      <c r="C46" s="22" t="s">
        <v>66</v>
      </c>
      <c r="D46" s="20" t="s">
        <v>154</v>
      </c>
      <c r="E46" s="23" t="s">
        <v>12</v>
      </c>
      <c r="F46" s="23">
        <v>4300</v>
      </c>
      <c r="G46" s="23">
        <v>451.3</v>
      </c>
      <c r="H46" s="23">
        <v>447.5</v>
      </c>
      <c r="I46" s="23">
        <v>449.8</v>
      </c>
      <c r="J46" s="33">
        <f t="shared" ref="J46" si="151">IF(E46="","",IF(E46="Buy",(I46-G46),(G46-I46)))</f>
        <v>-1.5</v>
      </c>
      <c r="K46" s="34">
        <f t="shared" ref="K46" si="152">IF(E46="","",J46*F46)</f>
        <v>-6450</v>
      </c>
      <c r="L46" s="23">
        <v>400</v>
      </c>
      <c r="M46" s="48">
        <f t="shared" ref="M46" si="153">G46*F46*0.03%</f>
        <v>582.17699999999991</v>
      </c>
      <c r="N46" s="34">
        <f t="shared" ref="N46" si="154">K46-M46</f>
        <v>-7032.1769999999997</v>
      </c>
      <c r="O46" s="55"/>
      <c r="P46" s="23"/>
      <c r="Q46" s="76"/>
      <c r="R46" s="76"/>
      <c r="S46" s="76"/>
      <c r="T46" s="76"/>
      <c r="U46" s="76"/>
      <c r="V46" s="76"/>
      <c r="W46" s="76"/>
    </row>
    <row r="47" spans="1:23" s="1" customFormat="1" ht="29.25" customHeight="1">
      <c r="A47" s="19">
        <v>40</v>
      </c>
      <c r="B47" s="21">
        <v>44438</v>
      </c>
      <c r="C47" s="22" t="s">
        <v>311</v>
      </c>
      <c r="D47" s="20" t="s">
        <v>78</v>
      </c>
      <c r="E47" s="23" t="s">
        <v>12</v>
      </c>
      <c r="F47" s="23">
        <v>250</v>
      </c>
      <c r="G47" s="23">
        <v>7160</v>
      </c>
      <c r="H47" s="23">
        <v>7085.5</v>
      </c>
      <c r="I47" s="23">
        <v>7171</v>
      </c>
      <c r="J47" s="33">
        <f t="shared" ref="J47" si="155">IF(E47="","",IF(E47="Buy",(I47-G47),(G47-I47)))</f>
        <v>11</v>
      </c>
      <c r="K47" s="34">
        <f t="shared" ref="K47" si="156">IF(E47="","",J47*F47)</f>
        <v>2750</v>
      </c>
      <c r="L47" s="23">
        <v>400</v>
      </c>
      <c r="M47" s="48">
        <f t="shared" ref="M47" si="157">G47*F47*0.03%</f>
        <v>537</v>
      </c>
      <c r="N47" s="34">
        <f t="shared" ref="N47" si="158">K47-M47</f>
        <v>2213</v>
      </c>
      <c r="O47" s="55"/>
      <c r="P47" s="23"/>
      <c r="Q47" s="76"/>
      <c r="R47" s="76"/>
      <c r="S47" s="76"/>
      <c r="T47" s="76"/>
      <c r="U47" s="76"/>
      <c r="V47" s="76"/>
      <c r="W47" s="76"/>
    </row>
    <row r="48" spans="1:23" s="1" customFormat="1" ht="29.25" customHeight="1">
      <c r="A48" s="19">
        <v>41</v>
      </c>
      <c r="B48" s="21">
        <v>44438</v>
      </c>
      <c r="C48" s="22" t="s">
        <v>624</v>
      </c>
      <c r="D48" s="20" t="s">
        <v>56</v>
      </c>
      <c r="E48" s="23" t="s">
        <v>12</v>
      </c>
      <c r="F48" s="23">
        <v>500</v>
      </c>
      <c r="G48" s="23">
        <v>3128.5</v>
      </c>
      <c r="H48" s="23">
        <v>3095.9</v>
      </c>
      <c r="I48" s="23">
        <v>3100</v>
      </c>
      <c r="J48" s="33">
        <f t="shared" ref="J48" si="159">IF(E48="","",IF(E48="Buy",(I48-G48),(G48-I48)))</f>
        <v>-28.5</v>
      </c>
      <c r="K48" s="34">
        <f t="shared" ref="K48" si="160">IF(E48="","",J48*F48)</f>
        <v>-14250</v>
      </c>
      <c r="L48" s="23">
        <v>400</v>
      </c>
      <c r="M48" s="48">
        <f t="shared" ref="M48" si="161">G48*F48*0.03%</f>
        <v>469.27499999999998</v>
      </c>
      <c r="N48" s="34">
        <f t="shared" ref="N48" si="162">K48-M48</f>
        <v>-14719.275</v>
      </c>
      <c r="O48" s="55">
        <f>SUM(N46:N48)</f>
        <v>-19538.451999999997</v>
      </c>
      <c r="P48" s="23"/>
      <c r="Q48" s="76"/>
      <c r="R48" s="76"/>
      <c r="S48" s="76"/>
      <c r="T48" s="76"/>
      <c r="U48" s="76"/>
      <c r="V48" s="76"/>
      <c r="W48" s="76"/>
    </row>
    <row r="49" spans="1:23" s="1" customFormat="1" ht="29.25" customHeight="1">
      <c r="A49" s="19">
        <v>42</v>
      </c>
      <c r="B49" s="21">
        <v>44439</v>
      </c>
      <c r="C49" s="22" t="s">
        <v>519</v>
      </c>
      <c r="D49" s="20" t="s">
        <v>150</v>
      </c>
      <c r="E49" s="23" t="s">
        <v>12</v>
      </c>
      <c r="F49" s="23">
        <v>10800</v>
      </c>
      <c r="G49" s="23">
        <v>160.19999999999999</v>
      </c>
      <c r="H49" s="23">
        <v>157.5</v>
      </c>
      <c r="I49" s="23">
        <v>160.9</v>
      </c>
      <c r="J49" s="33">
        <f t="shared" ref="J49" si="163">IF(E49="","",IF(E49="Buy",(I49-G49),(G49-I49)))</f>
        <v>0.70000000000001705</v>
      </c>
      <c r="K49" s="34">
        <f t="shared" ref="K49" si="164">IF(E49="","",J49*F49)</f>
        <v>7560.0000000001837</v>
      </c>
      <c r="L49" s="23">
        <v>400</v>
      </c>
      <c r="M49" s="48">
        <f t="shared" ref="M49" si="165">G49*F49*0.03%</f>
        <v>519.04799999999989</v>
      </c>
      <c r="N49" s="34">
        <f t="shared" ref="N49" si="166">K49-M49</f>
        <v>7040.9520000001839</v>
      </c>
      <c r="O49" s="55"/>
      <c r="P49" s="23"/>
      <c r="Q49" s="76"/>
      <c r="R49" s="76"/>
      <c r="S49" s="76"/>
      <c r="T49" s="76"/>
      <c r="U49" s="76"/>
      <c r="V49" s="76"/>
      <c r="W49" s="76"/>
    </row>
    <row r="50" spans="1:23" s="1" customFormat="1" ht="29.25" customHeight="1" thickBot="1">
      <c r="A50" s="19">
        <v>43</v>
      </c>
      <c r="B50" s="21">
        <v>44439</v>
      </c>
      <c r="C50" s="22" t="s">
        <v>626</v>
      </c>
      <c r="D50" s="20" t="s">
        <v>625</v>
      </c>
      <c r="E50" s="23" t="s">
        <v>12</v>
      </c>
      <c r="F50" s="23">
        <v>250</v>
      </c>
      <c r="G50" s="23">
        <v>4065</v>
      </c>
      <c r="H50" s="23">
        <v>4010.5</v>
      </c>
      <c r="I50" s="23">
        <v>4010.5</v>
      </c>
      <c r="J50" s="33">
        <f t="shared" ref="J50" si="167">IF(E50="","",IF(E50="Buy",(I50-G50),(G50-I50)))</f>
        <v>-54.5</v>
      </c>
      <c r="K50" s="34">
        <f t="shared" ref="K50" si="168">IF(E50="","",J50*F50)</f>
        <v>-13625</v>
      </c>
      <c r="L50" s="23">
        <v>400</v>
      </c>
      <c r="M50" s="48">
        <f t="shared" ref="M50" si="169">G50*F50*0.03%</f>
        <v>304.875</v>
      </c>
      <c r="N50" s="34">
        <f>K50-M50</f>
        <v>-13929.875</v>
      </c>
      <c r="O50" s="55">
        <f>SUM(N49:N50)</f>
        <v>-6888.9229999998161</v>
      </c>
      <c r="P50" s="23"/>
      <c r="Q50" s="76"/>
      <c r="R50" s="76"/>
      <c r="S50" s="76"/>
      <c r="T50" s="76"/>
      <c r="U50" s="76"/>
      <c r="V50" s="76"/>
      <c r="W50" s="76"/>
    </row>
    <row r="51" spans="1:23" s="5" customFormat="1" ht="27" customHeight="1" thickBot="1">
      <c r="A51" s="56"/>
      <c r="B51" s="57"/>
      <c r="C51" s="57"/>
      <c r="D51" s="57" t="s">
        <v>31</v>
      </c>
      <c r="E51" s="57"/>
      <c r="F51" s="57"/>
      <c r="G51" s="57"/>
      <c r="H51" s="57"/>
      <c r="I51" s="57"/>
      <c r="J51" s="58"/>
      <c r="K51" s="59">
        <f>SUM(K8:K8)</f>
        <v>599.99999999990905</v>
      </c>
      <c r="L51" s="57"/>
      <c r="M51" s="104">
        <f>SUM(M8:M50)</f>
        <v>19914.873330000002</v>
      </c>
      <c r="N51" s="59">
        <f>SUM(N8:N50)</f>
        <v>141208.12666999974</v>
      </c>
      <c r="O51" s="69"/>
      <c r="P51" s="77"/>
      <c r="Q51" s="77"/>
      <c r="R51" s="77"/>
      <c r="S51" s="77"/>
      <c r="T51" s="77"/>
      <c r="U51" s="77"/>
      <c r="V51" s="77"/>
      <c r="W51" s="77"/>
    </row>
    <row r="52" spans="1:23" ht="15" customHeight="1">
      <c r="A52" s="10"/>
      <c r="B52" s="10"/>
      <c r="C52" s="10"/>
      <c r="D52" s="10"/>
      <c r="E52" s="10"/>
      <c r="F52" s="10"/>
      <c r="G52" s="10"/>
      <c r="H52" s="10"/>
      <c r="I52" s="10"/>
      <c r="J52" s="26"/>
      <c r="K52" s="27"/>
      <c r="L52" s="10"/>
      <c r="M52" s="10"/>
      <c r="N52" s="27"/>
      <c r="O52" s="27"/>
    </row>
    <row r="53" spans="1:23" ht="15" customHeight="1">
      <c r="A53" s="10"/>
      <c r="B53" s="10"/>
      <c r="C53" s="10"/>
      <c r="D53" s="10"/>
      <c r="E53" s="10"/>
      <c r="F53" s="10"/>
      <c r="G53" s="10"/>
      <c r="H53" s="10"/>
      <c r="I53" s="10"/>
      <c r="J53" s="26"/>
      <c r="K53" s="27"/>
      <c r="L53" s="10"/>
      <c r="M53" s="10"/>
      <c r="N53" s="27"/>
      <c r="O53" s="27"/>
    </row>
    <row r="54" spans="1:23" s="49" customFormat="1" ht="15" customHeight="1">
      <c r="A54" s="66" t="s">
        <v>506</v>
      </c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8"/>
      <c r="N54" s="65"/>
      <c r="O54" s="65"/>
      <c r="P54" s="78"/>
      <c r="Q54" s="78"/>
      <c r="R54" s="78"/>
      <c r="S54" s="78"/>
      <c r="T54" s="78"/>
      <c r="U54" s="78"/>
      <c r="V54" s="78"/>
      <c r="W54" s="78"/>
    </row>
    <row r="55" spans="1:23" ht="15" customHeight="1">
      <c r="A55" s="66" t="s">
        <v>301</v>
      </c>
      <c r="B55" s="66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65"/>
    </row>
    <row r="56" spans="1:23" ht="15" customHeight="1">
      <c r="A56" s="10"/>
      <c r="B56" s="10"/>
      <c r="C56" s="10"/>
      <c r="D56" s="10"/>
      <c r="E56" s="10"/>
      <c r="F56" s="10"/>
      <c r="G56" s="10"/>
      <c r="H56" s="10"/>
      <c r="I56" s="10"/>
      <c r="J56" s="26"/>
      <c r="K56" s="27"/>
      <c r="L56" s="10"/>
      <c r="M56" s="10"/>
      <c r="N56" s="27"/>
      <c r="O56" s="27"/>
    </row>
    <row r="57" spans="1:23" ht="15" customHeight="1">
      <c r="A57" s="10"/>
      <c r="B57" s="10"/>
      <c r="C57" s="10"/>
      <c r="D57" s="10"/>
      <c r="E57" s="10"/>
      <c r="F57" s="10"/>
      <c r="G57" s="10"/>
      <c r="H57" s="10"/>
      <c r="I57" s="10"/>
      <c r="J57" s="26"/>
      <c r="K57" s="27"/>
      <c r="L57" s="10"/>
      <c r="M57" s="10"/>
      <c r="N57" s="27"/>
      <c r="O57" s="27"/>
    </row>
    <row r="58" spans="1:23" ht="15" customHeight="1">
      <c r="A58" s="10"/>
      <c r="B58" s="10"/>
      <c r="C58" s="10"/>
      <c r="D58" s="10"/>
      <c r="E58" s="10"/>
      <c r="F58" s="10"/>
      <c r="G58" s="10"/>
      <c r="H58" s="10"/>
      <c r="I58" s="10"/>
      <c r="J58" s="26"/>
      <c r="K58" s="27"/>
      <c r="L58" s="10"/>
      <c r="M58" s="10"/>
      <c r="N58" s="27"/>
      <c r="O58" s="27"/>
    </row>
    <row r="59" spans="1:23" ht="15" customHeight="1">
      <c r="A59" s="10"/>
      <c r="B59" s="10"/>
      <c r="C59" s="10"/>
      <c r="D59" s="10"/>
      <c r="E59" s="10"/>
      <c r="F59" s="10"/>
      <c r="G59" s="10"/>
      <c r="H59" s="10"/>
      <c r="I59" s="10"/>
      <c r="J59" s="26"/>
      <c r="K59" s="27"/>
      <c r="L59" s="10"/>
      <c r="M59" s="10"/>
      <c r="N59" s="27"/>
      <c r="O59" s="27"/>
    </row>
    <row r="60" spans="1:23" s="70" customFormat="1" ht="15" customHeight="1">
      <c r="A60" s="10"/>
      <c r="B60" s="10"/>
      <c r="C60" s="10"/>
      <c r="D60" s="10"/>
      <c r="E60" s="10"/>
      <c r="F60" s="10"/>
      <c r="G60" s="10"/>
      <c r="H60" s="10"/>
      <c r="I60" s="10"/>
      <c r="J60" s="26"/>
      <c r="K60" s="27"/>
      <c r="L60" s="10"/>
      <c r="M60" s="10"/>
      <c r="N60" s="27"/>
      <c r="O60" s="27"/>
    </row>
    <row r="61" spans="1:23" s="70" customFormat="1" ht="15" customHeight="1">
      <c r="A61" s="10"/>
      <c r="B61" s="10"/>
      <c r="C61" s="10"/>
      <c r="D61" s="10"/>
      <c r="E61" s="10"/>
      <c r="F61" s="10"/>
      <c r="G61" s="10"/>
      <c r="H61" s="10"/>
      <c r="I61" s="10"/>
      <c r="J61" s="26"/>
      <c r="K61" s="27"/>
      <c r="L61" s="10"/>
      <c r="M61" s="10"/>
      <c r="N61" s="27"/>
      <c r="O61" s="27"/>
    </row>
    <row r="62" spans="1:23" s="70" customFormat="1" ht="15" customHeight="1">
      <c r="A62" s="10"/>
      <c r="B62" s="10"/>
      <c r="C62" s="10"/>
      <c r="D62" s="10"/>
      <c r="E62" s="10"/>
      <c r="F62" s="10"/>
      <c r="G62" s="10"/>
      <c r="H62" s="10"/>
      <c r="I62" s="10"/>
      <c r="J62" s="26"/>
      <c r="K62" s="27"/>
      <c r="L62" s="10"/>
      <c r="M62" s="10"/>
      <c r="N62" s="27"/>
      <c r="O62" s="27"/>
    </row>
    <row r="63" spans="1:23" s="70" customFormat="1" ht="15" customHeight="1">
      <c r="A63" s="10"/>
      <c r="B63" s="10"/>
      <c r="C63" s="10"/>
      <c r="D63" s="10"/>
      <c r="E63" s="10"/>
      <c r="F63" s="10"/>
      <c r="G63" s="10"/>
      <c r="H63" s="10"/>
      <c r="I63" s="10"/>
      <c r="J63" s="26"/>
      <c r="K63" s="27"/>
      <c r="L63" s="10"/>
      <c r="M63" s="10"/>
      <c r="N63" s="27"/>
      <c r="O63" s="27"/>
    </row>
    <row r="64" spans="1:23" s="70" customFormat="1" ht="15" customHeight="1">
      <c r="A64" s="10"/>
      <c r="B64" s="10"/>
      <c r="C64" s="10"/>
      <c r="D64" s="10"/>
      <c r="E64" s="10"/>
      <c r="F64" s="10"/>
      <c r="G64" s="10"/>
      <c r="H64" s="10"/>
      <c r="I64" s="10"/>
      <c r="J64" s="26"/>
      <c r="K64" s="27"/>
      <c r="L64" s="10"/>
      <c r="M64" s="10"/>
      <c r="N64" s="27"/>
      <c r="O64" s="27"/>
    </row>
    <row r="65" spans="1:15" s="70" customFormat="1" ht="15" customHeight="1">
      <c r="A65" s="10"/>
      <c r="B65" s="10"/>
      <c r="C65" s="10"/>
      <c r="D65" s="10"/>
      <c r="E65" s="10"/>
      <c r="F65" s="10"/>
      <c r="G65" s="10"/>
      <c r="H65" s="10"/>
      <c r="I65" s="10"/>
      <c r="J65" s="26"/>
      <c r="K65" s="27"/>
      <c r="L65" s="10"/>
      <c r="M65" s="10"/>
      <c r="N65" s="27"/>
      <c r="O65" s="27"/>
    </row>
    <row r="66" spans="1:15" s="70" customFormat="1" ht="15" customHeight="1">
      <c r="A66" s="10"/>
      <c r="B66" s="10"/>
      <c r="C66" s="10"/>
      <c r="D66" s="10"/>
      <c r="E66" s="10"/>
      <c r="F66" s="10"/>
      <c r="G66" s="10"/>
      <c r="H66" s="10"/>
      <c r="I66" s="10"/>
      <c r="J66" s="26"/>
      <c r="K66" s="27"/>
      <c r="L66" s="10"/>
      <c r="M66" s="10"/>
      <c r="N66" s="27"/>
      <c r="O66" s="27"/>
    </row>
    <row r="67" spans="1:15" s="70" customFormat="1" ht="15" customHeight="1">
      <c r="A67" s="10"/>
      <c r="B67" s="10"/>
      <c r="C67" s="10"/>
      <c r="D67" s="10"/>
      <c r="E67" s="10"/>
      <c r="F67" s="10"/>
      <c r="G67" s="10"/>
      <c r="H67" s="10"/>
      <c r="I67" s="10"/>
      <c r="J67" s="26"/>
      <c r="K67" s="27"/>
      <c r="L67" s="10"/>
      <c r="M67" s="10"/>
      <c r="N67" s="27"/>
      <c r="O67" s="27"/>
    </row>
    <row r="68" spans="1:15" s="70" customFormat="1" ht="15" customHeight="1">
      <c r="A68" s="35"/>
      <c r="B68" s="35"/>
      <c r="C68" s="35"/>
      <c r="D68" s="35"/>
      <c r="E68" s="35"/>
      <c r="F68" s="35"/>
      <c r="G68" s="35"/>
      <c r="H68" s="35"/>
      <c r="I68" s="35"/>
      <c r="J68" s="37"/>
      <c r="K68" s="35"/>
      <c r="L68" s="35"/>
      <c r="M68" s="35"/>
      <c r="N68" s="35"/>
      <c r="O68" s="35"/>
    </row>
    <row r="69" spans="1:15" s="70" customFormat="1" ht="15" customHeight="1">
      <c r="A69" s="35"/>
      <c r="B69" s="35"/>
      <c r="C69" s="35"/>
      <c r="D69" s="35"/>
      <c r="E69" s="35"/>
      <c r="F69" s="35"/>
      <c r="G69" s="35"/>
      <c r="H69" s="35"/>
      <c r="I69" s="35"/>
      <c r="J69" s="37"/>
      <c r="K69" s="35"/>
      <c r="L69" s="35"/>
      <c r="M69" s="35"/>
      <c r="N69" s="35"/>
      <c r="O69" s="35"/>
    </row>
    <row r="70" spans="1:15" s="70" customFormat="1" ht="15" customHeight="1">
      <c r="A70" s="35"/>
      <c r="B70" s="35"/>
      <c r="C70" s="35"/>
      <c r="D70" s="35"/>
      <c r="E70" s="35"/>
      <c r="F70" s="35"/>
      <c r="G70" s="35"/>
      <c r="H70" s="35"/>
      <c r="I70" s="35"/>
      <c r="J70" s="37"/>
      <c r="K70" s="35"/>
      <c r="L70" s="35"/>
      <c r="M70" s="35"/>
      <c r="N70" s="35"/>
      <c r="O70" s="35"/>
    </row>
    <row r="71" spans="1:15" s="70" customFormat="1" ht="15" customHeight="1">
      <c r="A71" s="35"/>
      <c r="B71" s="35"/>
      <c r="C71" s="35"/>
      <c r="D71" s="35"/>
      <c r="E71" s="35"/>
      <c r="F71" s="35"/>
      <c r="G71" s="35"/>
      <c r="H71" s="35"/>
      <c r="I71" s="35"/>
      <c r="J71" s="37"/>
      <c r="K71" s="35"/>
      <c r="L71" s="35"/>
      <c r="M71" s="35"/>
      <c r="N71" s="35"/>
      <c r="O71" s="35"/>
    </row>
    <row r="72" spans="1:15" s="70" customFormat="1" ht="15" customHeight="1">
      <c r="A72" s="35"/>
      <c r="B72" s="35"/>
      <c r="C72" s="35"/>
      <c r="D72" s="35"/>
      <c r="E72" s="35"/>
      <c r="F72" s="35"/>
      <c r="G72" s="35"/>
      <c r="H72" s="35"/>
      <c r="I72" s="35"/>
      <c r="J72" s="37"/>
      <c r="K72" s="35"/>
      <c r="L72" s="35"/>
      <c r="M72" s="35"/>
      <c r="N72" s="35"/>
      <c r="O72" s="35"/>
    </row>
    <row r="73" spans="1:15" s="70" customFormat="1" ht="15" customHeight="1">
      <c r="A73" s="35"/>
      <c r="B73" s="35"/>
      <c r="C73" s="35"/>
      <c r="D73" s="35"/>
      <c r="E73" s="35"/>
      <c r="F73" s="35"/>
      <c r="G73" s="35"/>
      <c r="H73" s="35"/>
      <c r="I73" s="35"/>
      <c r="J73" s="37"/>
      <c r="K73" s="35"/>
      <c r="L73" s="35"/>
      <c r="M73" s="35"/>
      <c r="N73" s="35"/>
      <c r="O73" s="35"/>
    </row>
    <row r="74" spans="1:15" s="70" customFormat="1" ht="15" customHeight="1">
      <c r="A74" s="35"/>
      <c r="B74" s="35"/>
      <c r="C74" s="35"/>
      <c r="D74" s="35"/>
      <c r="E74" s="35"/>
      <c r="F74" s="35"/>
      <c r="G74" s="35"/>
      <c r="H74" s="35"/>
      <c r="I74" s="35"/>
      <c r="J74" s="37"/>
      <c r="K74" s="35"/>
      <c r="L74" s="35"/>
      <c r="M74" s="35"/>
      <c r="N74" s="35"/>
      <c r="O74" s="35"/>
    </row>
    <row r="75" spans="1:15" s="70" customFormat="1" ht="15" customHeight="1">
      <c r="A75" s="35"/>
      <c r="B75" s="35"/>
      <c r="C75" s="35"/>
      <c r="D75" s="35"/>
      <c r="E75" s="35"/>
      <c r="F75" s="35"/>
      <c r="G75" s="35"/>
      <c r="H75" s="35"/>
      <c r="I75" s="35"/>
      <c r="J75" s="37"/>
      <c r="K75" s="35"/>
      <c r="L75" s="35"/>
      <c r="M75" s="35"/>
      <c r="N75" s="35"/>
      <c r="O75" s="35"/>
    </row>
    <row r="76" spans="1:15" s="70" customFormat="1" ht="15" customHeight="1">
      <c r="A76" s="35"/>
      <c r="B76" s="35"/>
      <c r="C76" s="35"/>
      <c r="D76" s="35"/>
      <c r="E76" s="35"/>
      <c r="F76" s="35"/>
      <c r="G76" s="35"/>
      <c r="H76" s="35"/>
      <c r="I76" s="35"/>
      <c r="J76" s="37"/>
      <c r="K76" s="35"/>
      <c r="L76" s="35"/>
      <c r="M76" s="35"/>
      <c r="N76" s="35"/>
      <c r="O76" s="35"/>
    </row>
    <row r="77" spans="1:15" s="70" customFormat="1" ht="15" customHeight="1">
      <c r="A77" s="35"/>
      <c r="B77" s="35"/>
      <c r="C77" s="35"/>
      <c r="D77" s="35"/>
      <c r="E77" s="35"/>
      <c r="F77" s="35"/>
      <c r="G77" s="35"/>
      <c r="H77" s="35"/>
      <c r="I77" s="35"/>
      <c r="J77" s="37"/>
      <c r="K77" s="35"/>
      <c r="L77" s="35"/>
      <c r="M77" s="35"/>
      <c r="N77" s="35"/>
      <c r="O77" s="35"/>
    </row>
    <row r="78" spans="1:15" s="70" customFormat="1" ht="15" customHeight="1">
      <c r="A78" s="35"/>
      <c r="B78" s="35"/>
      <c r="C78" s="35"/>
      <c r="D78" s="35"/>
      <c r="E78" s="35"/>
      <c r="F78" s="35"/>
      <c r="G78" s="35"/>
      <c r="H78" s="35"/>
      <c r="I78" s="35"/>
      <c r="J78" s="37"/>
      <c r="K78" s="35"/>
      <c r="L78" s="35"/>
      <c r="M78" s="35"/>
      <c r="N78" s="35"/>
      <c r="O78" s="35"/>
    </row>
    <row r="79" spans="1:15" s="70" customFormat="1" ht="15" customHeight="1">
      <c r="A79" s="35"/>
      <c r="B79" s="35"/>
      <c r="C79" s="35"/>
      <c r="D79" s="35"/>
      <c r="E79" s="35"/>
      <c r="F79" s="35"/>
      <c r="G79" s="35"/>
      <c r="H79" s="35"/>
      <c r="I79" s="35"/>
      <c r="J79" s="37"/>
      <c r="K79" s="35"/>
      <c r="L79" s="35"/>
      <c r="M79" s="35"/>
      <c r="N79" s="35"/>
      <c r="O79" s="35"/>
    </row>
    <row r="80" spans="1:15" s="70" customFormat="1" ht="15" customHeight="1">
      <c r="A80" s="35"/>
      <c r="B80" s="35"/>
      <c r="C80" s="35"/>
      <c r="D80" s="35"/>
      <c r="E80" s="35"/>
      <c r="F80" s="35"/>
      <c r="G80" s="35"/>
      <c r="H80" s="35"/>
      <c r="I80" s="35"/>
      <c r="J80" s="37"/>
      <c r="K80" s="35"/>
      <c r="L80" s="35"/>
      <c r="M80" s="35"/>
      <c r="N80" s="35"/>
      <c r="O80" s="35"/>
    </row>
    <row r="81" spans="1:15" s="70" customFormat="1" ht="15" customHeight="1">
      <c r="A81" s="35"/>
      <c r="B81" s="35"/>
      <c r="C81" s="35"/>
      <c r="D81" s="35"/>
      <c r="E81" s="35"/>
      <c r="F81" s="35"/>
      <c r="G81" s="35"/>
      <c r="H81" s="35"/>
      <c r="I81" s="35"/>
      <c r="J81" s="37"/>
      <c r="K81" s="35"/>
      <c r="L81" s="35"/>
      <c r="M81" s="35"/>
      <c r="N81" s="35"/>
      <c r="O81" s="35"/>
    </row>
    <row r="82" spans="1:15" s="70" customFormat="1" ht="15" customHeight="1">
      <c r="A82" s="36"/>
      <c r="B82" s="36"/>
      <c r="C82" s="36"/>
      <c r="D82" s="36"/>
      <c r="E82" s="36"/>
      <c r="F82" s="36"/>
      <c r="G82" s="36"/>
      <c r="H82" s="36"/>
      <c r="I82" s="36"/>
      <c r="J82" s="38"/>
      <c r="K82" s="36"/>
      <c r="L82" s="36"/>
      <c r="M82" s="36"/>
      <c r="N82" s="36"/>
      <c r="O82" s="36"/>
    </row>
    <row r="83" spans="1:15" s="70" customFormat="1" ht="15" customHeight="1">
      <c r="A83" s="36"/>
      <c r="B83" s="36"/>
      <c r="C83" s="36"/>
      <c r="D83" s="36"/>
      <c r="E83" s="36"/>
      <c r="F83" s="36"/>
      <c r="G83" s="36"/>
      <c r="H83" s="36"/>
      <c r="I83" s="36"/>
      <c r="J83" s="38"/>
      <c r="K83" s="36"/>
      <c r="L83" s="36"/>
      <c r="M83" s="36"/>
      <c r="N83" s="36"/>
      <c r="O83" s="36"/>
    </row>
    <row r="84" spans="1:15" s="70" customFormat="1" ht="15" customHeight="1">
      <c r="A84" s="36"/>
      <c r="B84" s="36"/>
      <c r="C84" s="36"/>
      <c r="D84" s="36"/>
      <c r="E84" s="36"/>
      <c r="F84" s="36"/>
      <c r="G84" s="36"/>
      <c r="H84" s="36"/>
      <c r="I84" s="36"/>
      <c r="J84" s="38"/>
      <c r="K84" s="36"/>
      <c r="L84" s="36"/>
      <c r="M84" s="36"/>
      <c r="N84" s="36"/>
      <c r="O84" s="36"/>
    </row>
    <row r="85" spans="1:15" s="70" customFormat="1" ht="15" customHeight="1">
      <c r="A85" s="36"/>
      <c r="B85" s="36"/>
      <c r="C85" s="36"/>
      <c r="D85" s="36"/>
      <c r="E85" s="36"/>
      <c r="F85" s="36"/>
      <c r="G85" s="36"/>
      <c r="H85" s="36"/>
      <c r="I85" s="36"/>
      <c r="J85" s="38"/>
      <c r="K85" s="36"/>
      <c r="L85" s="36"/>
      <c r="M85" s="36"/>
      <c r="N85" s="36"/>
      <c r="O85" s="36"/>
    </row>
    <row r="86" spans="1:15" s="70" customFormat="1" ht="15" customHeight="1">
      <c r="A86" s="36"/>
      <c r="B86" s="36"/>
      <c r="C86" s="36"/>
      <c r="D86" s="36"/>
      <c r="E86" s="36"/>
      <c r="F86" s="36"/>
      <c r="G86" s="36"/>
      <c r="H86" s="36"/>
      <c r="I86" s="36"/>
      <c r="J86" s="38"/>
      <c r="K86" s="36"/>
      <c r="L86" s="36"/>
      <c r="M86" s="36"/>
      <c r="N86" s="36"/>
      <c r="O86" s="36"/>
    </row>
    <row r="87" spans="1:15" s="70" customFormat="1" ht="15" customHeight="1">
      <c r="A87" s="36"/>
      <c r="B87" s="36"/>
      <c r="C87" s="36"/>
      <c r="D87" s="36"/>
      <c r="E87" s="36"/>
      <c r="F87" s="36"/>
      <c r="G87" s="36"/>
      <c r="H87" s="36"/>
      <c r="I87" s="36"/>
      <c r="J87" s="38"/>
      <c r="K87" s="36"/>
      <c r="L87" s="36"/>
      <c r="M87" s="36"/>
      <c r="N87" s="36"/>
      <c r="O87" s="36"/>
    </row>
    <row r="88" spans="1:15" s="70" customFormat="1" ht="15" customHeight="1">
      <c r="A88" s="36"/>
      <c r="B88" s="36"/>
      <c r="C88" s="36"/>
      <c r="D88" s="36"/>
      <c r="E88" s="36"/>
      <c r="F88" s="36"/>
      <c r="G88" s="36"/>
      <c r="H88" s="36"/>
      <c r="I88" s="36"/>
      <c r="J88" s="38"/>
      <c r="K88" s="36"/>
      <c r="L88" s="36"/>
      <c r="M88" s="36"/>
      <c r="N88" s="36"/>
      <c r="O88" s="36"/>
    </row>
  </sheetData>
  <pageMargins left="0.7" right="0.7" top="0.75" bottom="0.75" header="0.51180555555555496" footer="0.51180555555555496"/>
  <pageSetup firstPageNumber="0" orientation="portrait" useFirstPageNumber="1" horizontalDpi="300" verticalDpi="3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W75"/>
  <sheetViews>
    <sheetView workbookViewId="0">
      <pane ySplit="6" topLeftCell="A33" activePane="bottomLeft" state="frozen"/>
      <selection pane="bottomLeft" activeCell="D39" sqref="D39"/>
    </sheetView>
  </sheetViews>
  <sheetFormatPr defaultColWidth="9" defaultRowHeight="14.35"/>
  <cols>
    <col min="1" max="1" width="8.87890625" customWidth="1"/>
    <col min="2" max="2" width="16.3515625" customWidth="1"/>
    <col min="3" max="3" width="15" customWidth="1"/>
    <col min="4" max="4" width="23.3515625" customWidth="1"/>
    <col min="5" max="5" width="11.52734375" customWidth="1"/>
    <col min="6" max="6" width="12" customWidth="1"/>
    <col min="7" max="7" width="15.64453125" customWidth="1"/>
    <col min="8" max="8" width="13.64453125" customWidth="1"/>
    <col min="9" max="9" width="19" customWidth="1"/>
    <col min="10" max="10" width="8.52734375" style="6" hidden="1" customWidth="1"/>
    <col min="11" max="11" width="16.87890625" hidden="1" customWidth="1"/>
    <col min="12" max="12" width="7" hidden="1" customWidth="1"/>
    <col min="13" max="13" width="14.52734375" customWidth="1"/>
    <col min="14" max="14" width="18.64453125" customWidth="1"/>
    <col min="15" max="15" width="15.87890625" customWidth="1"/>
    <col min="16" max="16" width="16.87890625" style="67" customWidth="1"/>
    <col min="17" max="23" width="9" style="67"/>
  </cols>
  <sheetData>
    <row r="1" spans="1:23" ht="15" customHeight="1">
      <c r="A1" s="7"/>
      <c r="B1" s="8"/>
      <c r="C1" s="8"/>
      <c r="D1" s="8"/>
      <c r="E1" s="8"/>
      <c r="F1" s="8"/>
      <c r="G1" s="8"/>
      <c r="H1" s="8"/>
      <c r="I1" s="8"/>
      <c r="J1" s="24"/>
      <c r="K1" s="25"/>
      <c r="L1" s="8"/>
      <c r="M1" s="8"/>
      <c r="N1" s="25"/>
      <c r="O1" s="50"/>
    </row>
    <row r="2" spans="1:23" ht="15" customHeight="1">
      <c r="A2" s="9"/>
      <c r="B2" s="10"/>
      <c r="C2" s="10"/>
      <c r="D2" s="10"/>
      <c r="E2" s="10"/>
      <c r="F2" s="10"/>
      <c r="G2" s="10"/>
      <c r="H2" s="10"/>
      <c r="I2" s="10"/>
      <c r="J2" s="26"/>
      <c r="K2" s="27"/>
      <c r="L2" s="10"/>
      <c r="M2" s="10"/>
      <c r="N2" s="27"/>
      <c r="O2" s="51"/>
    </row>
    <row r="3" spans="1:23" ht="15" customHeight="1">
      <c r="A3" s="9"/>
      <c r="B3" s="10"/>
      <c r="C3" s="10"/>
      <c r="D3" s="10"/>
      <c r="E3" s="10"/>
      <c r="F3" s="10"/>
      <c r="G3" s="10"/>
      <c r="H3" s="10"/>
      <c r="I3" s="10"/>
      <c r="J3" s="26"/>
      <c r="K3" s="27"/>
      <c r="L3" s="10"/>
      <c r="M3" s="10"/>
      <c r="N3" s="27"/>
      <c r="O3" s="51"/>
    </row>
    <row r="4" spans="1:23" ht="15" customHeight="1">
      <c r="A4" s="9"/>
      <c r="B4" s="10"/>
      <c r="C4" s="10"/>
      <c r="D4" s="10"/>
      <c r="E4" s="10"/>
      <c r="F4" s="10"/>
      <c r="G4" s="10"/>
      <c r="H4" s="10"/>
      <c r="I4" s="10"/>
      <c r="J4" s="26"/>
      <c r="K4" s="27"/>
      <c r="L4" s="10"/>
      <c r="M4" s="10"/>
      <c r="N4" s="27"/>
      <c r="O4" s="51"/>
    </row>
    <row r="5" spans="1:23" ht="18.600000000000001" customHeight="1">
      <c r="A5" s="11"/>
      <c r="B5" s="12"/>
      <c r="C5" s="12"/>
      <c r="D5" s="12"/>
      <c r="E5" s="12"/>
      <c r="F5" s="12"/>
      <c r="G5" s="12"/>
      <c r="H5" s="12"/>
      <c r="I5" s="12"/>
      <c r="J5" s="28"/>
      <c r="K5" s="12"/>
      <c r="L5" s="12"/>
      <c r="M5" s="12"/>
      <c r="N5" s="12"/>
      <c r="O5" s="52"/>
    </row>
    <row r="6" spans="1:23" s="4" customFormat="1" ht="54.75" customHeight="1">
      <c r="A6" s="13" t="s">
        <v>0</v>
      </c>
      <c r="B6" s="14" t="s">
        <v>2</v>
      </c>
      <c r="C6" s="14" t="s">
        <v>3</v>
      </c>
      <c r="D6" s="14" t="s">
        <v>1</v>
      </c>
      <c r="E6" s="14" t="s">
        <v>4</v>
      </c>
      <c r="F6" s="14" t="s">
        <v>507</v>
      </c>
      <c r="G6" s="15" t="s">
        <v>5</v>
      </c>
      <c r="H6" s="14" t="s">
        <v>6</v>
      </c>
      <c r="I6" s="14" t="s">
        <v>7</v>
      </c>
      <c r="J6" s="29" t="s">
        <v>8</v>
      </c>
      <c r="K6" s="30" t="s">
        <v>9</v>
      </c>
      <c r="L6" s="14" t="s">
        <v>10</v>
      </c>
      <c r="M6" s="14" t="s">
        <v>101</v>
      </c>
      <c r="N6" s="30" t="s">
        <v>100</v>
      </c>
      <c r="O6" s="53" t="s">
        <v>128</v>
      </c>
      <c r="P6" s="75"/>
      <c r="Q6" s="75"/>
      <c r="R6" s="75"/>
      <c r="S6" s="75"/>
      <c r="T6" s="75"/>
      <c r="U6" s="75"/>
      <c r="V6" s="75"/>
      <c r="W6" s="75"/>
    </row>
    <row r="7" spans="1:23" ht="6.75" customHeight="1">
      <c r="A7" s="16"/>
      <c r="B7" s="17"/>
      <c r="C7" s="17"/>
      <c r="D7" s="17"/>
      <c r="E7" s="17"/>
      <c r="F7" s="17"/>
      <c r="G7" s="18"/>
      <c r="H7" s="17"/>
      <c r="I7" s="17"/>
      <c r="J7" s="31"/>
      <c r="K7" s="32"/>
      <c r="L7" s="17"/>
      <c r="M7" s="17"/>
      <c r="N7" s="32"/>
      <c r="O7" s="54"/>
    </row>
    <row r="8" spans="1:23" s="1" customFormat="1" ht="29.25" customHeight="1">
      <c r="A8" s="19">
        <v>1</v>
      </c>
      <c r="B8" s="21">
        <v>44440</v>
      </c>
      <c r="C8" s="22" t="s">
        <v>192</v>
      </c>
      <c r="D8" s="20" t="s">
        <v>24</v>
      </c>
      <c r="E8" s="23" t="s">
        <v>12</v>
      </c>
      <c r="F8" s="23">
        <v>1150</v>
      </c>
      <c r="G8" s="23">
        <v>1710.5</v>
      </c>
      <c r="H8" s="23">
        <v>1697.5</v>
      </c>
      <c r="I8" s="23">
        <v>1697.5</v>
      </c>
      <c r="J8" s="33">
        <f t="shared" ref="J8:J9" si="0">IF(E8="","",IF(E8="Buy",(I8-G8),(G8-I8)))</f>
        <v>-13</v>
      </c>
      <c r="K8" s="34">
        <f t="shared" ref="K8:K9" si="1">IF(E8="","",J8*F8)</f>
        <v>-14950</v>
      </c>
      <c r="L8" s="23">
        <v>400</v>
      </c>
      <c r="M8" s="48">
        <f t="shared" ref="M8:M9" si="2">G8*F8*0.03%</f>
        <v>590.12249999999995</v>
      </c>
      <c r="N8" s="34">
        <f t="shared" ref="N8:N9" si="3">K8-M8</f>
        <v>-15540.122499999999</v>
      </c>
      <c r="O8" s="55"/>
      <c r="P8" s="76"/>
      <c r="Q8" s="76"/>
      <c r="R8" s="76"/>
      <c r="S8" s="76"/>
      <c r="T8" s="76"/>
      <c r="U8" s="76"/>
      <c r="V8" s="76"/>
      <c r="W8" s="76"/>
    </row>
    <row r="9" spans="1:23" s="1" customFormat="1" ht="29.25" customHeight="1">
      <c r="A9" s="19">
        <v>2</v>
      </c>
      <c r="B9" s="21">
        <v>44440</v>
      </c>
      <c r="C9" s="22" t="s">
        <v>537</v>
      </c>
      <c r="D9" s="20" t="s">
        <v>165</v>
      </c>
      <c r="E9" s="23" t="s">
        <v>12</v>
      </c>
      <c r="F9" s="23">
        <v>3300</v>
      </c>
      <c r="G9" s="23">
        <v>331.1</v>
      </c>
      <c r="H9" s="23">
        <v>327.9</v>
      </c>
      <c r="I9" s="23">
        <v>336</v>
      </c>
      <c r="J9" s="33">
        <f t="shared" si="0"/>
        <v>4.8999999999999773</v>
      </c>
      <c r="K9" s="34">
        <f t="shared" si="1"/>
        <v>16169.999999999925</v>
      </c>
      <c r="L9" s="23">
        <v>400</v>
      </c>
      <c r="M9" s="48">
        <f t="shared" si="2"/>
        <v>327.78899999999999</v>
      </c>
      <c r="N9" s="34">
        <f t="shared" si="3"/>
        <v>15842.210999999925</v>
      </c>
      <c r="O9" s="55"/>
      <c r="P9" s="76"/>
      <c r="Q9" s="76"/>
      <c r="R9" s="76"/>
      <c r="S9" s="76"/>
      <c r="T9" s="76"/>
      <c r="U9" s="76"/>
      <c r="V9" s="76"/>
      <c r="W9" s="76"/>
    </row>
    <row r="10" spans="1:23" s="1" customFormat="1" ht="29.25" customHeight="1">
      <c r="A10" s="19">
        <v>3</v>
      </c>
      <c r="B10" s="21">
        <v>44440</v>
      </c>
      <c r="C10" s="22" t="s">
        <v>570</v>
      </c>
      <c r="D10" s="20" t="s">
        <v>557</v>
      </c>
      <c r="E10" s="23" t="s">
        <v>12</v>
      </c>
      <c r="F10" s="23">
        <v>13500</v>
      </c>
      <c r="G10" s="23">
        <v>133.1</v>
      </c>
      <c r="H10" s="23">
        <v>130.80000000000001</v>
      </c>
      <c r="I10" s="23">
        <v>134</v>
      </c>
      <c r="J10" s="33">
        <f t="shared" ref="J10" si="4">IF(E10="","",IF(E10="Buy",(I10-G10),(G10-I10)))</f>
        <v>0.90000000000000568</v>
      </c>
      <c r="K10" s="34">
        <f t="shared" ref="K10" si="5">IF(E10="","",J10*F10)</f>
        <v>12150.000000000076</v>
      </c>
      <c r="L10" s="23">
        <v>400</v>
      </c>
      <c r="M10" s="48">
        <f t="shared" ref="M10" si="6">G10*F10*0.03%</f>
        <v>539.05499999999995</v>
      </c>
      <c r="N10" s="34">
        <f t="shared" ref="N10" si="7">K10-M10</f>
        <v>11610.945000000076</v>
      </c>
      <c r="O10" s="55">
        <f>SUM(N8:N10)</f>
        <v>11913.033500000001</v>
      </c>
      <c r="P10" s="76"/>
      <c r="Q10" s="76"/>
      <c r="R10" s="76"/>
      <c r="S10" s="76"/>
      <c r="T10" s="76"/>
      <c r="U10" s="76"/>
      <c r="V10" s="76"/>
      <c r="W10" s="76"/>
    </row>
    <row r="11" spans="1:23" s="1" customFormat="1" ht="29.25" customHeight="1">
      <c r="A11" s="19">
        <v>4</v>
      </c>
      <c r="B11" s="21">
        <v>44441</v>
      </c>
      <c r="C11" s="22" t="s">
        <v>70</v>
      </c>
      <c r="D11" s="20" t="s">
        <v>281</v>
      </c>
      <c r="E11" s="23" t="s">
        <v>12</v>
      </c>
      <c r="F11" s="23">
        <v>250</v>
      </c>
      <c r="G11" s="23">
        <v>4870</v>
      </c>
      <c r="H11" s="23">
        <v>4839.8999999999996</v>
      </c>
      <c r="I11" s="23">
        <v>4839.8999999999996</v>
      </c>
      <c r="J11" s="33">
        <f t="shared" ref="J11:J12" si="8">IF(E11="","",IF(E11="Buy",(I11-G11),(G11-I11)))</f>
        <v>-30.100000000000364</v>
      </c>
      <c r="K11" s="34">
        <f t="shared" ref="K11:K12" si="9">IF(E11="","",J11*F11)</f>
        <v>-7525.0000000000909</v>
      </c>
      <c r="L11" s="23">
        <v>400</v>
      </c>
      <c r="M11" s="48">
        <f t="shared" ref="M11:M12" si="10">G11*F11*0.03%</f>
        <v>365.24999999999994</v>
      </c>
      <c r="N11" s="34">
        <f t="shared" ref="N11:N12" si="11">K11-M11</f>
        <v>-7890.2500000000909</v>
      </c>
      <c r="O11" s="55"/>
      <c r="P11" s="76"/>
      <c r="Q11" s="76"/>
      <c r="R11" s="76"/>
      <c r="S11" s="76"/>
      <c r="T11" s="76"/>
      <c r="U11" s="76"/>
      <c r="V11" s="76"/>
      <c r="W11" s="76"/>
    </row>
    <row r="12" spans="1:23" s="1" customFormat="1" ht="29.25" customHeight="1">
      <c r="A12" s="19">
        <v>5</v>
      </c>
      <c r="B12" s="21">
        <v>44441</v>
      </c>
      <c r="C12" s="22" t="s">
        <v>258</v>
      </c>
      <c r="D12" s="20" t="s">
        <v>368</v>
      </c>
      <c r="E12" s="23" t="s">
        <v>12</v>
      </c>
      <c r="F12" s="23">
        <v>650</v>
      </c>
      <c r="G12" s="23">
        <v>1605</v>
      </c>
      <c r="H12" s="23">
        <v>1588.9</v>
      </c>
      <c r="I12" s="23">
        <v>1588.9</v>
      </c>
      <c r="J12" s="33">
        <f t="shared" si="8"/>
        <v>-16.099999999999909</v>
      </c>
      <c r="K12" s="34">
        <f t="shared" si="9"/>
        <v>-10464.999999999942</v>
      </c>
      <c r="L12" s="23">
        <v>400</v>
      </c>
      <c r="M12" s="48">
        <f t="shared" si="10"/>
        <v>312.97499999999997</v>
      </c>
      <c r="N12" s="34">
        <f t="shared" si="11"/>
        <v>-10777.974999999942</v>
      </c>
      <c r="O12" s="55"/>
      <c r="P12" s="76"/>
      <c r="Q12" s="76"/>
      <c r="R12" s="76"/>
      <c r="S12" s="76"/>
      <c r="T12" s="76"/>
      <c r="U12" s="76"/>
      <c r="V12" s="76"/>
      <c r="W12" s="76"/>
    </row>
    <row r="13" spans="1:23" s="1" customFormat="1" ht="29.25" customHeight="1">
      <c r="A13" s="19">
        <v>6</v>
      </c>
      <c r="B13" s="21">
        <v>44441</v>
      </c>
      <c r="C13" s="22" t="s">
        <v>454</v>
      </c>
      <c r="D13" s="20" t="s">
        <v>181</v>
      </c>
      <c r="E13" s="23" t="s">
        <v>12</v>
      </c>
      <c r="F13" s="23">
        <v>550</v>
      </c>
      <c r="G13" s="23">
        <v>1820</v>
      </c>
      <c r="H13" s="23">
        <v>1798.8</v>
      </c>
      <c r="I13" s="23">
        <v>1798.8</v>
      </c>
      <c r="J13" s="33">
        <f t="shared" ref="J13" si="12">IF(E13="","",IF(E13="Buy",(I13-G13),(G13-I13)))</f>
        <v>-21.200000000000045</v>
      </c>
      <c r="K13" s="34">
        <f t="shared" ref="K13" si="13">IF(E13="","",J13*F13)</f>
        <v>-11660.000000000025</v>
      </c>
      <c r="L13" s="23">
        <v>400</v>
      </c>
      <c r="M13" s="48">
        <f t="shared" ref="M13" si="14">G13*F13*0.03%</f>
        <v>300.29999999999995</v>
      </c>
      <c r="N13" s="34">
        <f t="shared" ref="N13" si="15">K13-M13</f>
        <v>-11960.300000000025</v>
      </c>
      <c r="O13" s="55">
        <f>SUM(N11:N13)</f>
        <v>-30628.52500000006</v>
      </c>
      <c r="P13" s="76"/>
      <c r="Q13" s="76"/>
      <c r="R13" s="76"/>
      <c r="S13" s="76"/>
      <c r="T13" s="76"/>
      <c r="U13" s="76"/>
      <c r="V13" s="76"/>
      <c r="W13" s="76"/>
    </row>
    <row r="14" spans="1:23" s="1" customFormat="1" ht="29.25" customHeight="1">
      <c r="A14" s="19">
        <v>7</v>
      </c>
      <c r="B14" s="21">
        <v>44442</v>
      </c>
      <c r="C14" s="22" t="s">
        <v>258</v>
      </c>
      <c r="D14" s="20" t="s">
        <v>89</v>
      </c>
      <c r="E14" s="23" t="s">
        <v>12</v>
      </c>
      <c r="F14" s="23">
        <v>275</v>
      </c>
      <c r="G14" s="23">
        <v>2710</v>
      </c>
      <c r="H14" s="23">
        <v>2679.9</v>
      </c>
      <c r="I14" s="23">
        <v>2679.9</v>
      </c>
      <c r="J14" s="33">
        <f t="shared" ref="J14" si="16">IF(E14="","",IF(E14="Buy",(I14-G14),(G14-I14)))</f>
        <v>-30.099999999999909</v>
      </c>
      <c r="K14" s="34">
        <f t="shared" ref="K14" si="17">IF(E14="","",J14*F14)</f>
        <v>-8277.4999999999745</v>
      </c>
      <c r="L14" s="23">
        <v>400</v>
      </c>
      <c r="M14" s="48">
        <f t="shared" ref="M14" si="18">G14*F14*0.03%</f>
        <v>223.57499999999999</v>
      </c>
      <c r="N14" s="34">
        <f t="shared" ref="N14" si="19">K14-M14</f>
        <v>-8501.0749999999753</v>
      </c>
      <c r="O14" s="55">
        <f>SUM(N14)</f>
        <v>-8501.0749999999753</v>
      </c>
      <c r="P14" s="76"/>
      <c r="Q14" s="76"/>
      <c r="R14" s="76"/>
      <c r="S14" s="76"/>
      <c r="T14" s="76"/>
      <c r="U14" s="76"/>
      <c r="V14" s="76"/>
      <c r="W14" s="76"/>
    </row>
    <row r="15" spans="1:23" s="1" customFormat="1" ht="29.25" customHeight="1">
      <c r="A15" s="19">
        <v>8</v>
      </c>
      <c r="B15" s="21">
        <v>44445</v>
      </c>
      <c r="C15" s="22" t="s">
        <v>370</v>
      </c>
      <c r="D15" s="20" t="s">
        <v>152</v>
      </c>
      <c r="E15" s="23" t="s">
        <v>12</v>
      </c>
      <c r="F15" s="23">
        <v>1000</v>
      </c>
      <c r="G15" s="23">
        <v>1126.4000000000001</v>
      </c>
      <c r="H15" s="23">
        <v>1109.9000000000001</v>
      </c>
      <c r="I15" s="23">
        <v>1125</v>
      </c>
      <c r="J15" s="33">
        <f t="shared" ref="J15" si="20">IF(E15="","",IF(E15="Buy",(I15-G15),(G15-I15)))</f>
        <v>-1.4000000000000909</v>
      </c>
      <c r="K15" s="34">
        <f t="shared" ref="K15" si="21">IF(E15="","",J15*F15)</f>
        <v>-1400.0000000000909</v>
      </c>
      <c r="L15" s="23">
        <v>400</v>
      </c>
      <c r="M15" s="48">
        <f t="shared" ref="M15" si="22">G15*F15*0.03%</f>
        <v>337.91999999999996</v>
      </c>
      <c r="N15" s="34">
        <f t="shared" ref="N15" si="23">K15-M15</f>
        <v>-1737.920000000091</v>
      </c>
      <c r="O15" s="55"/>
      <c r="P15" s="76"/>
      <c r="Q15" s="76"/>
      <c r="R15" s="76"/>
      <c r="S15" s="76"/>
      <c r="T15" s="76"/>
      <c r="U15" s="76"/>
      <c r="V15" s="76"/>
      <c r="W15" s="76"/>
    </row>
    <row r="16" spans="1:23" s="1" customFormat="1" ht="29.25" customHeight="1">
      <c r="A16" s="19">
        <v>9</v>
      </c>
      <c r="B16" s="21">
        <v>44445</v>
      </c>
      <c r="C16" s="22" t="s">
        <v>331</v>
      </c>
      <c r="D16" s="20" t="s">
        <v>99</v>
      </c>
      <c r="E16" s="23" t="s">
        <v>12</v>
      </c>
      <c r="F16" s="23">
        <v>1000</v>
      </c>
      <c r="G16" s="23">
        <v>1608</v>
      </c>
      <c r="H16" s="23">
        <v>1594.5</v>
      </c>
      <c r="I16" s="23">
        <v>1630</v>
      </c>
      <c r="J16" s="33">
        <f t="shared" ref="J16" si="24">IF(E16="","",IF(E16="Buy",(I16-G16),(G16-I16)))</f>
        <v>22</v>
      </c>
      <c r="K16" s="34">
        <f t="shared" ref="K16" si="25">IF(E16="","",J16*F16)</f>
        <v>22000</v>
      </c>
      <c r="L16" s="23">
        <v>400</v>
      </c>
      <c r="M16" s="48">
        <f t="shared" ref="M16" si="26">G16*F16*0.03%</f>
        <v>482.4</v>
      </c>
      <c r="N16" s="34">
        <f t="shared" ref="N16" si="27">K16-M16</f>
        <v>21517.599999999999</v>
      </c>
      <c r="O16" s="55"/>
      <c r="P16" s="76"/>
      <c r="Q16" s="76"/>
      <c r="R16" s="76"/>
      <c r="S16" s="76"/>
      <c r="T16" s="76"/>
      <c r="U16" s="76"/>
      <c r="V16" s="76"/>
      <c r="W16" s="76"/>
    </row>
    <row r="17" spans="1:23" s="1" customFormat="1" ht="29.25" customHeight="1">
      <c r="A17" s="19">
        <v>10</v>
      </c>
      <c r="B17" s="21">
        <v>44445</v>
      </c>
      <c r="C17" s="22" t="s">
        <v>139</v>
      </c>
      <c r="D17" s="20" t="s">
        <v>154</v>
      </c>
      <c r="E17" s="23" t="s">
        <v>12</v>
      </c>
      <c r="F17" s="23">
        <v>2150</v>
      </c>
      <c r="G17" s="23">
        <v>475</v>
      </c>
      <c r="H17" s="23">
        <v>469.9</v>
      </c>
      <c r="I17" s="23">
        <v>472</v>
      </c>
      <c r="J17" s="33">
        <f t="shared" ref="J17:J18" si="28">IF(E17="","",IF(E17="Buy",(I17-G17),(G17-I17)))</f>
        <v>-3</v>
      </c>
      <c r="K17" s="34">
        <f t="shared" ref="K17:K18" si="29">IF(E17="","",J17*F17)</f>
        <v>-6450</v>
      </c>
      <c r="L17" s="23">
        <v>400</v>
      </c>
      <c r="M17" s="48">
        <f t="shared" ref="M17:M18" si="30">G17*F17*0.03%</f>
        <v>306.375</v>
      </c>
      <c r="N17" s="34">
        <f t="shared" ref="N17:N18" si="31">K17-M17</f>
        <v>-6756.375</v>
      </c>
      <c r="O17" s="55">
        <f>SUM(N15:N17)</f>
        <v>13023.304999999906</v>
      </c>
      <c r="P17" s="76"/>
      <c r="Q17" s="76"/>
      <c r="R17" s="76"/>
      <c r="S17" s="76"/>
      <c r="T17" s="76"/>
      <c r="U17" s="76"/>
      <c r="V17" s="76"/>
      <c r="W17" s="76"/>
    </row>
    <row r="18" spans="1:23" s="1" customFormat="1" ht="29.25" customHeight="1">
      <c r="A18" s="19">
        <v>11</v>
      </c>
      <c r="B18" s="21">
        <v>44446</v>
      </c>
      <c r="C18" s="22" t="s">
        <v>192</v>
      </c>
      <c r="D18" s="20" t="s">
        <v>313</v>
      </c>
      <c r="E18" s="23" t="s">
        <v>12</v>
      </c>
      <c r="F18" s="23">
        <v>2150</v>
      </c>
      <c r="G18" s="23">
        <v>475</v>
      </c>
      <c r="H18" s="23">
        <v>469.9</v>
      </c>
      <c r="I18" s="23">
        <v>472</v>
      </c>
      <c r="J18" s="33">
        <f t="shared" si="28"/>
        <v>-3</v>
      </c>
      <c r="K18" s="34">
        <f t="shared" si="29"/>
        <v>-6450</v>
      </c>
      <c r="L18" s="23">
        <v>400</v>
      </c>
      <c r="M18" s="48">
        <f t="shared" si="30"/>
        <v>306.375</v>
      </c>
      <c r="N18" s="34">
        <f t="shared" si="31"/>
        <v>-6756.375</v>
      </c>
      <c r="O18" s="55"/>
      <c r="P18" s="76"/>
      <c r="Q18" s="76"/>
      <c r="R18" s="76"/>
      <c r="S18" s="76"/>
      <c r="T18" s="76"/>
      <c r="U18" s="76"/>
      <c r="V18" s="76"/>
      <c r="W18" s="76"/>
    </row>
    <row r="19" spans="1:23" s="1" customFormat="1" ht="29.25" customHeight="1">
      <c r="A19" s="19">
        <v>12</v>
      </c>
      <c r="B19" s="21">
        <v>44446</v>
      </c>
      <c r="C19" s="22" t="s">
        <v>390</v>
      </c>
      <c r="D19" s="20" t="s">
        <v>173</v>
      </c>
      <c r="E19" s="23" t="s">
        <v>12</v>
      </c>
      <c r="F19" s="23">
        <v>3702</v>
      </c>
      <c r="G19" s="23">
        <v>679</v>
      </c>
      <c r="H19" s="23">
        <v>673.5</v>
      </c>
      <c r="I19" s="23">
        <v>673.5</v>
      </c>
      <c r="J19" s="33">
        <f t="shared" ref="J19" si="32">IF(E19="","",IF(E19="Buy",(I19-G19),(G19-I19)))</f>
        <v>-5.5</v>
      </c>
      <c r="K19" s="34">
        <f t="shared" ref="K19" si="33">IF(E19="","",J19*F19)</f>
        <v>-20361</v>
      </c>
      <c r="L19" s="23">
        <v>400</v>
      </c>
      <c r="M19" s="48">
        <f t="shared" ref="M19" si="34">G19*F19*0.03%</f>
        <v>754.09739999999988</v>
      </c>
      <c r="N19" s="34">
        <f t="shared" ref="N19" si="35">K19-M19</f>
        <v>-21115.097399999999</v>
      </c>
      <c r="O19" s="55">
        <f>SUM(N18:N19)</f>
        <v>-27871.472399999999</v>
      </c>
      <c r="P19" s="76"/>
      <c r="Q19" s="76"/>
      <c r="R19" s="76"/>
      <c r="S19" s="76"/>
      <c r="T19" s="76"/>
      <c r="U19" s="76"/>
      <c r="V19" s="76"/>
      <c r="W19" s="76"/>
    </row>
    <row r="20" spans="1:23" s="1" customFormat="1" ht="29.25" customHeight="1">
      <c r="A20" s="19">
        <v>13</v>
      </c>
      <c r="B20" s="21">
        <v>44447</v>
      </c>
      <c r="C20" s="22" t="s">
        <v>323</v>
      </c>
      <c r="D20" s="20" t="s">
        <v>126</v>
      </c>
      <c r="E20" s="23" t="s">
        <v>12</v>
      </c>
      <c r="F20" s="23">
        <v>3000</v>
      </c>
      <c r="G20" s="23">
        <v>436.3</v>
      </c>
      <c r="H20" s="23">
        <v>433.5</v>
      </c>
      <c r="I20" s="23">
        <v>433.5</v>
      </c>
      <c r="J20" s="33">
        <f t="shared" ref="J20" si="36">IF(E20="","",IF(E20="Buy",(I20-G20),(G20-I20)))</f>
        <v>-2.8000000000000114</v>
      </c>
      <c r="K20" s="34">
        <f t="shared" ref="K20" si="37">IF(E20="","",J20*F20)</f>
        <v>-8400.0000000000346</v>
      </c>
      <c r="L20" s="23">
        <v>400</v>
      </c>
      <c r="M20" s="48">
        <f t="shared" ref="M20" si="38">G20*F20*0.03%</f>
        <v>392.66999999999996</v>
      </c>
      <c r="N20" s="34">
        <f t="shared" ref="N20" si="39">K20-M20</f>
        <v>-8792.6700000000346</v>
      </c>
      <c r="O20" s="55"/>
      <c r="P20" s="76"/>
      <c r="Q20" s="76"/>
      <c r="R20" s="76"/>
      <c r="S20" s="76"/>
      <c r="T20" s="76"/>
      <c r="U20" s="76"/>
      <c r="V20" s="76"/>
      <c r="W20" s="76"/>
    </row>
    <row r="21" spans="1:23" s="1" customFormat="1" ht="29.25" customHeight="1">
      <c r="A21" s="19">
        <v>14</v>
      </c>
      <c r="B21" s="21">
        <v>44447</v>
      </c>
      <c r="C21" s="22" t="s">
        <v>627</v>
      </c>
      <c r="D21" s="20" t="s">
        <v>47</v>
      </c>
      <c r="E21" s="23" t="s">
        <v>12</v>
      </c>
      <c r="F21" s="23">
        <v>1300</v>
      </c>
      <c r="G21" s="23">
        <v>772</v>
      </c>
      <c r="H21" s="23">
        <v>765.9</v>
      </c>
      <c r="I21" s="23">
        <v>765.9</v>
      </c>
      <c r="J21" s="33">
        <f t="shared" ref="J21" si="40">IF(E21="","",IF(E21="Buy",(I21-G21),(G21-I21)))</f>
        <v>-6.1000000000000227</v>
      </c>
      <c r="K21" s="34">
        <f t="shared" ref="K21" si="41">IF(E21="","",J21*F21)</f>
        <v>-7930.0000000000291</v>
      </c>
      <c r="L21" s="23">
        <v>400</v>
      </c>
      <c r="M21" s="48">
        <f t="shared" ref="M21" si="42">G21*F21*0.03%</f>
        <v>301.08</v>
      </c>
      <c r="N21" s="34">
        <f t="shared" ref="N21" si="43">K21-M21</f>
        <v>-8231.080000000029</v>
      </c>
      <c r="O21" s="55">
        <f>SUM(N20:N21)</f>
        <v>-17023.750000000065</v>
      </c>
      <c r="P21" s="76"/>
      <c r="Q21" s="76"/>
      <c r="R21" s="76"/>
      <c r="S21" s="76"/>
      <c r="T21" s="76"/>
      <c r="U21" s="76"/>
      <c r="V21" s="76"/>
      <c r="W21" s="76"/>
    </row>
    <row r="22" spans="1:23" s="1" customFormat="1" ht="29.25" customHeight="1">
      <c r="A22" s="19">
        <v>15</v>
      </c>
      <c r="B22" s="21">
        <v>44448</v>
      </c>
      <c r="C22" s="22" t="s">
        <v>329</v>
      </c>
      <c r="D22" s="20" t="s">
        <v>602</v>
      </c>
      <c r="E22" s="23" t="s">
        <v>12</v>
      </c>
      <c r="F22" s="23">
        <v>6200</v>
      </c>
      <c r="G22" s="23">
        <v>136.15</v>
      </c>
      <c r="H22" s="23">
        <v>134.55000000000001</v>
      </c>
      <c r="I22" s="23">
        <v>134.9</v>
      </c>
      <c r="J22" s="33">
        <f t="shared" ref="J22:J23" si="44">IF(E22="","",IF(E22="Buy",(I22-G22),(G22-I22)))</f>
        <v>-1.25</v>
      </c>
      <c r="K22" s="34">
        <f t="shared" ref="K22:K23" si="45">IF(E22="","",J22*F22)</f>
        <v>-7750</v>
      </c>
      <c r="L22" s="23">
        <v>400</v>
      </c>
      <c r="M22" s="48">
        <f t="shared" ref="M22:M23" si="46">G22*F22*0.03%</f>
        <v>253.23899999999998</v>
      </c>
      <c r="N22" s="34">
        <f t="shared" ref="N22:N23" si="47">K22-M22</f>
        <v>-8003.2389999999996</v>
      </c>
      <c r="O22" s="55"/>
      <c r="P22" s="76"/>
      <c r="Q22" s="76"/>
      <c r="R22" s="76"/>
      <c r="S22" s="76"/>
      <c r="T22" s="76"/>
      <c r="U22" s="76"/>
      <c r="V22" s="76"/>
      <c r="W22" s="76"/>
    </row>
    <row r="23" spans="1:23" s="1" customFormat="1" ht="29.25" customHeight="1">
      <c r="A23" s="19">
        <v>16</v>
      </c>
      <c r="B23" s="21">
        <v>44448</v>
      </c>
      <c r="C23" s="22" t="s">
        <v>499</v>
      </c>
      <c r="D23" s="20" t="s">
        <v>161</v>
      </c>
      <c r="E23" s="23" t="s">
        <v>12</v>
      </c>
      <c r="F23" s="23">
        <v>1250</v>
      </c>
      <c r="G23" s="23">
        <v>763.5</v>
      </c>
      <c r="H23" s="23">
        <v>757.8</v>
      </c>
      <c r="I23" s="23">
        <v>758.7</v>
      </c>
      <c r="J23" s="33">
        <f t="shared" si="44"/>
        <v>-4.7999999999999545</v>
      </c>
      <c r="K23" s="34">
        <f t="shared" si="45"/>
        <v>-5999.9999999999436</v>
      </c>
      <c r="L23" s="23">
        <v>400</v>
      </c>
      <c r="M23" s="48">
        <f t="shared" si="46"/>
        <v>286.3125</v>
      </c>
      <c r="N23" s="34">
        <f t="shared" si="47"/>
        <v>-6286.3124999999436</v>
      </c>
      <c r="O23" s="55">
        <f>SUM(N22:N23)</f>
        <v>-14289.551499999943</v>
      </c>
      <c r="P23" s="76"/>
      <c r="Q23" s="76"/>
      <c r="R23" s="76"/>
      <c r="S23" s="76"/>
      <c r="T23" s="76"/>
      <c r="U23" s="76"/>
      <c r="V23" s="76"/>
      <c r="W23" s="76"/>
    </row>
    <row r="24" spans="1:23" s="1" customFormat="1" ht="29.25" customHeight="1">
      <c r="A24" s="19">
        <v>17</v>
      </c>
      <c r="B24" s="21">
        <v>44452</v>
      </c>
      <c r="C24" s="22" t="s">
        <v>291</v>
      </c>
      <c r="D24" s="20" t="s">
        <v>620</v>
      </c>
      <c r="E24" s="23" t="s">
        <v>12</v>
      </c>
      <c r="F24" s="23">
        <v>200</v>
      </c>
      <c r="G24" s="23">
        <v>4425</v>
      </c>
      <c r="H24" s="23">
        <v>4380.8</v>
      </c>
      <c r="I24" s="23">
        <v>4380.8</v>
      </c>
      <c r="J24" s="33">
        <f t="shared" ref="J24" si="48">IF(E24="","",IF(E24="Buy",(I24-G24),(G24-I24)))</f>
        <v>-44.199999999999818</v>
      </c>
      <c r="K24" s="34">
        <f t="shared" ref="K24" si="49">IF(E24="","",J24*F24)</f>
        <v>-8839.9999999999636</v>
      </c>
      <c r="L24" s="23">
        <v>400</v>
      </c>
      <c r="M24" s="48">
        <f t="shared" ref="M24" si="50">G24*F24*0.03%</f>
        <v>265.5</v>
      </c>
      <c r="N24" s="34">
        <f t="shared" ref="N24" si="51">K24-M24</f>
        <v>-9105.4999999999636</v>
      </c>
      <c r="O24" s="55">
        <f>SUM(N24)</f>
        <v>-9105.4999999999636</v>
      </c>
      <c r="P24" s="76"/>
      <c r="Q24" s="76"/>
      <c r="R24" s="76"/>
      <c r="S24" s="76"/>
      <c r="T24" s="76"/>
      <c r="U24" s="76"/>
      <c r="V24" s="76"/>
      <c r="W24" s="76"/>
    </row>
    <row r="25" spans="1:23" s="1" customFormat="1" ht="29.25" customHeight="1">
      <c r="A25" s="19">
        <v>18</v>
      </c>
      <c r="B25" s="21">
        <v>44453</v>
      </c>
      <c r="C25" s="22" t="s">
        <v>261</v>
      </c>
      <c r="D25" s="20" t="s">
        <v>160</v>
      </c>
      <c r="E25" s="23" t="s">
        <v>12</v>
      </c>
      <c r="F25" s="23">
        <v>2000</v>
      </c>
      <c r="G25" s="23">
        <v>735</v>
      </c>
      <c r="H25" s="23">
        <v>725.5</v>
      </c>
      <c r="I25" s="23">
        <v>738.8</v>
      </c>
      <c r="J25" s="33">
        <f t="shared" ref="J25" si="52">IF(E25="","",IF(E25="Buy",(I25-G25),(G25-I25)))</f>
        <v>3.7999999999999545</v>
      </c>
      <c r="K25" s="34">
        <f t="shared" ref="K25" si="53">IF(E25="","",J25*F25)</f>
        <v>7599.9999999999091</v>
      </c>
      <c r="L25" s="23">
        <v>400</v>
      </c>
      <c r="M25" s="48">
        <f t="shared" ref="M25" si="54">G25*F25*0.03%</f>
        <v>440.99999999999994</v>
      </c>
      <c r="N25" s="34">
        <f t="shared" ref="N25" si="55">K25-M25</f>
        <v>7158.9999999999091</v>
      </c>
      <c r="O25" s="55">
        <f>SUM(N25)</f>
        <v>7158.9999999999091</v>
      </c>
      <c r="P25" s="76"/>
      <c r="Q25" s="76"/>
      <c r="R25" s="76"/>
      <c r="S25" s="76"/>
      <c r="T25" s="76"/>
      <c r="U25" s="76"/>
      <c r="V25" s="76"/>
      <c r="W25" s="76"/>
    </row>
    <row r="26" spans="1:23" s="1" customFormat="1" ht="29.25" customHeight="1">
      <c r="A26" s="19">
        <v>19</v>
      </c>
      <c r="B26" s="21">
        <v>44454</v>
      </c>
      <c r="C26" s="22" t="s">
        <v>291</v>
      </c>
      <c r="D26" s="20" t="s">
        <v>321</v>
      </c>
      <c r="E26" s="23" t="s">
        <v>12</v>
      </c>
      <c r="F26" s="23">
        <v>1500</v>
      </c>
      <c r="G26" s="23">
        <v>500</v>
      </c>
      <c r="H26" s="23">
        <v>495</v>
      </c>
      <c r="I26" s="23">
        <v>495</v>
      </c>
      <c r="J26" s="33">
        <f t="shared" ref="J26" si="56">IF(E26="","",IF(E26="Buy",(I26-G26),(G26-I26)))</f>
        <v>-5</v>
      </c>
      <c r="K26" s="34">
        <f t="shared" ref="K26" si="57">IF(E26="","",J26*F26)</f>
        <v>-7500</v>
      </c>
      <c r="L26" s="23">
        <v>400</v>
      </c>
      <c r="M26" s="48">
        <f t="shared" ref="M26" si="58">G26*F26*0.03%</f>
        <v>224.99999999999997</v>
      </c>
      <c r="N26" s="34">
        <f t="shared" ref="N26" si="59">K26-M26</f>
        <v>-7725</v>
      </c>
      <c r="O26" s="55"/>
      <c r="P26" s="76"/>
      <c r="Q26" s="76"/>
      <c r="R26" s="76"/>
      <c r="S26" s="76"/>
      <c r="T26" s="76"/>
      <c r="U26" s="76"/>
      <c r="V26" s="76"/>
      <c r="W26" s="76"/>
    </row>
    <row r="27" spans="1:23" s="1" customFormat="1" ht="29.25" customHeight="1">
      <c r="A27" s="19">
        <v>20</v>
      </c>
      <c r="B27" s="21">
        <v>44454</v>
      </c>
      <c r="C27" s="22" t="s">
        <v>115</v>
      </c>
      <c r="D27" s="20" t="s">
        <v>163</v>
      </c>
      <c r="E27" s="23" t="s">
        <v>12</v>
      </c>
      <c r="F27" s="23">
        <v>2700</v>
      </c>
      <c r="G27" s="23">
        <v>280.5</v>
      </c>
      <c r="H27" s="23">
        <v>277.2</v>
      </c>
      <c r="I27" s="23">
        <v>279.2</v>
      </c>
      <c r="J27" s="33">
        <f t="shared" ref="J27:J28" si="60">IF(E27="","",IF(E27="Buy",(I27-G27),(G27-I27)))</f>
        <v>-1.3000000000000114</v>
      </c>
      <c r="K27" s="34">
        <f t="shared" ref="K27:K28" si="61">IF(E27="","",J27*F27)</f>
        <v>-3510.0000000000309</v>
      </c>
      <c r="L27" s="23">
        <v>400</v>
      </c>
      <c r="M27" s="48">
        <f t="shared" ref="M27:M28" si="62">G27*F27*0.03%</f>
        <v>227.20499999999998</v>
      </c>
      <c r="N27" s="34">
        <f t="shared" ref="N27:N28" si="63">K27-M27</f>
        <v>-3737.2050000000309</v>
      </c>
      <c r="O27" s="55"/>
      <c r="P27" s="76"/>
      <c r="Q27" s="76"/>
      <c r="R27" s="76"/>
      <c r="S27" s="76"/>
      <c r="T27" s="76"/>
      <c r="U27" s="76"/>
      <c r="V27" s="76"/>
      <c r="W27" s="76"/>
    </row>
    <row r="28" spans="1:23" s="1" customFormat="1" ht="29.25" customHeight="1">
      <c r="A28" s="19">
        <v>21</v>
      </c>
      <c r="B28" s="21">
        <v>44454</v>
      </c>
      <c r="C28" s="22" t="s">
        <v>628</v>
      </c>
      <c r="D28" s="20" t="s">
        <v>59</v>
      </c>
      <c r="E28" s="23" t="s">
        <v>12</v>
      </c>
      <c r="F28" s="23">
        <v>1000</v>
      </c>
      <c r="G28" s="23">
        <v>1141</v>
      </c>
      <c r="H28" s="23">
        <v>1131.3</v>
      </c>
      <c r="I28" s="23">
        <v>1131.3</v>
      </c>
      <c r="J28" s="33">
        <f t="shared" si="60"/>
        <v>-9.7000000000000455</v>
      </c>
      <c r="K28" s="34">
        <f t="shared" si="61"/>
        <v>-9700.0000000000455</v>
      </c>
      <c r="L28" s="23">
        <v>400</v>
      </c>
      <c r="M28" s="48">
        <f t="shared" si="62"/>
        <v>342.29999999999995</v>
      </c>
      <c r="N28" s="34">
        <f t="shared" si="63"/>
        <v>-10042.300000000045</v>
      </c>
      <c r="O28" s="55">
        <f>SUM(N26:N28)</f>
        <v>-21504.505000000077</v>
      </c>
      <c r="P28" s="76"/>
      <c r="Q28" s="76"/>
      <c r="R28" s="76"/>
      <c r="S28" s="76"/>
      <c r="T28" s="76"/>
      <c r="U28" s="76"/>
      <c r="V28" s="76"/>
      <c r="W28" s="76"/>
    </row>
    <row r="29" spans="1:23" s="1" customFormat="1" ht="29.25" customHeight="1">
      <c r="A29" s="19">
        <v>22</v>
      </c>
      <c r="B29" s="21">
        <v>44455</v>
      </c>
      <c r="C29" s="22" t="s">
        <v>132</v>
      </c>
      <c r="D29" s="20" t="s">
        <v>125</v>
      </c>
      <c r="E29" s="23" t="s">
        <v>12</v>
      </c>
      <c r="F29" s="23">
        <v>400</v>
      </c>
      <c r="G29" s="23">
        <v>1402.5</v>
      </c>
      <c r="H29" s="23">
        <v>1390.5</v>
      </c>
      <c r="I29" s="23">
        <v>1409.2</v>
      </c>
      <c r="J29" s="33">
        <f t="shared" ref="J29" si="64">IF(E29="","",IF(E29="Buy",(I29-G29),(G29-I29)))</f>
        <v>6.7000000000000455</v>
      </c>
      <c r="K29" s="34">
        <f t="shared" ref="K29" si="65">IF(E29="","",J29*F29)</f>
        <v>2680.0000000000182</v>
      </c>
      <c r="L29" s="23">
        <v>400</v>
      </c>
      <c r="M29" s="48">
        <f t="shared" ref="M29" si="66">G29*F29*0.03%</f>
        <v>168.29999999999998</v>
      </c>
      <c r="N29" s="34">
        <f t="shared" ref="N29" si="67">K29-M29</f>
        <v>2511.700000000018</v>
      </c>
      <c r="O29" s="55">
        <f>SUM(N29)</f>
        <v>2511.700000000018</v>
      </c>
      <c r="P29" s="76"/>
      <c r="Q29" s="76"/>
      <c r="R29" s="76"/>
      <c r="S29" s="76"/>
      <c r="T29" s="76"/>
      <c r="U29" s="76"/>
      <c r="V29" s="76"/>
      <c r="W29" s="76"/>
    </row>
    <row r="30" spans="1:23" s="1" customFormat="1" ht="29.25" customHeight="1">
      <c r="A30" s="19">
        <v>23</v>
      </c>
      <c r="B30" s="21">
        <v>44456</v>
      </c>
      <c r="C30" s="22" t="s">
        <v>192</v>
      </c>
      <c r="D30" s="20" t="s">
        <v>455</v>
      </c>
      <c r="E30" s="23" t="s">
        <v>12</v>
      </c>
      <c r="F30" s="23">
        <v>350</v>
      </c>
      <c r="G30" s="23">
        <v>2905</v>
      </c>
      <c r="H30" s="23">
        <v>2885.9</v>
      </c>
      <c r="I30" s="23">
        <v>2897.5</v>
      </c>
      <c r="J30" s="33">
        <f t="shared" ref="J30" si="68">IF(E30="","",IF(E30="Buy",(I30-G30),(G30-I30)))</f>
        <v>-7.5</v>
      </c>
      <c r="K30" s="34">
        <f t="shared" ref="K30" si="69">IF(E30="","",J30*F30)</f>
        <v>-2625</v>
      </c>
      <c r="L30" s="23">
        <v>400</v>
      </c>
      <c r="M30" s="48">
        <f t="shared" ref="M30" si="70">G30*F30*0.03%</f>
        <v>305.02499999999998</v>
      </c>
      <c r="N30" s="34">
        <f t="shared" ref="N30" si="71">K30-M30</f>
        <v>-2930.0250000000001</v>
      </c>
      <c r="O30" s="55"/>
      <c r="P30" s="76"/>
      <c r="Q30" s="76"/>
      <c r="R30" s="76"/>
      <c r="S30" s="76"/>
      <c r="T30" s="76"/>
      <c r="U30" s="76"/>
      <c r="V30" s="76"/>
      <c r="W30" s="76"/>
    </row>
    <row r="31" spans="1:23" s="1" customFormat="1" ht="29.25" customHeight="1">
      <c r="A31" s="19">
        <v>24</v>
      </c>
      <c r="B31" s="21">
        <v>44456</v>
      </c>
      <c r="C31" s="22" t="s">
        <v>359</v>
      </c>
      <c r="D31" s="20" t="s">
        <v>109</v>
      </c>
      <c r="E31" s="23" t="s">
        <v>12</v>
      </c>
      <c r="F31" s="23">
        <v>4000</v>
      </c>
      <c r="G31" s="23">
        <v>180.5</v>
      </c>
      <c r="H31" s="23">
        <v>179.1</v>
      </c>
      <c r="I31" s="23">
        <v>184.1</v>
      </c>
      <c r="J31" s="33">
        <f t="shared" ref="J31" si="72">IF(E31="","",IF(E31="Buy",(I31-G31),(G31-I31)))</f>
        <v>3.5999999999999943</v>
      </c>
      <c r="K31" s="34">
        <f t="shared" ref="K31" si="73">IF(E31="","",J31*F31)</f>
        <v>14399.999999999978</v>
      </c>
      <c r="L31" s="23">
        <v>400</v>
      </c>
      <c r="M31" s="48">
        <f t="shared" ref="M31" si="74">G31*F31*0.03%</f>
        <v>216.6</v>
      </c>
      <c r="N31" s="34">
        <f t="shared" ref="N31:N37" si="75">K31-M31</f>
        <v>14183.399999999978</v>
      </c>
      <c r="O31" s="55">
        <f>SUM(N30:N31)</f>
        <v>11253.374999999978</v>
      </c>
      <c r="P31" s="76"/>
      <c r="Q31" s="76"/>
      <c r="R31" s="76"/>
      <c r="S31" s="76"/>
      <c r="T31" s="76"/>
      <c r="U31" s="76"/>
      <c r="V31" s="76"/>
      <c r="W31" s="76"/>
    </row>
    <row r="32" spans="1:23" s="1" customFormat="1" ht="29.25" customHeight="1">
      <c r="A32" s="19">
        <v>25</v>
      </c>
      <c r="B32" s="21">
        <v>44459</v>
      </c>
      <c r="C32" s="22" t="s">
        <v>405</v>
      </c>
      <c r="D32" s="20" t="s">
        <v>582</v>
      </c>
      <c r="E32" s="23" t="s">
        <v>12</v>
      </c>
      <c r="F32" s="23">
        <v>425</v>
      </c>
      <c r="G32" s="23">
        <v>1650</v>
      </c>
      <c r="H32" s="23">
        <v>1638.8</v>
      </c>
      <c r="I32" s="23">
        <v>1638.8</v>
      </c>
      <c r="J32" s="33">
        <f t="shared" ref="J32" si="76">IF(E32="","",IF(E32="Buy",(I32-G32),(G32-I32)))</f>
        <v>-11.200000000000045</v>
      </c>
      <c r="K32" s="34">
        <f t="shared" ref="K32" si="77">IF(E32="","",J32*F32)</f>
        <v>-4760.0000000000191</v>
      </c>
      <c r="L32" s="23">
        <v>400</v>
      </c>
      <c r="M32" s="48">
        <f t="shared" ref="M32" si="78">G32*F32*0.03%</f>
        <v>210.37499999999997</v>
      </c>
      <c r="N32" s="34">
        <f t="shared" si="75"/>
        <v>-4970.3750000000191</v>
      </c>
      <c r="O32" s="55">
        <f>SUM(N32)</f>
        <v>-4970.3750000000191</v>
      </c>
      <c r="P32" s="76"/>
      <c r="Q32" s="76"/>
      <c r="R32" s="76"/>
      <c r="S32" s="76"/>
      <c r="T32" s="76"/>
      <c r="U32" s="76"/>
      <c r="V32" s="76"/>
      <c r="W32" s="76"/>
    </row>
    <row r="33" spans="1:23" s="1" customFormat="1" ht="29.25" customHeight="1">
      <c r="A33" s="19">
        <v>26</v>
      </c>
      <c r="B33" s="21">
        <v>44460</v>
      </c>
      <c r="C33" s="22" t="s">
        <v>188</v>
      </c>
      <c r="D33" s="20" t="s">
        <v>164</v>
      </c>
      <c r="E33" s="23" t="s">
        <v>12</v>
      </c>
      <c r="F33" s="23">
        <v>600</v>
      </c>
      <c r="G33" s="23">
        <v>2841</v>
      </c>
      <c r="H33" s="23">
        <v>2812.5</v>
      </c>
      <c r="I33" s="23">
        <v>2832</v>
      </c>
      <c r="J33" s="33">
        <f t="shared" ref="J33" si="79">IF(E33="","",IF(E33="Buy",(I33-G33),(G33-I33)))</f>
        <v>-9</v>
      </c>
      <c r="K33" s="34">
        <f t="shared" ref="K33" si="80">IF(E33="","",J33*F33)</f>
        <v>-5400</v>
      </c>
      <c r="L33" s="23">
        <v>400</v>
      </c>
      <c r="M33" s="48">
        <f t="shared" ref="M33" si="81">G33*F33*0.03%</f>
        <v>511.37999999999994</v>
      </c>
      <c r="N33" s="34">
        <f t="shared" si="75"/>
        <v>-5911.38</v>
      </c>
      <c r="O33" s="55"/>
      <c r="P33" s="76"/>
      <c r="Q33" s="76"/>
      <c r="R33" s="76"/>
      <c r="S33" s="76"/>
      <c r="T33" s="76"/>
      <c r="U33" s="76"/>
      <c r="V33" s="76"/>
      <c r="W33" s="76"/>
    </row>
    <row r="34" spans="1:23" s="1" customFormat="1" ht="29.25" customHeight="1">
      <c r="A34" s="19">
        <v>27</v>
      </c>
      <c r="B34" s="21">
        <v>44460</v>
      </c>
      <c r="C34" s="22" t="s">
        <v>457</v>
      </c>
      <c r="D34" s="20" t="s">
        <v>64</v>
      </c>
      <c r="E34" s="23" t="s">
        <v>13</v>
      </c>
      <c r="F34" s="23">
        <v>1375</v>
      </c>
      <c r="G34" s="23">
        <v>696.5</v>
      </c>
      <c r="H34" s="23">
        <v>701.5</v>
      </c>
      <c r="I34" s="23">
        <v>701.5</v>
      </c>
      <c r="J34" s="33">
        <f t="shared" ref="J34" si="82">IF(E34="","",IF(E34="Buy",(I34-G34),(G34-I34)))</f>
        <v>-5</v>
      </c>
      <c r="K34" s="34">
        <f t="shared" ref="K34" si="83">IF(E34="","",J34*F34)</f>
        <v>-6875</v>
      </c>
      <c r="L34" s="23">
        <v>400</v>
      </c>
      <c r="M34" s="48">
        <f t="shared" ref="M34" si="84">G34*F34*0.03%</f>
        <v>287.30624999999998</v>
      </c>
      <c r="N34" s="34">
        <f t="shared" si="75"/>
        <v>-7162.3062499999996</v>
      </c>
      <c r="O34" s="55"/>
      <c r="P34" s="76"/>
      <c r="Q34" s="76"/>
      <c r="R34" s="76"/>
      <c r="S34" s="76"/>
      <c r="T34" s="76"/>
      <c r="U34" s="76"/>
      <c r="V34" s="76"/>
      <c r="W34" s="76"/>
    </row>
    <row r="35" spans="1:23" s="1" customFormat="1" ht="29.25" customHeight="1">
      <c r="A35" s="19">
        <v>28</v>
      </c>
      <c r="B35" s="21">
        <v>44460</v>
      </c>
      <c r="C35" s="22" t="s">
        <v>504</v>
      </c>
      <c r="D35" s="20" t="s">
        <v>346</v>
      </c>
      <c r="E35" s="23" t="s">
        <v>12</v>
      </c>
      <c r="F35" s="23">
        <v>500</v>
      </c>
      <c r="G35" s="23">
        <v>2416</v>
      </c>
      <c r="H35" s="23">
        <v>2395</v>
      </c>
      <c r="I35" s="23">
        <v>2433</v>
      </c>
      <c r="J35" s="33">
        <f t="shared" ref="J35" si="85">IF(E35="","",IF(E35="Buy",(I35-G35),(G35-I35)))</f>
        <v>17</v>
      </c>
      <c r="K35" s="34">
        <f t="shared" ref="K35" si="86">IF(E35="","",J35*F35)</f>
        <v>8500</v>
      </c>
      <c r="L35" s="23">
        <v>400</v>
      </c>
      <c r="M35" s="48">
        <f t="shared" ref="M35" si="87">G35*F35*0.03%</f>
        <v>362.4</v>
      </c>
      <c r="N35" s="34">
        <f t="shared" si="75"/>
        <v>8137.6</v>
      </c>
      <c r="O35" s="55">
        <f>SUM(N33:N35)</f>
        <v>-4936.0862499999985</v>
      </c>
      <c r="P35" s="76"/>
      <c r="Q35" s="76"/>
      <c r="R35" s="76"/>
      <c r="S35" s="76"/>
      <c r="T35" s="76"/>
      <c r="U35" s="76"/>
      <c r="V35" s="76"/>
      <c r="W35" s="76"/>
    </row>
    <row r="36" spans="1:23" s="1" customFormat="1" ht="29.25" customHeight="1">
      <c r="A36" s="19">
        <v>29</v>
      </c>
      <c r="B36" s="21">
        <v>44461</v>
      </c>
      <c r="C36" s="22" t="s">
        <v>291</v>
      </c>
      <c r="D36" s="20" t="s">
        <v>629</v>
      </c>
      <c r="E36" s="23" t="s">
        <v>12</v>
      </c>
      <c r="F36" s="23">
        <v>4500</v>
      </c>
      <c r="G36" s="23">
        <v>131.05000000000001</v>
      </c>
      <c r="H36" s="23">
        <v>129.5</v>
      </c>
      <c r="I36" s="23">
        <v>129.5</v>
      </c>
      <c r="J36" s="33">
        <f t="shared" ref="J36" si="88">IF(E36="","",IF(E36="Buy",(I36-G36),(G36-I36)))</f>
        <v>-1.5500000000000114</v>
      </c>
      <c r="K36" s="34">
        <f t="shared" ref="K36" si="89">IF(E36="","",J36*F36)</f>
        <v>-6975.0000000000509</v>
      </c>
      <c r="L36" s="23">
        <v>400</v>
      </c>
      <c r="M36" s="48">
        <f t="shared" ref="M36" si="90">G36*F36*0.03%</f>
        <v>176.91749999999999</v>
      </c>
      <c r="N36" s="34">
        <f t="shared" si="75"/>
        <v>-7151.9175000000505</v>
      </c>
      <c r="O36" s="55"/>
      <c r="P36" s="76"/>
      <c r="Q36" s="76"/>
      <c r="R36" s="76"/>
      <c r="S36" s="76"/>
      <c r="T36" s="76"/>
      <c r="U36" s="76"/>
      <c r="V36" s="76"/>
      <c r="W36" s="76"/>
    </row>
    <row r="37" spans="1:23" s="1" customFormat="1" ht="29.25" customHeight="1" thickBot="1">
      <c r="A37" s="19">
        <v>30</v>
      </c>
      <c r="B37" s="21">
        <v>44461</v>
      </c>
      <c r="C37" s="22" t="s">
        <v>251</v>
      </c>
      <c r="D37" s="20" t="s">
        <v>170</v>
      </c>
      <c r="E37" s="23" t="s">
        <v>12</v>
      </c>
      <c r="F37" s="23">
        <v>600</v>
      </c>
      <c r="G37" s="23">
        <v>1523</v>
      </c>
      <c r="H37" s="23">
        <v>1509.9</v>
      </c>
      <c r="I37" s="23">
        <v>1509.9</v>
      </c>
      <c r="J37" s="33">
        <f t="shared" ref="J37" si="91">IF(E37="","",IF(E37="Buy",(I37-G37),(G37-I37)))</f>
        <v>-13.099999999999909</v>
      </c>
      <c r="K37" s="34">
        <f t="shared" ref="K37" si="92">IF(E37="","",J37*F37)</f>
        <v>-7859.9999999999454</v>
      </c>
      <c r="L37" s="23">
        <v>400</v>
      </c>
      <c r="M37" s="48">
        <f t="shared" ref="M37" si="93">G37*F37*0.03%</f>
        <v>274.14</v>
      </c>
      <c r="N37" s="34">
        <f t="shared" si="75"/>
        <v>-8134.1399999999458</v>
      </c>
      <c r="O37" s="55">
        <f>SUM(N36:N37)</f>
        <v>-15286.057499999995</v>
      </c>
      <c r="P37" s="76"/>
      <c r="Q37" s="76"/>
      <c r="R37" s="76"/>
      <c r="S37" s="76"/>
      <c r="T37" s="76"/>
      <c r="U37" s="76"/>
      <c r="V37" s="76"/>
      <c r="W37" s="76"/>
    </row>
    <row r="38" spans="1:23" s="5" customFormat="1" ht="27" customHeight="1" thickBot="1">
      <c r="A38" s="56"/>
      <c r="B38" s="57"/>
      <c r="C38" s="57"/>
      <c r="D38" s="57" t="s">
        <v>31</v>
      </c>
      <c r="E38" s="57"/>
      <c r="F38" s="57"/>
      <c r="G38" s="57"/>
      <c r="H38" s="57"/>
      <c r="I38" s="57"/>
      <c r="J38" s="58"/>
      <c r="K38" s="59">
        <f>SUM(K8:K8)</f>
        <v>-14950</v>
      </c>
      <c r="L38" s="57"/>
      <c r="M38" s="60"/>
      <c r="N38" s="59">
        <f>SUM(N8:N37)</f>
        <v>-108256.48415000025</v>
      </c>
      <c r="O38" s="69"/>
      <c r="P38" s="77"/>
      <c r="Q38" s="77"/>
      <c r="R38" s="77"/>
      <c r="S38" s="77"/>
      <c r="T38" s="77"/>
      <c r="U38" s="77"/>
      <c r="V38" s="77"/>
      <c r="W38" s="77"/>
    </row>
    <row r="39" spans="1:23" ht="15" customHeight="1">
      <c r="A39" s="10"/>
      <c r="B39" s="10"/>
      <c r="C39" s="10"/>
      <c r="D39" s="10"/>
      <c r="E39" s="10"/>
      <c r="F39" s="10"/>
      <c r="G39" s="10"/>
      <c r="H39" s="10"/>
      <c r="I39" s="10"/>
      <c r="J39" s="26"/>
      <c r="K39" s="27"/>
      <c r="L39" s="10"/>
      <c r="M39" s="10"/>
      <c r="N39" s="27"/>
      <c r="O39" s="27"/>
    </row>
    <row r="40" spans="1:23" ht="15" customHeight="1">
      <c r="A40" s="10"/>
      <c r="B40" s="10"/>
      <c r="C40" s="10"/>
      <c r="D40" s="10"/>
      <c r="E40" s="10"/>
      <c r="F40" s="10"/>
      <c r="G40" s="10"/>
      <c r="H40" s="10"/>
      <c r="I40" s="10"/>
      <c r="J40" s="26"/>
      <c r="K40" s="27"/>
      <c r="L40" s="10"/>
      <c r="M40" s="10"/>
      <c r="N40" s="27"/>
      <c r="O40" s="27"/>
    </row>
    <row r="41" spans="1:23" s="49" customFormat="1" ht="15" customHeight="1">
      <c r="A41" s="66" t="s">
        <v>506</v>
      </c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8"/>
      <c r="N41" s="65"/>
      <c r="O41" s="65"/>
      <c r="P41" s="78"/>
      <c r="Q41" s="78"/>
      <c r="R41" s="78"/>
      <c r="S41" s="78"/>
      <c r="T41" s="78"/>
      <c r="U41" s="78"/>
      <c r="V41" s="78"/>
      <c r="W41" s="78"/>
    </row>
    <row r="42" spans="1:23" ht="15" customHeight="1">
      <c r="A42" s="66" t="s">
        <v>301</v>
      </c>
      <c r="B42" s="66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5"/>
    </row>
    <row r="43" spans="1:23" ht="15" customHeight="1">
      <c r="A43" s="10"/>
      <c r="B43" s="10"/>
      <c r="C43" s="10"/>
      <c r="D43" s="10"/>
      <c r="E43" s="10"/>
      <c r="F43" s="10"/>
      <c r="G43" s="10"/>
      <c r="H43" s="10"/>
      <c r="I43" s="10"/>
      <c r="J43" s="26"/>
      <c r="K43" s="27"/>
      <c r="L43" s="10"/>
      <c r="M43" s="10"/>
      <c r="N43" s="27"/>
      <c r="O43" s="27"/>
    </row>
    <row r="44" spans="1:23" ht="15" customHeight="1">
      <c r="A44" s="10"/>
      <c r="B44" s="10"/>
      <c r="C44" s="10"/>
      <c r="D44" s="10"/>
      <c r="E44" s="10"/>
      <c r="F44" s="10"/>
      <c r="G44" s="10"/>
      <c r="H44" s="10"/>
      <c r="I44" s="10"/>
      <c r="J44" s="26"/>
      <c r="K44" s="27"/>
      <c r="L44" s="10"/>
      <c r="M44" s="10"/>
      <c r="N44" s="27"/>
      <c r="O44" s="27"/>
    </row>
    <row r="45" spans="1:23" ht="15" customHeight="1">
      <c r="A45" s="10"/>
      <c r="B45" s="10"/>
      <c r="C45" s="10"/>
      <c r="D45" s="10"/>
      <c r="E45" s="10"/>
      <c r="F45" s="10"/>
      <c r="G45" s="10"/>
      <c r="H45" s="10"/>
      <c r="I45" s="10"/>
      <c r="J45" s="26"/>
      <c r="K45" s="27"/>
      <c r="L45" s="10"/>
      <c r="M45" s="10"/>
      <c r="N45" s="27"/>
      <c r="O45" s="27"/>
    </row>
    <row r="46" spans="1:23" ht="15" customHeight="1">
      <c r="A46" s="10"/>
      <c r="B46" s="10"/>
      <c r="C46" s="10"/>
      <c r="D46" s="10"/>
      <c r="E46" s="10"/>
      <c r="F46" s="10"/>
      <c r="G46" s="10"/>
      <c r="H46" s="10"/>
      <c r="I46" s="10"/>
      <c r="J46" s="26"/>
      <c r="K46" s="27"/>
      <c r="L46" s="10"/>
      <c r="M46" s="10"/>
      <c r="N46" s="27"/>
      <c r="O46" s="27"/>
    </row>
    <row r="47" spans="1:23" s="70" customFormat="1" ht="15" customHeight="1">
      <c r="A47" s="10"/>
      <c r="B47" s="10"/>
      <c r="C47" s="10"/>
      <c r="D47" s="10"/>
      <c r="E47" s="10"/>
      <c r="F47" s="10"/>
      <c r="G47" s="10"/>
      <c r="H47" s="10"/>
      <c r="I47" s="10"/>
      <c r="J47" s="26"/>
      <c r="K47" s="27"/>
      <c r="L47" s="10"/>
      <c r="M47" s="10"/>
      <c r="N47" s="27"/>
      <c r="O47" s="27"/>
    </row>
    <row r="48" spans="1:23" s="70" customFormat="1" ht="15" customHeight="1">
      <c r="A48" s="10"/>
      <c r="B48" s="10"/>
      <c r="C48" s="10"/>
      <c r="D48" s="10"/>
      <c r="E48" s="10"/>
      <c r="F48" s="10"/>
      <c r="G48" s="10"/>
      <c r="H48" s="10"/>
      <c r="I48" s="10"/>
      <c r="J48" s="26"/>
      <c r="K48" s="27"/>
      <c r="L48" s="10"/>
      <c r="M48" s="10"/>
      <c r="N48" s="27"/>
      <c r="O48" s="27"/>
    </row>
    <row r="49" spans="1:15" s="70" customFormat="1" ht="15" customHeight="1">
      <c r="A49" s="10"/>
      <c r="B49" s="10"/>
      <c r="C49" s="10"/>
      <c r="D49" s="10"/>
      <c r="E49" s="10"/>
      <c r="F49" s="10"/>
      <c r="G49" s="10"/>
      <c r="H49" s="10"/>
      <c r="I49" s="10"/>
      <c r="J49" s="26"/>
      <c r="K49" s="27"/>
      <c r="L49" s="10"/>
      <c r="M49" s="10"/>
      <c r="N49" s="27"/>
      <c r="O49" s="27"/>
    </row>
    <row r="50" spans="1:15" s="70" customFormat="1" ht="15" customHeight="1">
      <c r="A50" s="10"/>
      <c r="B50" s="10"/>
      <c r="C50" s="10"/>
      <c r="D50" s="10"/>
      <c r="E50" s="10"/>
      <c r="F50" s="10"/>
      <c r="G50" s="10"/>
      <c r="H50" s="10"/>
      <c r="I50" s="10"/>
      <c r="J50" s="26"/>
      <c r="K50" s="27"/>
      <c r="L50" s="10"/>
      <c r="M50" s="10"/>
      <c r="N50" s="27"/>
      <c r="O50" s="27"/>
    </row>
    <row r="51" spans="1:15" s="70" customFormat="1" ht="15" customHeight="1">
      <c r="A51" s="10"/>
      <c r="B51" s="10"/>
      <c r="C51" s="10"/>
      <c r="D51" s="10"/>
      <c r="E51" s="10"/>
      <c r="F51" s="10"/>
      <c r="G51" s="10"/>
      <c r="H51" s="10"/>
      <c r="I51" s="10"/>
      <c r="J51" s="26"/>
      <c r="K51" s="27"/>
      <c r="L51" s="10"/>
      <c r="M51" s="10"/>
      <c r="N51" s="27"/>
      <c r="O51" s="27"/>
    </row>
    <row r="52" spans="1:15" s="70" customFormat="1" ht="15" customHeight="1">
      <c r="A52" s="10"/>
      <c r="B52" s="10"/>
      <c r="C52" s="10"/>
      <c r="D52" s="10"/>
      <c r="E52" s="10"/>
      <c r="F52" s="10"/>
      <c r="G52" s="10"/>
      <c r="H52" s="10"/>
      <c r="I52" s="10"/>
      <c r="J52" s="26"/>
      <c r="K52" s="27"/>
      <c r="L52" s="10"/>
      <c r="M52" s="10"/>
      <c r="N52" s="27"/>
      <c r="O52" s="27"/>
    </row>
    <row r="53" spans="1:15" s="70" customFormat="1" ht="15" customHeight="1">
      <c r="A53" s="10"/>
      <c r="B53" s="10"/>
      <c r="C53" s="10"/>
      <c r="D53" s="10"/>
      <c r="E53" s="10"/>
      <c r="F53" s="10"/>
      <c r="G53" s="10"/>
      <c r="H53" s="10"/>
      <c r="I53" s="10"/>
      <c r="J53" s="26"/>
      <c r="K53" s="27"/>
      <c r="L53" s="10"/>
      <c r="M53" s="10"/>
      <c r="N53" s="27"/>
      <c r="O53" s="27"/>
    </row>
    <row r="54" spans="1:15" s="70" customFormat="1" ht="15" customHeight="1">
      <c r="A54" s="10"/>
      <c r="B54" s="10"/>
      <c r="C54" s="10"/>
      <c r="D54" s="10"/>
      <c r="E54" s="10"/>
      <c r="F54" s="10"/>
      <c r="G54" s="10"/>
      <c r="H54" s="10"/>
      <c r="I54" s="10"/>
      <c r="J54" s="26"/>
      <c r="K54" s="27"/>
      <c r="L54" s="10"/>
      <c r="M54" s="10"/>
      <c r="N54" s="27"/>
      <c r="O54" s="27"/>
    </row>
    <row r="55" spans="1:15" s="70" customFormat="1" ht="15" customHeight="1">
      <c r="A55" s="35"/>
      <c r="B55" s="35"/>
      <c r="C55" s="35"/>
      <c r="D55" s="35"/>
      <c r="E55" s="35"/>
      <c r="F55" s="35"/>
      <c r="G55" s="35"/>
      <c r="H55" s="35"/>
      <c r="I55" s="35"/>
      <c r="J55" s="37"/>
      <c r="K55" s="35"/>
      <c r="L55" s="35"/>
      <c r="M55" s="35"/>
      <c r="N55" s="35"/>
      <c r="O55" s="35"/>
    </row>
    <row r="56" spans="1:15" s="70" customFormat="1" ht="15" customHeight="1">
      <c r="A56" s="35"/>
      <c r="B56" s="35"/>
      <c r="C56" s="35"/>
      <c r="D56" s="35"/>
      <c r="E56" s="35"/>
      <c r="F56" s="35"/>
      <c r="G56" s="35"/>
      <c r="H56" s="35"/>
      <c r="I56" s="35"/>
      <c r="J56" s="37"/>
      <c r="K56" s="35"/>
      <c r="L56" s="35"/>
      <c r="M56" s="35"/>
      <c r="N56" s="35"/>
      <c r="O56" s="35"/>
    </row>
    <row r="57" spans="1:15" s="70" customFormat="1" ht="15" customHeight="1">
      <c r="A57" s="35"/>
      <c r="B57" s="35"/>
      <c r="C57" s="35"/>
      <c r="D57" s="35"/>
      <c r="E57" s="35"/>
      <c r="F57" s="35"/>
      <c r="G57" s="35"/>
      <c r="H57" s="35"/>
      <c r="I57" s="35"/>
      <c r="J57" s="37"/>
      <c r="K57" s="35"/>
      <c r="L57" s="35"/>
      <c r="M57" s="35"/>
      <c r="N57" s="35"/>
      <c r="O57" s="35"/>
    </row>
    <row r="58" spans="1:15" s="70" customFormat="1" ht="15" customHeight="1">
      <c r="A58" s="35"/>
      <c r="B58" s="35"/>
      <c r="C58" s="35"/>
      <c r="D58" s="35"/>
      <c r="E58" s="35"/>
      <c r="F58" s="35"/>
      <c r="G58" s="35"/>
      <c r="H58" s="35"/>
      <c r="I58" s="35"/>
      <c r="J58" s="37"/>
      <c r="K58" s="35"/>
      <c r="L58" s="35"/>
      <c r="M58" s="35"/>
      <c r="N58" s="35"/>
      <c r="O58" s="35"/>
    </row>
    <row r="59" spans="1:15" s="70" customFormat="1" ht="15" customHeight="1">
      <c r="A59" s="35"/>
      <c r="B59" s="35"/>
      <c r="C59" s="35"/>
      <c r="D59" s="35"/>
      <c r="E59" s="35"/>
      <c r="F59" s="35"/>
      <c r="G59" s="35"/>
      <c r="H59" s="35"/>
      <c r="I59" s="35"/>
      <c r="J59" s="37"/>
      <c r="K59" s="35"/>
      <c r="L59" s="35"/>
      <c r="M59" s="35"/>
      <c r="N59" s="35"/>
      <c r="O59" s="35"/>
    </row>
    <row r="60" spans="1:15" s="70" customFormat="1" ht="15" customHeight="1">
      <c r="A60" s="35"/>
      <c r="B60" s="35"/>
      <c r="C60" s="35"/>
      <c r="D60" s="35"/>
      <c r="E60" s="35"/>
      <c r="F60" s="35"/>
      <c r="G60" s="35"/>
      <c r="H60" s="35"/>
      <c r="I60" s="35"/>
      <c r="J60" s="37"/>
      <c r="K60" s="35"/>
      <c r="L60" s="35"/>
      <c r="M60" s="35"/>
      <c r="N60" s="35"/>
      <c r="O60" s="35"/>
    </row>
    <row r="61" spans="1:15" s="70" customFormat="1" ht="15" customHeight="1">
      <c r="A61" s="35"/>
      <c r="B61" s="35"/>
      <c r="C61" s="35"/>
      <c r="D61" s="35"/>
      <c r="E61" s="35"/>
      <c r="F61" s="35"/>
      <c r="G61" s="35"/>
      <c r="H61" s="35"/>
      <c r="I61" s="35"/>
      <c r="J61" s="37"/>
      <c r="K61" s="35"/>
      <c r="L61" s="35"/>
      <c r="M61" s="35"/>
      <c r="N61" s="35"/>
      <c r="O61" s="35"/>
    </row>
    <row r="62" spans="1:15" s="70" customFormat="1" ht="15" customHeight="1">
      <c r="A62" s="35"/>
      <c r="B62" s="35"/>
      <c r="C62" s="35"/>
      <c r="D62" s="35"/>
      <c r="E62" s="35"/>
      <c r="F62" s="35"/>
      <c r="G62" s="35"/>
      <c r="H62" s="35"/>
      <c r="I62" s="35"/>
      <c r="J62" s="37"/>
      <c r="K62" s="35"/>
      <c r="L62" s="35"/>
      <c r="M62" s="35"/>
      <c r="N62" s="35"/>
      <c r="O62" s="35"/>
    </row>
    <row r="63" spans="1:15" s="70" customFormat="1" ht="15" customHeight="1">
      <c r="A63" s="35"/>
      <c r="B63" s="35"/>
      <c r="C63" s="35"/>
      <c r="D63" s="35"/>
      <c r="E63" s="35"/>
      <c r="F63" s="35"/>
      <c r="G63" s="35"/>
      <c r="H63" s="35"/>
      <c r="I63" s="35"/>
      <c r="J63" s="37"/>
      <c r="K63" s="35"/>
      <c r="L63" s="35"/>
      <c r="M63" s="35"/>
      <c r="N63" s="35"/>
      <c r="O63" s="35"/>
    </row>
    <row r="64" spans="1:15" s="70" customFormat="1" ht="15" customHeight="1">
      <c r="A64" s="35"/>
      <c r="B64" s="35"/>
      <c r="C64" s="35"/>
      <c r="D64" s="35"/>
      <c r="E64" s="35"/>
      <c r="F64" s="35"/>
      <c r="G64" s="35"/>
      <c r="H64" s="35"/>
      <c r="I64" s="35"/>
      <c r="J64" s="37"/>
      <c r="K64" s="35"/>
      <c r="L64" s="35"/>
      <c r="M64" s="35"/>
      <c r="N64" s="35"/>
      <c r="O64" s="35"/>
    </row>
    <row r="65" spans="1:15" s="70" customFormat="1" ht="15" customHeight="1">
      <c r="A65" s="35"/>
      <c r="B65" s="35"/>
      <c r="C65" s="35"/>
      <c r="D65" s="35"/>
      <c r="E65" s="35"/>
      <c r="F65" s="35"/>
      <c r="G65" s="35"/>
      <c r="H65" s="35"/>
      <c r="I65" s="35"/>
      <c r="J65" s="37"/>
      <c r="K65" s="35"/>
      <c r="L65" s="35"/>
      <c r="M65" s="35"/>
      <c r="N65" s="35"/>
      <c r="O65" s="35"/>
    </row>
    <row r="66" spans="1:15" s="70" customFormat="1" ht="15" customHeight="1">
      <c r="A66" s="35"/>
      <c r="B66" s="35"/>
      <c r="C66" s="35"/>
      <c r="D66" s="35"/>
      <c r="E66" s="35"/>
      <c r="F66" s="35"/>
      <c r="G66" s="35"/>
      <c r="H66" s="35"/>
      <c r="I66" s="35"/>
      <c r="J66" s="37"/>
      <c r="K66" s="35"/>
      <c r="L66" s="35"/>
      <c r="M66" s="35"/>
      <c r="N66" s="35"/>
      <c r="O66" s="35"/>
    </row>
    <row r="67" spans="1:15" s="70" customFormat="1" ht="15" customHeight="1">
      <c r="A67" s="35"/>
      <c r="B67" s="35"/>
      <c r="C67" s="35"/>
      <c r="D67" s="35"/>
      <c r="E67" s="35"/>
      <c r="F67" s="35"/>
      <c r="G67" s="35"/>
      <c r="H67" s="35"/>
      <c r="I67" s="35"/>
      <c r="J67" s="37"/>
      <c r="K67" s="35"/>
      <c r="L67" s="35"/>
      <c r="M67" s="35"/>
      <c r="N67" s="35"/>
      <c r="O67" s="35"/>
    </row>
    <row r="68" spans="1:15" s="70" customFormat="1" ht="15" customHeight="1">
      <c r="A68" s="35"/>
      <c r="B68" s="35"/>
      <c r="C68" s="35"/>
      <c r="D68" s="35"/>
      <c r="E68" s="35"/>
      <c r="F68" s="35"/>
      <c r="G68" s="35"/>
      <c r="H68" s="35"/>
      <c r="I68" s="35"/>
      <c r="J68" s="37"/>
      <c r="K68" s="35"/>
      <c r="L68" s="35"/>
      <c r="M68" s="35"/>
      <c r="N68" s="35"/>
      <c r="O68" s="35"/>
    </row>
    <row r="69" spans="1:15" s="70" customFormat="1" ht="15" customHeight="1">
      <c r="A69" s="36"/>
      <c r="B69" s="36"/>
      <c r="C69" s="36"/>
      <c r="D69" s="36"/>
      <c r="E69" s="36"/>
      <c r="F69" s="36"/>
      <c r="G69" s="36"/>
      <c r="H69" s="36"/>
      <c r="I69" s="36"/>
      <c r="J69" s="38"/>
      <c r="K69" s="36"/>
      <c r="L69" s="36"/>
      <c r="M69" s="36"/>
      <c r="N69" s="36"/>
      <c r="O69" s="36"/>
    </row>
    <row r="70" spans="1:15" s="70" customFormat="1" ht="15" customHeight="1">
      <c r="A70" s="36"/>
      <c r="B70" s="36"/>
      <c r="C70" s="36"/>
      <c r="D70" s="36"/>
      <c r="E70" s="36"/>
      <c r="F70" s="36"/>
      <c r="G70" s="36"/>
      <c r="H70" s="36"/>
      <c r="I70" s="36"/>
      <c r="J70" s="38"/>
      <c r="K70" s="36"/>
      <c r="L70" s="36"/>
      <c r="M70" s="36"/>
      <c r="N70" s="36"/>
      <c r="O70" s="36"/>
    </row>
    <row r="71" spans="1:15" s="70" customFormat="1" ht="15" customHeight="1">
      <c r="A71" s="36"/>
      <c r="B71" s="36"/>
      <c r="C71" s="36"/>
      <c r="D71" s="36"/>
      <c r="E71" s="36"/>
      <c r="F71" s="36"/>
      <c r="G71" s="36"/>
      <c r="H71" s="36"/>
      <c r="I71" s="36"/>
      <c r="J71" s="38"/>
      <c r="K71" s="36"/>
      <c r="L71" s="36"/>
      <c r="M71" s="36"/>
      <c r="N71" s="36"/>
      <c r="O71" s="36"/>
    </row>
    <row r="72" spans="1:15" s="70" customFormat="1" ht="15" customHeight="1">
      <c r="A72" s="36"/>
      <c r="B72" s="36"/>
      <c r="C72" s="36"/>
      <c r="D72" s="36"/>
      <c r="E72" s="36"/>
      <c r="F72" s="36"/>
      <c r="G72" s="36"/>
      <c r="H72" s="36"/>
      <c r="I72" s="36"/>
      <c r="J72" s="38"/>
      <c r="K72" s="36"/>
      <c r="L72" s="36"/>
      <c r="M72" s="36"/>
      <c r="N72" s="36"/>
      <c r="O72" s="36"/>
    </row>
    <row r="73" spans="1:15" s="70" customFormat="1" ht="15" customHeight="1">
      <c r="A73" s="36"/>
      <c r="B73" s="36"/>
      <c r="C73" s="36"/>
      <c r="D73" s="36"/>
      <c r="E73" s="36"/>
      <c r="F73" s="36"/>
      <c r="G73" s="36"/>
      <c r="H73" s="36"/>
      <c r="I73" s="36"/>
      <c r="J73" s="38"/>
      <c r="K73" s="36"/>
      <c r="L73" s="36"/>
      <c r="M73" s="36"/>
      <c r="N73" s="36"/>
      <c r="O73" s="36"/>
    </row>
    <row r="74" spans="1:15" s="70" customFormat="1" ht="15" customHeight="1">
      <c r="A74" s="36"/>
      <c r="B74" s="36"/>
      <c r="C74" s="36"/>
      <c r="D74" s="36"/>
      <c r="E74" s="36"/>
      <c r="F74" s="36"/>
      <c r="G74" s="36"/>
      <c r="H74" s="36"/>
      <c r="I74" s="36"/>
      <c r="J74" s="38"/>
      <c r="K74" s="36"/>
      <c r="L74" s="36"/>
      <c r="M74" s="36"/>
      <c r="N74" s="36"/>
      <c r="O74" s="36"/>
    </row>
    <row r="75" spans="1:15" s="70" customFormat="1" ht="15" customHeight="1">
      <c r="A75" s="36"/>
      <c r="B75" s="36"/>
      <c r="C75" s="36"/>
      <c r="D75" s="36"/>
      <c r="E75" s="36"/>
      <c r="F75" s="36"/>
      <c r="G75" s="36"/>
      <c r="H75" s="36"/>
      <c r="I75" s="36"/>
      <c r="J75" s="38"/>
      <c r="K75" s="36"/>
      <c r="L75" s="36"/>
      <c r="M75" s="36"/>
      <c r="N75" s="36"/>
      <c r="O75" s="36"/>
    </row>
  </sheetData>
  <pageMargins left="0.7" right="0.7" top="0.75" bottom="0.75" header="0.51180555555555496" footer="0.51180555555555496"/>
  <pageSetup firstPageNumber="0" orientation="portrait" useFirstPageNumber="1" horizontalDpi="300" verticalDpi="3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W103"/>
  <sheetViews>
    <sheetView workbookViewId="0">
      <pane ySplit="6" topLeftCell="A62" activePane="bottomLeft" state="frozen"/>
      <selection pane="bottomLeft" activeCell="D67" sqref="D67"/>
    </sheetView>
  </sheetViews>
  <sheetFormatPr defaultColWidth="9" defaultRowHeight="14.35"/>
  <cols>
    <col min="1" max="1" width="8.87890625" customWidth="1"/>
    <col min="2" max="2" width="16.3515625" customWidth="1"/>
    <col min="3" max="3" width="15" customWidth="1"/>
    <col min="4" max="4" width="23.3515625" customWidth="1"/>
    <col min="5" max="5" width="11.52734375" customWidth="1"/>
    <col min="6" max="6" width="12" customWidth="1"/>
    <col min="7" max="7" width="15.64453125" customWidth="1"/>
    <col min="8" max="8" width="13.64453125" customWidth="1"/>
    <col min="9" max="9" width="19" customWidth="1"/>
    <col min="10" max="10" width="8.52734375" style="6" hidden="1" customWidth="1"/>
    <col min="11" max="11" width="16.87890625" hidden="1" customWidth="1"/>
    <col min="12" max="12" width="7" hidden="1" customWidth="1"/>
    <col min="13" max="13" width="14.52734375" customWidth="1"/>
    <col min="14" max="14" width="18.64453125" customWidth="1"/>
    <col min="15" max="15" width="15.87890625" customWidth="1"/>
    <col min="16" max="16" width="16.87890625" style="67" customWidth="1"/>
    <col min="17" max="23" width="9" style="67"/>
  </cols>
  <sheetData>
    <row r="1" spans="1:23" ht="15" customHeight="1">
      <c r="A1" s="7"/>
      <c r="B1" s="8"/>
      <c r="C1" s="8"/>
      <c r="D1" s="8"/>
      <c r="E1" s="8"/>
      <c r="F1" s="8"/>
      <c r="G1" s="8"/>
      <c r="H1" s="8"/>
      <c r="I1" s="8"/>
      <c r="J1" s="24"/>
      <c r="K1" s="25"/>
      <c r="L1" s="8"/>
      <c r="M1" s="8"/>
      <c r="N1" s="25"/>
      <c r="O1" s="50"/>
    </row>
    <row r="2" spans="1:23" ht="15" customHeight="1">
      <c r="A2" s="9"/>
      <c r="B2" s="10"/>
      <c r="C2" s="10"/>
      <c r="D2" s="10"/>
      <c r="E2" s="10"/>
      <c r="F2" s="10"/>
      <c r="G2" s="10"/>
      <c r="H2" s="10"/>
      <c r="I2" s="10"/>
      <c r="J2" s="26"/>
      <c r="K2" s="27"/>
      <c r="L2" s="10"/>
      <c r="M2" s="10"/>
      <c r="N2" s="27"/>
      <c r="O2" s="51"/>
    </row>
    <row r="3" spans="1:23" ht="15" customHeight="1">
      <c r="A3" s="9"/>
      <c r="B3" s="10"/>
      <c r="C3" s="10"/>
      <c r="D3" s="10"/>
      <c r="E3" s="10"/>
      <c r="F3" s="10"/>
      <c r="G3" s="10"/>
      <c r="H3" s="10"/>
      <c r="I3" s="10"/>
      <c r="J3" s="26"/>
      <c r="K3" s="27"/>
      <c r="L3" s="10"/>
      <c r="M3" s="10"/>
      <c r="N3" s="27"/>
      <c r="O3" s="51"/>
    </row>
    <row r="4" spans="1:23" ht="15" customHeight="1">
      <c r="A4" s="9"/>
      <c r="B4" s="10"/>
      <c r="C4" s="10"/>
      <c r="D4" s="10"/>
      <c r="E4" s="10"/>
      <c r="F4" s="10"/>
      <c r="G4" s="10"/>
      <c r="H4" s="10"/>
      <c r="I4" s="10"/>
      <c r="J4" s="26"/>
      <c r="K4" s="27"/>
      <c r="L4" s="10"/>
      <c r="M4" s="10"/>
      <c r="N4" s="27"/>
      <c r="O4" s="51"/>
    </row>
    <row r="5" spans="1:23" ht="18.600000000000001" customHeight="1">
      <c r="A5" s="11"/>
      <c r="B5" s="12"/>
      <c r="C5" s="12"/>
      <c r="D5" s="12"/>
      <c r="E5" s="12"/>
      <c r="F5" s="12"/>
      <c r="G5" s="12"/>
      <c r="H5" s="12"/>
      <c r="I5" s="12"/>
      <c r="J5" s="28"/>
      <c r="K5" s="12"/>
      <c r="L5" s="12"/>
      <c r="M5" s="12"/>
      <c r="N5" s="12"/>
      <c r="O5" s="52"/>
    </row>
    <row r="6" spans="1:23" s="4" customFormat="1" ht="54.75" customHeight="1">
      <c r="A6" s="13" t="s">
        <v>0</v>
      </c>
      <c r="B6" s="14" t="s">
        <v>2</v>
      </c>
      <c r="C6" s="14" t="s">
        <v>3</v>
      </c>
      <c r="D6" s="14" t="s">
        <v>1</v>
      </c>
      <c r="E6" s="14" t="s">
        <v>4</v>
      </c>
      <c r="F6" s="14" t="s">
        <v>507</v>
      </c>
      <c r="G6" s="15" t="s">
        <v>5</v>
      </c>
      <c r="H6" s="14" t="s">
        <v>6</v>
      </c>
      <c r="I6" s="14" t="s">
        <v>7</v>
      </c>
      <c r="J6" s="29" t="s">
        <v>8</v>
      </c>
      <c r="K6" s="30" t="s">
        <v>9</v>
      </c>
      <c r="L6" s="14" t="s">
        <v>10</v>
      </c>
      <c r="M6" s="14" t="s">
        <v>101</v>
      </c>
      <c r="N6" s="30" t="s">
        <v>100</v>
      </c>
      <c r="O6" s="53" t="s">
        <v>128</v>
      </c>
      <c r="P6" s="75"/>
      <c r="Q6" s="75"/>
      <c r="R6" s="75"/>
      <c r="S6" s="75"/>
      <c r="T6" s="75"/>
      <c r="U6" s="75"/>
      <c r="V6" s="75"/>
      <c r="W6" s="75"/>
    </row>
    <row r="7" spans="1:23" ht="1.95" customHeight="1">
      <c r="A7" s="16"/>
      <c r="B7" s="17"/>
      <c r="C7" s="17"/>
      <c r="D7" s="17"/>
      <c r="E7" s="17"/>
      <c r="F7" s="17"/>
      <c r="G7" s="18"/>
      <c r="H7" s="17"/>
      <c r="I7" s="17"/>
      <c r="J7" s="31"/>
      <c r="K7" s="32"/>
      <c r="L7" s="17"/>
      <c r="M7" s="17"/>
      <c r="N7" s="32"/>
      <c r="O7" s="54"/>
    </row>
    <row r="8" spans="1:23" s="1" customFormat="1" ht="29.25" customHeight="1">
      <c r="A8" s="19">
        <v>1</v>
      </c>
      <c r="B8" s="21">
        <v>44470</v>
      </c>
      <c r="C8" s="22" t="s">
        <v>118</v>
      </c>
      <c r="D8" s="20" t="s">
        <v>356</v>
      </c>
      <c r="E8" s="23" t="s">
        <v>13</v>
      </c>
      <c r="F8" s="23">
        <v>1200</v>
      </c>
      <c r="G8" s="23">
        <v>963.3</v>
      </c>
      <c r="H8" s="23">
        <v>975.5</v>
      </c>
      <c r="I8" s="23">
        <v>935</v>
      </c>
      <c r="J8" s="33">
        <f t="shared" ref="J8" si="0">IF(E8="","",IF(E8="Buy",(I8-G8),(G8-I8)))</f>
        <v>28.299999999999955</v>
      </c>
      <c r="K8" s="34">
        <f t="shared" ref="K8" si="1">IF(E8="","",J8*F8)</f>
        <v>33959.999999999942</v>
      </c>
      <c r="L8" s="23">
        <v>400</v>
      </c>
      <c r="M8" s="48">
        <f t="shared" ref="M8" si="2">G8*F8*0.03%</f>
        <v>346.78799999999995</v>
      </c>
      <c r="N8" s="34">
        <f t="shared" ref="N8" si="3">K8-M8</f>
        <v>33613.211999999941</v>
      </c>
      <c r="O8" s="55"/>
      <c r="P8" s="76"/>
      <c r="Q8" s="76"/>
      <c r="R8" s="76"/>
      <c r="S8" s="76"/>
      <c r="T8" s="76"/>
      <c r="U8" s="76"/>
      <c r="V8" s="76"/>
      <c r="W8" s="76"/>
    </row>
    <row r="9" spans="1:23" s="1" customFormat="1" ht="29.25" customHeight="1">
      <c r="A9" s="19">
        <v>2</v>
      </c>
      <c r="B9" s="21">
        <v>44470</v>
      </c>
      <c r="C9" s="22" t="s">
        <v>630</v>
      </c>
      <c r="D9" s="20" t="s">
        <v>224</v>
      </c>
      <c r="E9" s="23" t="s">
        <v>12</v>
      </c>
      <c r="F9" s="23">
        <v>1400</v>
      </c>
      <c r="G9" s="23">
        <v>822.5</v>
      </c>
      <c r="H9" s="23">
        <v>812.8</v>
      </c>
      <c r="I9" s="23">
        <v>819.8</v>
      </c>
      <c r="J9" s="33">
        <f t="shared" ref="J9" si="4">IF(E9="","",IF(E9="Buy",(I9-G9),(G9-I9)))</f>
        <v>-2.7000000000000455</v>
      </c>
      <c r="K9" s="34">
        <f t="shared" ref="K9" si="5">IF(E9="","",J9*F9)</f>
        <v>-3780.0000000000637</v>
      </c>
      <c r="L9" s="23">
        <v>400</v>
      </c>
      <c r="M9" s="48">
        <f t="shared" ref="M9" si="6">G9*F9*0.03%</f>
        <v>345.45</v>
      </c>
      <c r="N9" s="34">
        <f t="shared" ref="N9" si="7">K9-M9</f>
        <v>-4125.4500000000635</v>
      </c>
      <c r="O9" s="55"/>
      <c r="P9" s="76"/>
      <c r="Q9" s="76"/>
      <c r="R9" s="76"/>
      <c r="S9" s="76"/>
      <c r="T9" s="76"/>
      <c r="U9" s="76"/>
      <c r="V9" s="76"/>
      <c r="W9" s="76"/>
    </row>
    <row r="10" spans="1:23" s="1" customFormat="1" ht="29.25" customHeight="1">
      <c r="A10" s="19">
        <v>3</v>
      </c>
      <c r="B10" s="21">
        <v>44470</v>
      </c>
      <c r="C10" s="22" t="s">
        <v>304</v>
      </c>
      <c r="D10" s="20" t="s">
        <v>590</v>
      </c>
      <c r="E10" s="23" t="s">
        <v>12</v>
      </c>
      <c r="F10" s="23">
        <v>850</v>
      </c>
      <c r="G10" s="23">
        <v>852.3</v>
      </c>
      <c r="H10" s="23">
        <v>838.9</v>
      </c>
      <c r="I10" s="23">
        <v>845.2</v>
      </c>
      <c r="J10" s="33">
        <f t="shared" ref="J10:J11" si="8">IF(E10="","",IF(E10="Buy",(I10-G10),(G10-I10)))</f>
        <v>-7.0999999999999091</v>
      </c>
      <c r="K10" s="34">
        <f t="shared" ref="K10:K11" si="9">IF(E10="","",J10*F10)</f>
        <v>-6034.9999999999227</v>
      </c>
      <c r="L10" s="23">
        <v>400</v>
      </c>
      <c r="M10" s="48">
        <f t="shared" ref="M10:M11" si="10">G10*F10*0.03%</f>
        <v>217.33649999999997</v>
      </c>
      <c r="N10" s="34">
        <f t="shared" ref="N10:N11" si="11">K10-M10</f>
        <v>-6252.336499999923</v>
      </c>
      <c r="O10" s="55"/>
      <c r="P10" s="76"/>
      <c r="Q10" s="76"/>
      <c r="R10" s="76"/>
      <c r="S10" s="76"/>
      <c r="T10" s="76"/>
      <c r="U10" s="76"/>
      <c r="V10" s="76"/>
      <c r="W10" s="76"/>
    </row>
    <row r="11" spans="1:23" s="1" customFormat="1" ht="29.25" customHeight="1">
      <c r="A11" s="19">
        <v>4</v>
      </c>
      <c r="B11" s="21">
        <v>44470</v>
      </c>
      <c r="C11" s="22" t="s">
        <v>502</v>
      </c>
      <c r="D11" s="20" t="s">
        <v>204</v>
      </c>
      <c r="E11" s="23" t="s">
        <v>12</v>
      </c>
      <c r="F11" s="23">
        <v>1400</v>
      </c>
      <c r="G11" s="23">
        <v>563</v>
      </c>
      <c r="H11" s="23">
        <v>557.9</v>
      </c>
      <c r="I11" s="23">
        <v>570</v>
      </c>
      <c r="J11" s="33">
        <f t="shared" si="8"/>
        <v>7</v>
      </c>
      <c r="K11" s="34">
        <f t="shared" si="9"/>
        <v>9800</v>
      </c>
      <c r="L11" s="23">
        <v>400</v>
      </c>
      <c r="M11" s="48">
        <f t="shared" si="10"/>
        <v>236.45999999999998</v>
      </c>
      <c r="N11" s="34">
        <f t="shared" si="11"/>
        <v>9563.5400000000009</v>
      </c>
      <c r="O11" s="55">
        <f>SUM(N8:N11)</f>
        <v>32798.965499999955</v>
      </c>
      <c r="P11" s="76"/>
      <c r="Q11" s="76"/>
      <c r="R11" s="76"/>
      <c r="S11" s="76"/>
      <c r="T11" s="76"/>
      <c r="U11" s="76"/>
      <c r="V11" s="76"/>
      <c r="W11" s="76"/>
    </row>
    <row r="12" spans="1:23" s="1" customFormat="1" ht="29.25" customHeight="1">
      <c r="A12" s="19">
        <v>5</v>
      </c>
      <c r="B12" s="21">
        <v>44473</v>
      </c>
      <c r="C12" s="22" t="s">
        <v>276</v>
      </c>
      <c r="D12" s="20" t="s">
        <v>281</v>
      </c>
      <c r="E12" s="23" t="s">
        <v>12</v>
      </c>
      <c r="F12" s="23">
        <v>250</v>
      </c>
      <c r="G12" s="23">
        <v>5020</v>
      </c>
      <c r="H12" s="23">
        <v>4985.5</v>
      </c>
      <c r="I12" s="23">
        <v>5057.25</v>
      </c>
      <c r="J12" s="33">
        <f t="shared" ref="J12:J13" si="12">IF(E12="","",IF(E12="Buy",(I12-G12),(G12-I12)))</f>
        <v>37.25</v>
      </c>
      <c r="K12" s="34">
        <f t="shared" ref="K12:K13" si="13">IF(E12="","",J12*F12)</f>
        <v>9312.5</v>
      </c>
      <c r="L12" s="23">
        <v>400</v>
      </c>
      <c r="M12" s="48">
        <f t="shared" ref="M12:M13" si="14">G12*F12*0.03%</f>
        <v>376.49999999999994</v>
      </c>
      <c r="N12" s="34">
        <f t="shared" ref="N12:N13" si="15">K12-M12</f>
        <v>8936</v>
      </c>
      <c r="O12" s="55"/>
      <c r="P12" s="76"/>
      <c r="Q12" s="76"/>
      <c r="R12" s="76"/>
      <c r="S12" s="76"/>
      <c r="T12" s="76"/>
      <c r="U12" s="76"/>
      <c r="V12" s="76"/>
      <c r="W12" s="76"/>
    </row>
    <row r="13" spans="1:23" s="1" customFormat="1" ht="29.25" customHeight="1">
      <c r="A13" s="19">
        <v>6</v>
      </c>
      <c r="B13" s="21">
        <v>44473</v>
      </c>
      <c r="C13" s="22" t="s">
        <v>308</v>
      </c>
      <c r="D13" s="20" t="s">
        <v>182</v>
      </c>
      <c r="E13" s="23" t="s">
        <v>12</v>
      </c>
      <c r="F13" s="23">
        <v>2000</v>
      </c>
      <c r="G13" s="23">
        <v>444.1</v>
      </c>
      <c r="H13" s="23">
        <v>439.75</v>
      </c>
      <c r="I13" s="23">
        <v>446.9</v>
      </c>
      <c r="J13" s="33">
        <f t="shared" si="12"/>
        <v>2.7999999999999545</v>
      </c>
      <c r="K13" s="34">
        <f t="shared" si="13"/>
        <v>5599.9999999999091</v>
      </c>
      <c r="L13" s="23">
        <v>400</v>
      </c>
      <c r="M13" s="48">
        <f t="shared" si="14"/>
        <v>266.45999999999998</v>
      </c>
      <c r="N13" s="34">
        <f t="shared" si="15"/>
        <v>5333.539999999909</v>
      </c>
      <c r="O13" s="55"/>
      <c r="P13" s="76"/>
      <c r="Q13" s="76"/>
      <c r="R13" s="76"/>
      <c r="S13" s="76"/>
      <c r="T13" s="76"/>
      <c r="U13" s="76"/>
      <c r="V13" s="76"/>
      <c r="W13" s="76"/>
    </row>
    <row r="14" spans="1:23" s="1" customFormat="1" ht="29.25" customHeight="1">
      <c r="A14" s="19">
        <v>7</v>
      </c>
      <c r="B14" s="21">
        <v>44473</v>
      </c>
      <c r="C14" s="22" t="s">
        <v>91</v>
      </c>
      <c r="D14" s="20" t="s">
        <v>241</v>
      </c>
      <c r="E14" s="23" t="s">
        <v>12</v>
      </c>
      <c r="F14" s="23">
        <v>125</v>
      </c>
      <c r="G14" s="23">
        <v>11415</v>
      </c>
      <c r="H14" s="23">
        <v>11345.5</v>
      </c>
      <c r="I14" s="23">
        <v>11595.5</v>
      </c>
      <c r="J14" s="33">
        <f t="shared" ref="J14" si="16">IF(E14="","",IF(E14="Buy",(I14-G14),(G14-I14)))</f>
        <v>180.5</v>
      </c>
      <c r="K14" s="34">
        <f t="shared" ref="K14" si="17">IF(E14="","",J14*F14)</f>
        <v>22562.5</v>
      </c>
      <c r="L14" s="23">
        <v>400</v>
      </c>
      <c r="M14" s="48">
        <f t="shared" ref="M14" si="18">G14*F14*0.03%</f>
        <v>428.06249999999994</v>
      </c>
      <c r="N14" s="34">
        <f t="shared" ref="N14" si="19">K14-M14</f>
        <v>22134.4375</v>
      </c>
      <c r="O14" s="55">
        <f>SUM(N12:N14)</f>
        <v>36403.977499999906</v>
      </c>
      <c r="P14" s="76"/>
      <c r="Q14" s="76"/>
      <c r="R14" s="76"/>
      <c r="S14" s="76"/>
      <c r="T14" s="76"/>
      <c r="U14" s="76"/>
      <c r="V14" s="76"/>
      <c r="W14" s="76"/>
    </row>
    <row r="15" spans="1:23" s="1" customFormat="1" ht="29.25" customHeight="1">
      <c r="A15" s="19">
        <v>8</v>
      </c>
      <c r="B15" s="21">
        <v>44474</v>
      </c>
      <c r="C15" s="22" t="s">
        <v>81</v>
      </c>
      <c r="D15" s="20" t="s">
        <v>163</v>
      </c>
      <c r="E15" s="23" t="s">
        <v>12</v>
      </c>
      <c r="F15" s="23">
        <v>2700</v>
      </c>
      <c r="G15" s="23">
        <v>311.5</v>
      </c>
      <c r="H15" s="23">
        <v>307.5</v>
      </c>
      <c r="I15" s="23">
        <v>309.05</v>
      </c>
      <c r="J15" s="33">
        <f t="shared" ref="J15:J16" si="20">IF(E15="","",IF(E15="Buy",(I15-G15),(G15-I15)))</f>
        <v>-2.4499999999999886</v>
      </c>
      <c r="K15" s="34">
        <f t="shared" ref="K15:K16" si="21">IF(E15="","",J15*F15)</f>
        <v>-6614.9999999999691</v>
      </c>
      <c r="L15" s="23">
        <v>400</v>
      </c>
      <c r="M15" s="48">
        <f t="shared" ref="M15:M16" si="22">G15*F15*0.03%</f>
        <v>252.31499999999997</v>
      </c>
      <c r="N15" s="34">
        <f t="shared" ref="N15:N16" si="23">K15-M15</f>
        <v>-6867.3149999999687</v>
      </c>
      <c r="O15" s="55"/>
      <c r="P15" s="76"/>
      <c r="Q15" s="76"/>
      <c r="R15" s="76"/>
      <c r="S15" s="76"/>
      <c r="T15" s="76"/>
      <c r="U15" s="76"/>
      <c r="V15" s="76"/>
      <c r="W15" s="76"/>
    </row>
    <row r="16" spans="1:23" s="1" customFormat="1" ht="29.25" customHeight="1">
      <c r="A16" s="19">
        <v>9</v>
      </c>
      <c r="B16" s="21">
        <v>44474</v>
      </c>
      <c r="C16" s="22" t="s">
        <v>353</v>
      </c>
      <c r="D16" s="20" t="s">
        <v>550</v>
      </c>
      <c r="E16" s="23" t="s">
        <v>12</v>
      </c>
      <c r="F16" s="23">
        <v>6500</v>
      </c>
      <c r="G16" s="23">
        <v>130.6</v>
      </c>
      <c r="H16" s="23">
        <v>129.30000000000001</v>
      </c>
      <c r="I16" s="23">
        <v>129.75</v>
      </c>
      <c r="J16" s="33">
        <f t="shared" si="20"/>
        <v>-0.84999999999999432</v>
      </c>
      <c r="K16" s="34">
        <f t="shared" si="21"/>
        <v>-5524.9999999999627</v>
      </c>
      <c r="L16" s="23">
        <v>400</v>
      </c>
      <c r="M16" s="48">
        <f t="shared" si="22"/>
        <v>254.67</v>
      </c>
      <c r="N16" s="34">
        <f t="shared" si="23"/>
        <v>-5779.6699999999628</v>
      </c>
      <c r="O16" s="55"/>
      <c r="P16" s="76"/>
      <c r="Q16" s="76"/>
      <c r="R16" s="76"/>
      <c r="S16" s="76"/>
      <c r="T16" s="76"/>
      <c r="U16" s="76"/>
      <c r="V16" s="76"/>
      <c r="W16" s="76"/>
    </row>
    <row r="17" spans="1:23" s="1" customFormat="1" ht="29.25" customHeight="1">
      <c r="A17" s="19">
        <v>10</v>
      </c>
      <c r="B17" s="21">
        <v>44474</v>
      </c>
      <c r="C17" s="22" t="s">
        <v>357</v>
      </c>
      <c r="D17" s="20" t="s">
        <v>611</v>
      </c>
      <c r="E17" s="23" t="s">
        <v>12</v>
      </c>
      <c r="F17" s="23">
        <v>10000</v>
      </c>
      <c r="G17" s="23">
        <v>86.55</v>
      </c>
      <c r="H17" s="23">
        <v>85.5</v>
      </c>
      <c r="I17" s="23">
        <v>85.9</v>
      </c>
      <c r="J17" s="33">
        <f t="shared" ref="J17" si="24">IF(E17="","",IF(E17="Buy",(I17-G17),(G17-I17)))</f>
        <v>-0.64999999999999147</v>
      </c>
      <c r="K17" s="34">
        <f t="shared" ref="K17" si="25">IF(E17="","",J17*F17)</f>
        <v>-6499.9999999999145</v>
      </c>
      <c r="L17" s="23">
        <v>400</v>
      </c>
      <c r="M17" s="48">
        <f t="shared" ref="M17" si="26">G17*F17*0.03%</f>
        <v>259.64999999999998</v>
      </c>
      <c r="N17" s="34">
        <f t="shared" ref="N17" si="27">K17-M17</f>
        <v>-6759.6499999999141</v>
      </c>
      <c r="O17" s="55"/>
      <c r="P17" s="76"/>
      <c r="Q17" s="76"/>
      <c r="R17" s="76"/>
      <c r="S17" s="76"/>
      <c r="T17" s="76"/>
      <c r="U17" s="76"/>
      <c r="V17" s="76"/>
      <c r="W17" s="76"/>
    </row>
    <row r="18" spans="1:23" s="1" customFormat="1" ht="29.25" customHeight="1">
      <c r="A18" s="19">
        <v>11</v>
      </c>
      <c r="B18" s="21">
        <v>44474</v>
      </c>
      <c r="C18" s="22" t="s">
        <v>344</v>
      </c>
      <c r="D18" s="20" t="s">
        <v>392</v>
      </c>
      <c r="E18" s="23" t="s">
        <v>12</v>
      </c>
      <c r="F18" s="23">
        <v>1500</v>
      </c>
      <c r="G18" s="23">
        <v>1261.0999999999999</v>
      </c>
      <c r="H18" s="23">
        <v>1248.5</v>
      </c>
      <c r="I18" s="23">
        <v>1255.5</v>
      </c>
      <c r="J18" s="33">
        <f t="shared" ref="J18" si="28">IF(E18="","",IF(E18="Buy",(I18-G18),(G18-I18)))</f>
        <v>-5.5999999999999091</v>
      </c>
      <c r="K18" s="34">
        <f t="shared" ref="K18" si="29">IF(E18="","",J18*F18)</f>
        <v>-8399.9999999998636</v>
      </c>
      <c r="L18" s="23">
        <v>400</v>
      </c>
      <c r="M18" s="48">
        <f t="shared" ref="M18" si="30">G18*F18*0.03%</f>
        <v>567.49499999999989</v>
      </c>
      <c r="N18" s="34">
        <f t="shared" ref="N18" si="31">K18-M18</f>
        <v>-8967.4949999998644</v>
      </c>
      <c r="O18" s="55">
        <f>SUM(N15:N18)</f>
        <v>-28374.12999999971</v>
      </c>
      <c r="P18" s="23"/>
      <c r="Q18" s="76"/>
      <c r="R18" s="76"/>
      <c r="S18" s="76"/>
      <c r="T18" s="76"/>
      <c r="U18" s="76"/>
      <c r="V18" s="76"/>
      <c r="W18" s="76"/>
    </row>
    <row r="19" spans="1:23" s="1" customFormat="1" ht="29.25" customHeight="1">
      <c r="A19" s="19">
        <v>12</v>
      </c>
      <c r="B19" s="21">
        <v>44475</v>
      </c>
      <c r="C19" s="22" t="s">
        <v>238</v>
      </c>
      <c r="D19" s="20" t="s">
        <v>216</v>
      </c>
      <c r="E19" s="23" t="s">
        <v>12</v>
      </c>
      <c r="F19" s="23">
        <v>3100</v>
      </c>
      <c r="G19" s="23">
        <v>251</v>
      </c>
      <c r="H19" s="23">
        <v>248.2</v>
      </c>
      <c r="I19" s="23">
        <v>254.3</v>
      </c>
      <c r="J19" s="33">
        <f t="shared" ref="J19:J20" si="32">IF(E19="","",IF(E19="Buy",(I19-G19),(G19-I19)))</f>
        <v>3.3000000000000114</v>
      </c>
      <c r="K19" s="34">
        <f t="shared" ref="K19:K20" si="33">IF(E19="","",J19*F19)</f>
        <v>10230.000000000035</v>
      </c>
      <c r="L19" s="23">
        <v>400</v>
      </c>
      <c r="M19" s="48">
        <f t="shared" ref="M19:M20" si="34">G19*F19*0.03%</f>
        <v>233.42999999999998</v>
      </c>
      <c r="N19" s="34">
        <f t="shared" ref="N19:N20" si="35">K19-M19</f>
        <v>9996.5700000000343</v>
      </c>
      <c r="O19" s="55"/>
      <c r="P19" s="23"/>
      <c r="Q19" s="76"/>
      <c r="R19" s="76"/>
      <c r="S19" s="76"/>
      <c r="T19" s="76"/>
      <c r="U19" s="76"/>
      <c r="V19" s="76"/>
      <c r="W19" s="76"/>
    </row>
    <row r="20" spans="1:23" s="1" customFormat="1" ht="29.25" customHeight="1">
      <c r="A20" s="19">
        <v>13</v>
      </c>
      <c r="B20" s="21">
        <v>44475</v>
      </c>
      <c r="C20" s="22" t="s">
        <v>357</v>
      </c>
      <c r="D20" s="20" t="s">
        <v>631</v>
      </c>
      <c r="E20" s="23" t="s">
        <v>12</v>
      </c>
      <c r="F20" s="23">
        <v>350</v>
      </c>
      <c r="G20" s="23">
        <v>1751</v>
      </c>
      <c r="H20" s="23">
        <v>1729.8</v>
      </c>
      <c r="I20" s="23">
        <v>1735.5</v>
      </c>
      <c r="J20" s="33">
        <f t="shared" si="32"/>
        <v>-15.5</v>
      </c>
      <c r="K20" s="34">
        <f t="shared" si="33"/>
        <v>-5425</v>
      </c>
      <c r="L20" s="23">
        <v>400</v>
      </c>
      <c r="M20" s="48">
        <f t="shared" si="34"/>
        <v>183.85499999999999</v>
      </c>
      <c r="N20" s="34">
        <f t="shared" si="35"/>
        <v>-5608.8549999999996</v>
      </c>
      <c r="O20" s="55"/>
      <c r="P20" s="23"/>
      <c r="Q20" s="76"/>
      <c r="R20" s="76"/>
      <c r="S20" s="76"/>
      <c r="T20" s="76"/>
      <c r="U20" s="76"/>
      <c r="V20" s="76"/>
      <c r="W20" s="76"/>
    </row>
    <row r="21" spans="1:23" s="1" customFormat="1" ht="29.25" customHeight="1">
      <c r="A21" s="19">
        <v>14</v>
      </c>
      <c r="B21" s="21">
        <v>44475</v>
      </c>
      <c r="C21" s="22" t="s">
        <v>443</v>
      </c>
      <c r="D21" s="20" t="s">
        <v>273</v>
      </c>
      <c r="E21" s="23" t="s">
        <v>13</v>
      </c>
      <c r="F21" s="23">
        <v>500</v>
      </c>
      <c r="G21" s="23">
        <v>3783</v>
      </c>
      <c r="H21" s="23">
        <v>3825.5</v>
      </c>
      <c r="I21" s="23">
        <v>3808</v>
      </c>
      <c r="J21" s="33">
        <f t="shared" ref="J21" si="36">IF(E21="","",IF(E21="Buy",(I21-G21),(G21-I21)))</f>
        <v>-25</v>
      </c>
      <c r="K21" s="34">
        <f t="shared" ref="K21" si="37">IF(E21="","",J21*F21)</f>
        <v>-12500</v>
      </c>
      <c r="L21" s="23">
        <v>400</v>
      </c>
      <c r="M21" s="48">
        <f t="shared" ref="M21" si="38">G21*F21*0.03%</f>
        <v>567.44999999999993</v>
      </c>
      <c r="N21" s="34">
        <f t="shared" ref="N21" si="39">K21-M21</f>
        <v>-13067.45</v>
      </c>
      <c r="O21" s="55">
        <f>SUM(N19:N21)</f>
        <v>-8679.734999999966</v>
      </c>
      <c r="P21" s="23"/>
      <c r="Q21" s="76"/>
      <c r="R21" s="76"/>
      <c r="S21" s="76"/>
      <c r="T21" s="76"/>
      <c r="U21" s="76"/>
      <c r="V21" s="76"/>
      <c r="W21" s="76"/>
    </row>
    <row r="22" spans="1:23" s="1" customFormat="1" ht="29.25" customHeight="1">
      <c r="A22" s="19">
        <v>15</v>
      </c>
      <c r="B22" s="21">
        <v>44476</v>
      </c>
      <c r="C22" s="22" t="s">
        <v>195</v>
      </c>
      <c r="D22" s="20" t="s">
        <v>253</v>
      </c>
      <c r="E22" s="23" t="s">
        <v>12</v>
      </c>
      <c r="F22" s="23">
        <v>4500</v>
      </c>
      <c r="G22" s="23">
        <v>136</v>
      </c>
      <c r="H22" s="23">
        <v>134.19999999999999</v>
      </c>
      <c r="I22" s="23">
        <v>137.4</v>
      </c>
      <c r="J22" s="33">
        <f t="shared" ref="J22:J23" si="40">IF(E22="","",IF(E22="Buy",(I22-G22),(G22-I22)))</f>
        <v>1.4000000000000057</v>
      </c>
      <c r="K22" s="34">
        <f t="shared" ref="K22:K23" si="41">IF(E22="","",J22*F22)</f>
        <v>6300.0000000000255</v>
      </c>
      <c r="L22" s="23">
        <v>400</v>
      </c>
      <c r="M22" s="48">
        <f t="shared" ref="M22:M23" si="42">G22*F22*0.03%</f>
        <v>183.6</v>
      </c>
      <c r="N22" s="34">
        <f t="shared" ref="N22:N23" si="43">K22-M22</f>
        <v>6116.4000000000251</v>
      </c>
      <c r="O22" s="55"/>
      <c r="P22" s="23"/>
      <c r="Q22" s="76"/>
      <c r="R22" s="76"/>
      <c r="S22" s="76"/>
      <c r="T22" s="76"/>
      <c r="U22" s="76"/>
      <c r="V22" s="76"/>
      <c r="W22" s="76"/>
    </row>
    <row r="23" spans="1:23" s="1" customFormat="1" ht="29.25" customHeight="1">
      <c r="A23" s="19">
        <v>16</v>
      </c>
      <c r="B23" s="21">
        <v>44476</v>
      </c>
      <c r="C23" s="22" t="s">
        <v>486</v>
      </c>
      <c r="D23" s="20" t="s">
        <v>375</v>
      </c>
      <c r="E23" s="23" t="s">
        <v>12</v>
      </c>
      <c r="F23" s="23">
        <v>900</v>
      </c>
      <c r="G23" s="23">
        <v>1188</v>
      </c>
      <c r="H23" s="23">
        <v>1178.5</v>
      </c>
      <c r="I23" s="23">
        <v>1178.5</v>
      </c>
      <c r="J23" s="33">
        <f t="shared" si="40"/>
        <v>-9.5</v>
      </c>
      <c r="K23" s="34">
        <f t="shared" si="41"/>
        <v>-8550</v>
      </c>
      <c r="L23" s="23">
        <v>400</v>
      </c>
      <c r="M23" s="48">
        <f t="shared" si="42"/>
        <v>320.76</v>
      </c>
      <c r="N23" s="34">
        <f t="shared" si="43"/>
        <v>-8870.76</v>
      </c>
      <c r="O23" s="55">
        <f>SUM(N22:N23)</f>
        <v>-2754.3599999999751</v>
      </c>
      <c r="P23" s="23"/>
      <c r="Q23" s="76"/>
      <c r="R23" s="76"/>
      <c r="S23" s="76"/>
      <c r="T23" s="76"/>
      <c r="U23" s="76"/>
      <c r="V23" s="76"/>
      <c r="W23" s="76"/>
    </row>
    <row r="24" spans="1:23" s="1" customFormat="1" ht="29.25" customHeight="1">
      <c r="A24" s="19">
        <v>17</v>
      </c>
      <c r="B24" s="21">
        <v>44477</v>
      </c>
      <c r="C24" s="22" t="s">
        <v>70</v>
      </c>
      <c r="D24" s="20" t="s">
        <v>632</v>
      </c>
      <c r="E24" s="23" t="s">
        <v>12</v>
      </c>
      <c r="F24" s="23">
        <v>850</v>
      </c>
      <c r="G24" s="23">
        <v>1342</v>
      </c>
      <c r="H24" s="23">
        <v>1333.2</v>
      </c>
      <c r="I24" s="23">
        <v>1333.2</v>
      </c>
      <c r="J24" s="33">
        <f t="shared" ref="J24" si="44">IF(E24="","",IF(E24="Buy",(I24-G24),(G24-I24)))</f>
        <v>-8.7999999999999545</v>
      </c>
      <c r="K24" s="34">
        <f t="shared" ref="K24" si="45">IF(E24="","",J24*F24)</f>
        <v>-7479.9999999999618</v>
      </c>
      <c r="L24" s="23">
        <v>400</v>
      </c>
      <c r="M24" s="48">
        <f t="shared" ref="M24" si="46">G24*F24*0.03%</f>
        <v>342.21</v>
      </c>
      <c r="N24" s="34">
        <f t="shared" ref="N24" si="47">K24-M24</f>
        <v>-7822.2099999999618</v>
      </c>
      <c r="O24" s="55"/>
      <c r="P24" s="80"/>
      <c r="Q24" s="76"/>
      <c r="R24" s="76"/>
      <c r="S24" s="76"/>
      <c r="T24" s="76"/>
      <c r="U24" s="76"/>
      <c r="V24" s="76"/>
      <c r="W24" s="76"/>
    </row>
    <row r="25" spans="1:23" s="1" customFormat="1" ht="29.25" customHeight="1">
      <c r="A25" s="19">
        <v>18</v>
      </c>
      <c r="B25" s="21">
        <v>44477</v>
      </c>
      <c r="C25" s="22" t="s">
        <v>236</v>
      </c>
      <c r="D25" s="20" t="s">
        <v>599</v>
      </c>
      <c r="E25" s="23" t="s">
        <v>12</v>
      </c>
      <c r="F25" s="23">
        <v>3100</v>
      </c>
      <c r="G25" s="23">
        <v>164.5</v>
      </c>
      <c r="H25" s="23">
        <v>162.44999999999999</v>
      </c>
      <c r="I25" s="23">
        <v>165.15</v>
      </c>
      <c r="J25" s="33">
        <f t="shared" ref="J25" si="48">IF(E25="","",IF(E25="Buy",(I25-G25),(G25-I25)))</f>
        <v>0.65000000000000568</v>
      </c>
      <c r="K25" s="34">
        <f t="shared" ref="K25" si="49">IF(E25="","",J25*F25)</f>
        <v>2015.0000000000177</v>
      </c>
      <c r="L25" s="23">
        <v>400</v>
      </c>
      <c r="M25" s="48">
        <f t="shared" ref="M25" si="50">G25*F25*0.03%</f>
        <v>152.98499999999999</v>
      </c>
      <c r="N25" s="34">
        <f t="shared" ref="N25" si="51">K25-M25</f>
        <v>1862.0150000000178</v>
      </c>
      <c r="O25" s="55"/>
      <c r="P25" s="80"/>
      <c r="Q25" s="76"/>
      <c r="R25" s="76"/>
      <c r="S25" s="76"/>
      <c r="T25" s="76"/>
      <c r="U25" s="76"/>
      <c r="V25" s="76"/>
      <c r="W25" s="76"/>
    </row>
    <row r="26" spans="1:23" s="1" customFormat="1" ht="29.25" customHeight="1">
      <c r="A26" s="19">
        <v>19</v>
      </c>
      <c r="B26" s="21">
        <v>44477</v>
      </c>
      <c r="C26" s="22" t="s">
        <v>578</v>
      </c>
      <c r="D26" s="20" t="s">
        <v>633</v>
      </c>
      <c r="E26" s="23" t="s">
        <v>12</v>
      </c>
      <c r="F26" s="23">
        <v>125</v>
      </c>
      <c r="G26" s="23">
        <v>5040</v>
      </c>
      <c r="H26" s="23">
        <v>4995.8999999999996</v>
      </c>
      <c r="I26" s="23">
        <v>5160</v>
      </c>
      <c r="J26" s="33">
        <f t="shared" ref="J26" si="52">IF(E26="","",IF(E26="Buy",(I26-G26),(G26-I26)))</f>
        <v>120</v>
      </c>
      <c r="K26" s="34">
        <f t="shared" ref="K26" si="53">IF(E26="","",J26*F26)</f>
        <v>15000</v>
      </c>
      <c r="L26" s="23">
        <v>400</v>
      </c>
      <c r="M26" s="48">
        <f t="shared" ref="M26" si="54">G26*F26*0.03%</f>
        <v>188.99999999999997</v>
      </c>
      <c r="N26" s="34">
        <f t="shared" ref="N26" si="55">K26-M26</f>
        <v>14811</v>
      </c>
      <c r="O26" s="55">
        <f>SUM(N24:N25:N26)</f>
        <v>8850.8050000000549</v>
      </c>
      <c r="P26" s="80"/>
      <c r="Q26" s="76"/>
      <c r="R26" s="76"/>
      <c r="S26" s="76"/>
      <c r="T26" s="76"/>
      <c r="U26" s="76"/>
      <c r="V26" s="76"/>
      <c r="W26" s="76"/>
    </row>
    <row r="27" spans="1:23" s="1" customFormat="1" ht="29.25" customHeight="1">
      <c r="A27" s="19">
        <v>20</v>
      </c>
      <c r="B27" s="21">
        <v>44480</v>
      </c>
      <c r="C27" s="22" t="s">
        <v>81</v>
      </c>
      <c r="D27" s="20" t="s">
        <v>156</v>
      </c>
      <c r="E27" s="23" t="s">
        <v>12</v>
      </c>
      <c r="F27" s="23">
        <v>900</v>
      </c>
      <c r="G27" s="23">
        <v>1190</v>
      </c>
      <c r="H27" s="23">
        <v>1182.5999999999999</v>
      </c>
      <c r="I27" s="23">
        <v>1182.5999999999999</v>
      </c>
      <c r="J27" s="33">
        <f t="shared" ref="J27" si="56">IF(E27="","",IF(E27="Buy",(I27-G27),(G27-I27)))</f>
        <v>-7.4000000000000909</v>
      </c>
      <c r="K27" s="34">
        <f t="shared" ref="K27" si="57">IF(E27="","",J27*F27)</f>
        <v>-6660.0000000000819</v>
      </c>
      <c r="L27" s="23">
        <v>400</v>
      </c>
      <c r="M27" s="48">
        <f t="shared" ref="M27" si="58">G27*F27*0.03%</f>
        <v>321.29999999999995</v>
      </c>
      <c r="N27" s="34">
        <f t="shared" ref="N27" si="59">K27-M27</f>
        <v>-6981.300000000082</v>
      </c>
      <c r="O27" s="81"/>
      <c r="P27" s="80"/>
      <c r="Q27" s="76"/>
      <c r="R27" s="76"/>
      <c r="S27" s="76"/>
      <c r="T27" s="76"/>
      <c r="U27" s="76"/>
      <c r="V27" s="76"/>
      <c r="W27" s="76"/>
    </row>
    <row r="28" spans="1:23" s="1" customFormat="1" ht="29.25" customHeight="1">
      <c r="A28" s="19">
        <v>21</v>
      </c>
      <c r="B28" s="21">
        <v>44480</v>
      </c>
      <c r="C28" s="22" t="s">
        <v>634</v>
      </c>
      <c r="D28" s="20" t="s">
        <v>168</v>
      </c>
      <c r="E28" s="23" t="s">
        <v>12</v>
      </c>
      <c r="F28" s="23">
        <v>1000</v>
      </c>
      <c r="G28" s="23">
        <v>985</v>
      </c>
      <c r="H28" s="23">
        <v>979.2</v>
      </c>
      <c r="I28" s="23">
        <v>979.2</v>
      </c>
      <c r="J28" s="33">
        <f t="shared" ref="J28:J29" si="60">IF(E28="","",IF(E28="Buy",(I28-G28),(G28-I28)))</f>
        <v>-5.7999999999999545</v>
      </c>
      <c r="K28" s="34">
        <f t="shared" ref="K28:K29" si="61">IF(E28="","",J28*F28)</f>
        <v>-5799.9999999999545</v>
      </c>
      <c r="L28" s="23">
        <v>400</v>
      </c>
      <c r="M28" s="48">
        <f t="shared" ref="M28:M29" si="62">G28*F28*0.03%</f>
        <v>295.5</v>
      </c>
      <c r="N28" s="34">
        <f t="shared" ref="N28:N29" si="63">K28-M28</f>
        <v>-6095.4999999999545</v>
      </c>
      <c r="O28" s="81"/>
      <c r="P28" s="80"/>
      <c r="Q28" s="76"/>
      <c r="R28" s="76"/>
      <c r="S28" s="76"/>
      <c r="T28" s="76"/>
      <c r="U28" s="76"/>
      <c r="V28" s="76"/>
      <c r="W28" s="76"/>
    </row>
    <row r="29" spans="1:23" s="1" customFormat="1" ht="29.25" customHeight="1">
      <c r="A29" s="19">
        <v>22</v>
      </c>
      <c r="B29" s="21">
        <v>44480</v>
      </c>
      <c r="C29" s="22" t="s">
        <v>349</v>
      </c>
      <c r="D29" s="20" t="s">
        <v>167</v>
      </c>
      <c r="E29" s="23" t="s">
        <v>12</v>
      </c>
      <c r="F29" s="23">
        <v>2500</v>
      </c>
      <c r="G29" s="23">
        <v>243.1</v>
      </c>
      <c r="H29" s="23">
        <v>238.5</v>
      </c>
      <c r="I29" s="23">
        <v>241.1</v>
      </c>
      <c r="J29" s="33">
        <f t="shared" si="60"/>
        <v>-2</v>
      </c>
      <c r="K29" s="34">
        <f t="shared" si="61"/>
        <v>-5000</v>
      </c>
      <c r="L29" s="23">
        <v>400</v>
      </c>
      <c r="M29" s="48">
        <f t="shared" si="62"/>
        <v>182.32499999999999</v>
      </c>
      <c r="N29" s="34">
        <f t="shared" si="63"/>
        <v>-5182.3249999999998</v>
      </c>
      <c r="O29" s="55">
        <f>SUM(N27:N28:N29)</f>
        <v>-18259.125000000036</v>
      </c>
      <c r="P29" s="80"/>
      <c r="Q29" s="76"/>
      <c r="R29" s="76"/>
      <c r="S29" s="76"/>
      <c r="T29" s="76"/>
      <c r="U29" s="76"/>
      <c r="V29" s="76"/>
      <c r="W29" s="76"/>
    </row>
    <row r="30" spans="1:23" s="1" customFormat="1" ht="29.25" customHeight="1">
      <c r="A30" s="19">
        <v>23</v>
      </c>
      <c r="B30" s="21">
        <v>44481</v>
      </c>
      <c r="C30" s="22" t="s">
        <v>192</v>
      </c>
      <c r="D30" s="20" t="s">
        <v>204</v>
      </c>
      <c r="E30" s="23" t="s">
        <v>12</v>
      </c>
      <c r="F30" s="23">
        <v>2800</v>
      </c>
      <c r="G30" s="23">
        <v>572</v>
      </c>
      <c r="H30" s="23">
        <v>565.20000000000005</v>
      </c>
      <c r="I30" s="23">
        <v>576.35</v>
      </c>
      <c r="J30" s="33">
        <f t="shared" ref="J30" si="64">IF(E30="","",IF(E30="Buy",(I30-G30),(G30-I30)))</f>
        <v>4.3500000000000227</v>
      </c>
      <c r="K30" s="34">
        <f t="shared" ref="K30" si="65">IF(E30="","",J30*F30)</f>
        <v>12180.000000000064</v>
      </c>
      <c r="L30" s="23">
        <v>400</v>
      </c>
      <c r="M30" s="48">
        <f t="shared" ref="M30" si="66">G30*F30*0.03%</f>
        <v>480.47999999999996</v>
      </c>
      <c r="N30" s="34">
        <f t="shared" ref="N30" si="67">K30-M30</f>
        <v>11699.520000000064</v>
      </c>
      <c r="O30" s="55"/>
      <c r="P30" s="80"/>
      <c r="Q30" s="76"/>
      <c r="R30" s="76"/>
      <c r="S30" s="76"/>
      <c r="T30" s="76"/>
      <c r="U30" s="76"/>
      <c r="V30" s="76"/>
      <c r="W30" s="76"/>
    </row>
    <row r="31" spans="1:23" s="1" customFormat="1" ht="29.25" customHeight="1">
      <c r="A31" s="19">
        <v>24</v>
      </c>
      <c r="B31" s="21">
        <v>44481</v>
      </c>
      <c r="C31" s="22" t="s">
        <v>132</v>
      </c>
      <c r="D31" s="20" t="s">
        <v>126</v>
      </c>
      <c r="E31" s="23" t="s">
        <v>12</v>
      </c>
      <c r="F31" s="23">
        <v>1500</v>
      </c>
      <c r="G31" s="23">
        <v>480</v>
      </c>
      <c r="H31" s="23">
        <v>475.2</v>
      </c>
      <c r="I31" s="23">
        <v>479.6</v>
      </c>
      <c r="J31" s="33">
        <f t="shared" ref="J31" si="68">IF(E31="","",IF(E31="Buy",(I31-G31),(G31-I31)))</f>
        <v>-0.39999999999997726</v>
      </c>
      <c r="K31" s="34">
        <f t="shared" ref="K31" si="69">IF(E31="","",J31*F31)</f>
        <v>-599.99999999996589</v>
      </c>
      <c r="L31" s="23">
        <v>400</v>
      </c>
      <c r="M31" s="48">
        <f t="shared" ref="M31" si="70">G31*F31*0.03%</f>
        <v>215.99999999999997</v>
      </c>
      <c r="N31" s="34">
        <f t="shared" ref="N31" si="71">K31-M31</f>
        <v>-815.99999999996589</v>
      </c>
      <c r="O31" s="55">
        <f>SUM(N30:N31)</f>
        <v>10883.520000000099</v>
      </c>
      <c r="P31" s="80"/>
      <c r="Q31" s="76"/>
      <c r="R31" s="76"/>
      <c r="S31" s="76"/>
      <c r="T31" s="76"/>
      <c r="U31" s="76"/>
      <c r="V31" s="76"/>
      <c r="W31" s="76"/>
    </row>
    <row r="32" spans="1:23" s="1" customFormat="1" ht="29.25" customHeight="1">
      <c r="A32" s="19">
        <v>25</v>
      </c>
      <c r="B32" s="21">
        <v>44482</v>
      </c>
      <c r="C32" s="22" t="s">
        <v>106</v>
      </c>
      <c r="D32" s="20" t="s">
        <v>168</v>
      </c>
      <c r="E32" s="23" t="s">
        <v>12</v>
      </c>
      <c r="F32" s="23">
        <v>1000</v>
      </c>
      <c r="G32" s="23">
        <v>1003.5</v>
      </c>
      <c r="H32" s="23">
        <v>993.6</v>
      </c>
      <c r="I32" s="23">
        <v>1021.5</v>
      </c>
      <c r="J32" s="33">
        <f t="shared" ref="J32:J36" si="72">IF(E32="","",IF(E32="Buy",(I32-G32),(G32-I32)))</f>
        <v>18</v>
      </c>
      <c r="K32" s="34">
        <f t="shared" ref="K32:K36" si="73">IF(E32="","",J32*F32)</f>
        <v>18000</v>
      </c>
      <c r="L32" s="23">
        <v>400</v>
      </c>
      <c r="M32" s="48">
        <f t="shared" ref="M32:M36" si="74">G32*F32*0.03%</f>
        <v>301.04999999999995</v>
      </c>
      <c r="N32" s="34">
        <f t="shared" ref="N32:N36" si="75">K32-M32</f>
        <v>17698.95</v>
      </c>
      <c r="O32" s="81"/>
      <c r="P32" s="80"/>
      <c r="Q32" s="76"/>
      <c r="R32" s="76"/>
      <c r="S32" s="76"/>
      <c r="T32" s="76"/>
      <c r="U32" s="76"/>
      <c r="V32" s="76"/>
      <c r="W32" s="76"/>
    </row>
    <row r="33" spans="1:23" s="1" customFormat="1" ht="29.25" customHeight="1">
      <c r="A33" s="19">
        <v>26</v>
      </c>
      <c r="B33" s="21">
        <v>44482</v>
      </c>
      <c r="C33" s="22" t="s">
        <v>66</v>
      </c>
      <c r="D33" s="20" t="s">
        <v>148</v>
      </c>
      <c r="E33" s="23" t="s">
        <v>12</v>
      </c>
      <c r="F33" s="23">
        <v>8924</v>
      </c>
      <c r="G33" s="23">
        <v>93.6</v>
      </c>
      <c r="H33" s="23">
        <v>92.7</v>
      </c>
      <c r="I33" s="23">
        <v>93.55</v>
      </c>
      <c r="J33" s="33">
        <f t="shared" si="72"/>
        <v>-4.9999999999997158E-2</v>
      </c>
      <c r="K33" s="34">
        <f t="shared" si="73"/>
        <v>-446.19999999997464</v>
      </c>
      <c r="L33" s="23">
        <v>400</v>
      </c>
      <c r="M33" s="48">
        <f t="shared" si="74"/>
        <v>250.58591999999996</v>
      </c>
      <c r="N33" s="34">
        <f t="shared" si="75"/>
        <v>-696.78591999997457</v>
      </c>
      <c r="O33" s="81"/>
      <c r="P33" s="80"/>
      <c r="Q33" s="76"/>
      <c r="R33" s="76"/>
      <c r="S33" s="76"/>
      <c r="T33" s="76"/>
      <c r="U33" s="76"/>
      <c r="V33" s="76"/>
      <c r="W33" s="76"/>
    </row>
    <row r="34" spans="1:23" s="1" customFormat="1" ht="29.25" customHeight="1">
      <c r="A34" s="19">
        <v>27</v>
      </c>
      <c r="B34" s="21">
        <v>44482</v>
      </c>
      <c r="C34" s="22" t="s">
        <v>131</v>
      </c>
      <c r="D34" s="20" t="s">
        <v>166</v>
      </c>
      <c r="E34" s="23" t="s">
        <v>12</v>
      </c>
      <c r="F34" s="23">
        <v>2500</v>
      </c>
      <c r="G34" s="23">
        <v>430</v>
      </c>
      <c r="H34" s="23">
        <v>428.4</v>
      </c>
      <c r="I34" s="23">
        <v>437.4</v>
      </c>
      <c r="J34" s="33">
        <f t="shared" si="72"/>
        <v>7.3999999999999773</v>
      </c>
      <c r="K34" s="34">
        <f t="shared" si="73"/>
        <v>18499.999999999942</v>
      </c>
      <c r="L34" s="23">
        <v>400</v>
      </c>
      <c r="M34" s="48">
        <f t="shared" si="74"/>
        <v>322.5</v>
      </c>
      <c r="N34" s="34">
        <f t="shared" si="75"/>
        <v>18177.499999999942</v>
      </c>
      <c r="O34" s="81"/>
      <c r="P34" s="80"/>
      <c r="Q34" s="76"/>
      <c r="R34" s="76"/>
      <c r="S34" s="76"/>
      <c r="T34" s="76"/>
      <c r="U34" s="76"/>
      <c r="V34" s="76"/>
      <c r="W34" s="76"/>
    </row>
    <row r="35" spans="1:23" s="1" customFormat="1" ht="29.25" customHeight="1">
      <c r="A35" s="19">
        <v>28</v>
      </c>
      <c r="B35" s="21">
        <v>44482</v>
      </c>
      <c r="C35" s="22" t="s">
        <v>395</v>
      </c>
      <c r="D35" s="20" t="s">
        <v>610</v>
      </c>
      <c r="E35" s="23" t="s">
        <v>12</v>
      </c>
      <c r="F35" s="23">
        <v>1350</v>
      </c>
      <c r="G35" s="23">
        <v>842.4</v>
      </c>
      <c r="H35" s="23">
        <v>834.3</v>
      </c>
      <c r="I35" s="23">
        <v>841.3</v>
      </c>
      <c r="J35" s="33">
        <f t="shared" si="72"/>
        <v>-1.1000000000000227</v>
      </c>
      <c r="K35" s="34">
        <f t="shared" si="73"/>
        <v>-1485.0000000000307</v>
      </c>
      <c r="L35" s="23">
        <v>400</v>
      </c>
      <c r="M35" s="48">
        <f t="shared" si="74"/>
        <v>341.17199999999997</v>
      </c>
      <c r="N35" s="34">
        <f t="shared" si="75"/>
        <v>-1826.1720000000307</v>
      </c>
      <c r="O35" s="81"/>
      <c r="P35" s="80"/>
      <c r="Q35" s="76"/>
      <c r="R35" s="76"/>
      <c r="S35" s="76"/>
      <c r="T35" s="76"/>
      <c r="U35" s="76"/>
      <c r="V35" s="76"/>
      <c r="W35" s="76"/>
    </row>
    <row r="36" spans="1:23" s="1" customFormat="1" ht="29.25" customHeight="1">
      <c r="A36" s="19">
        <v>29</v>
      </c>
      <c r="B36" s="21">
        <v>44482</v>
      </c>
      <c r="C36" s="22" t="s">
        <v>516</v>
      </c>
      <c r="D36" s="20" t="s">
        <v>133</v>
      </c>
      <c r="E36" s="23" t="s">
        <v>12</v>
      </c>
      <c r="F36" s="23">
        <v>1250</v>
      </c>
      <c r="G36" s="23">
        <v>764.3</v>
      </c>
      <c r="H36" s="23">
        <v>757.8</v>
      </c>
      <c r="I36" s="23">
        <v>757.8</v>
      </c>
      <c r="J36" s="33">
        <f t="shared" si="72"/>
        <v>-6.5</v>
      </c>
      <c r="K36" s="34">
        <f t="shared" si="73"/>
        <v>-8125</v>
      </c>
      <c r="L36" s="23">
        <v>400</v>
      </c>
      <c r="M36" s="48">
        <f t="shared" si="74"/>
        <v>286.61249999999995</v>
      </c>
      <c r="N36" s="34">
        <f t="shared" si="75"/>
        <v>-8411.6124999999993</v>
      </c>
      <c r="O36" s="81"/>
      <c r="P36" s="80"/>
      <c r="Q36" s="76"/>
      <c r="R36" s="76"/>
      <c r="S36" s="76"/>
      <c r="T36" s="76"/>
      <c r="U36" s="76"/>
      <c r="V36" s="76"/>
      <c r="W36" s="76"/>
    </row>
    <row r="37" spans="1:23" s="1" customFormat="1" ht="29.25" customHeight="1">
      <c r="A37" s="19">
        <v>30</v>
      </c>
      <c r="B37" s="21">
        <v>44482</v>
      </c>
      <c r="C37" s="22" t="s">
        <v>344</v>
      </c>
      <c r="D37" s="20" t="s">
        <v>59</v>
      </c>
      <c r="E37" s="23" t="s">
        <v>12</v>
      </c>
      <c r="F37" s="23">
        <v>2000</v>
      </c>
      <c r="G37" s="23">
        <v>1060.75</v>
      </c>
      <c r="H37" s="23">
        <v>1048.5</v>
      </c>
      <c r="I37" s="23">
        <v>1060.75</v>
      </c>
      <c r="J37" s="33">
        <f t="shared" ref="J37" si="76">IF(E37="","",IF(E37="Buy",(I37-G37),(G37-I37)))</f>
        <v>0</v>
      </c>
      <c r="K37" s="34">
        <f t="shared" ref="K37" si="77">IF(E37="","",J37*F37)</f>
        <v>0</v>
      </c>
      <c r="L37" s="23">
        <v>400</v>
      </c>
      <c r="M37" s="48">
        <f t="shared" ref="M37" si="78">G37*F37*0.03%</f>
        <v>636.44999999999993</v>
      </c>
      <c r="N37" s="34">
        <f t="shared" ref="N37" si="79">K37-M37</f>
        <v>-636.44999999999993</v>
      </c>
      <c r="O37" s="55">
        <f>SUM(N32:N33:N34:N35:N36:N37)</f>
        <v>24305.429579999945</v>
      </c>
      <c r="P37" s="80"/>
      <c r="Q37" s="76"/>
      <c r="R37" s="76"/>
      <c r="S37" s="76"/>
      <c r="T37" s="76"/>
      <c r="U37" s="76"/>
      <c r="V37" s="76"/>
      <c r="W37" s="76"/>
    </row>
    <row r="38" spans="1:23" s="1" customFormat="1" ht="29.25" customHeight="1">
      <c r="A38" s="19">
        <v>31</v>
      </c>
      <c r="B38" s="21">
        <v>44483</v>
      </c>
      <c r="C38" s="22" t="s">
        <v>344</v>
      </c>
      <c r="D38" s="20" t="s">
        <v>447</v>
      </c>
      <c r="E38" s="23" t="s">
        <v>12</v>
      </c>
      <c r="F38" s="23">
        <v>500</v>
      </c>
      <c r="G38" s="23">
        <v>2305</v>
      </c>
      <c r="H38" s="23">
        <v>2290.5</v>
      </c>
      <c r="I38" s="23">
        <v>2338</v>
      </c>
      <c r="J38" s="33">
        <f t="shared" ref="J38:J39" si="80">IF(E38="","",IF(E38="Buy",(I38-G38),(G38-I38)))</f>
        <v>33</v>
      </c>
      <c r="K38" s="34">
        <f t="shared" ref="K38:K39" si="81">IF(E38="","",J38*F38)</f>
        <v>16500</v>
      </c>
      <c r="L38" s="23">
        <v>400</v>
      </c>
      <c r="M38" s="48">
        <f t="shared" ref="M38:M39" si="82">G38*F38*0.03%</f>
        <v>345.74999999999994</v>
      </c>
      <c r="N38" s="34">
        <f t="shared" ref="N38:N39" si="83">K38-M38</f>
        <v>16154.25</v>
      </c>
      <c r="O38" s="55"/>
      <c r="P38" s="80"/>
      <c r="Q38" s="76"/>
      <c r="R38" s="76"/>
      <c r="S38" s="76"/>
      <c r="T38" s="76"/>
      <c r="U38" s="76"/>
      <c r="V38" s="76"/>
      <c r="W38" s="76"/>
    </row>
    <row r="39" spans="1:23" s="1" customFormat="1" ht="29.25" customHeight="1">
      <c r="A39" s="19">
        <v>32</v>
      </c>
      <c r="B39" s="21">
        <v>44483</v>
      </c>
      <c r="C39" s="22" t="s">
        <v>344</v>
      </c>
      <c r="D39" s="20" t="s">
        <v>602</v>
      </c>
      <c r="E39" s="23" t="s">
        <v>12</v>
      </c>
      <c r="F39" s="23">
        <v>6200</v>
      </c>
      <c r="G39" s="23">
        <v>148.5</v>
      </c>
      <c r="H39" s="23">
        <v>146.69999999999999</v>
      </c>
      <c r="I39" s="23">
        <v>152.44999999999999</v>
      </c>
      <c r="J39" s="33">
        <f t="shared" si="80"/>
        <v>3.9499999999999886</v>
      </c>
      <c r="K39" s="34">
        <f t="shared" si="81"/>
        <v>24489.999999999931</v>
      </c>
      <c r="L39" s="23">
        <v>400</v>
      </c>
      <c r="M39" s="48">
        <f t="shared" si="82"/>
        <v>276.20999999999998</v>
      </c>
      <c r="N39" s="34">
        <f t="shared" si="83"/>
        <v>24213.789999999932</v>
      </c>
      <c r="O39" s="55">
        <f>SUM(N38:N39)</f>
        <v>40368.039999999935</v>
      </c>
      <c r="P39" s="80"/>
      <c r="Q39" s="76"/>
      <c r="R39" s="76"/>
      <c r="S39" s="76"/>
      <c r="T39" s="76"/>
      <c r="U39" s="76"/>
      <c r="V39" s="76"/>
      <c r="W39" s="76"/>
    </row>
    <row r="40" spans="1:23" s="1" customFormat="1" ht="29.25" customHeight="1">
      <c r="A40" s="19">
        <v>33</v>
      </c>
      <c r="B40" s="21">
        <v>44487</v>
      </c>
      <c r="C40" s="22" t="s">
        <v>221</v>
      </c>
      <c r="D40" s="20" t="s">
        <v>177</v>
      </c>
      <c r="E40" s="23" t="s">
        <v>12</v>
      </c>
      <c r="F40" s="23">
        <v>3800</v>
      </c>
      <c r="G40" s="23">
        <v>215.3</v>
      </c>
      <c r="H40" s="23">
        <v>212.85</v>
      </c>
      <c r="I40" s="23">
        <v>220.5</v>
      </c>
      <c r="J40" s="33">
        <f t="shared" ref="J40" si="84">IF(E40="","",IF(E40="Buy",(I40-G40),(G40-I40)))</f>
        <v>5.1999999999999886</v>
      </c>
      <c r="K40" s="34">
        <f t="shared" ref="K40" si="85">IF(E40="","",J40*F40)</f>
        <v>19759.999999999956</v>
      </c>
      <c r="L40" s="23">
        <v>400</v>
      </c>
      <c r="M40" s="48">
        <f t="shared" ref="M40" si="86">G40*F40*0.03%</f>
        <v>245.44199999999998</v>
      </c>
      <c r="N40" s="34">
        <f t="shared" ref="N40" si="87">K40-M40</f>
        <v>19514.557999999957</v>
      </c>
      <c r="O40" s="55"/>
      <c r="P40" s="80"/>
      <c r="Q40" s="76"/>
      <c r="R40" s="76"/>
      <c r="S40" s="76"/>
      <c r="T40" s="76"/>
      <c r="U40" s="76"/>
      <c r="V40" s="76"/>
      <c r="W40" s="76"/>
    </row>
    <row r="41" spans="1:23" s="1" customFormat="1" ht="29.25" customHeight="1">
      <c r="A41" s="19">
        <v>34</v>
      </c>
      <c r="B41" s="21">
        <v>44487</v>
      </c>
      <c r="C41" s="22" t="s">
        <v>242</v>
      </c>
      <c r="D41" s="20" t="s">
        <v>80</v>
      </c>
      <c r="E41" s="23" t="s">
        <v>12</v>
      </c>
      <c r="F41" s="23">
        <v>2900</v>
      </c>
      <c r="G41" s="23">
        <v>200.5</v>
      </c>
      <c r="H41" s="23">
        <v>197.1</v>
      </c>
      <c r="I41" s="23">
        <v>199.7</v>
      </c>
      <c r="J41" s="33">
        <f t="shared" ref="J41" si="88">IF(E41="","",IF(E41="Buy",(I41-G41),(G41-I41)))</f>
        <v>-0.80000000000001137</v>
      </c>
      <c r="K41" s="34">
        <f t="shared" ref="K41" si="89">IF(E41="","",J41*F41)</f>
        <v>-2320.0000000000327</v>
      </c>
      <c r="L41" s="23">
        <v>400</v>
      </c>
      <c r="M41" s="48">
        <f t="shared" ref="M41" si="90">G41*F41*0.03%</f>
        <v>174.43499999999997</v>
      </c>
      <c r="N41" s="34">
        <f t="shared" ref="N41" si="91">K41-M41</f>
        <v>-2494.4350000000327</v>
      </c>
      <c r="O41" s="81"/>
      <c r="P41" s="80"/>
      <c r="Q41" s="76"/>
      <c r="R41" s="76"/>
      <c r="S41" s="76"/>
      <c r="T41" s="76"/>
      <c r="U41" s="76"/>
      <c r="V41" s="76"/>
      <c r="W41" s="76"/>
    </row>
    <row r="42" spans="1:23" s="1" customFormat="1" ht="29.25" customHeight="1">
      <c r="A42" s="19">
        <v>35</v>
      </c>
      <c r="B42" s="21">
        <v>44487</v>
      </c>
      <c r="C42" s="22" t="s">
        <v>427</v>
      </c>
      <c r="D42" s="20" t="s">
        <v>602</v>
      </c>
      <c r="E42" s="23" t="s">
        <v>12</v>
      </c>
      <c r="F42" s="23">
        <v>6200</v>
      </c>
      <c r="G42" s="23">
        <v>153.5</v>
      </c>
      <c r="H42" s="23">
        <v>152.1</v>
      </c>
      <c r="I42" s="23">
        <v>152.6</v>
      </c>
      <c r="J42" s="33">
        <f t="shared" ref="J42:J43" si="92">IF(E42="","",IF(E42="Buy",(I42-G42),(G42-I42)))</f>
        <v>-0.90000000000000568</v>
      </c>
      <c r="K42" s="34">
        <f t="shared" ref="K42:K43" si="93">IF(E42="","",J42*F42)</f>
        <v>-5580.0000000000355</v>
      </c>
      <c r="L42" s="23">
        <v>400</v>
      </c>
      <c r="M42" s="48">
        <f t="shared" ref="M42:M43" si="94">G42*F42*0.03%</f>
        <v>285.51</v>
      </c>
      <c r="N42" s="34">
        <f t="shared" ref="N42:N43" si="95">K42-M42</f>
        <v>-5865.5100000000357</v>
      </c>
      <c r="O42" s="81"/>
      <c r="P42" s="80"/>
      <c r="Q42" s="76"/>
      <c r="R42" s="76"/>
      <c r="S42" s="76"/>
      <c r="T42" s="76"/>
      <c r="U42" s="76"/>
      <c r="V42" s="76"/>
      <c r="W42" s="76"/>
    </row>
    <row r="43" spans="1:23" s="1" customFormat="1" ht="29.25" customHeight="1">
      <c r="A43" s="19">
        <v>36</v>
      </c>
      <c r="B43" s="21">
        <v>44487</v>
      </c>
      <c r="C43" s="22" t="s">
        <v>267</v>
      </c>
      <c r="D43" s="20" t="s">
        <v>563</v>
      </c>
      <c r="E43" s="23" t="s">
        <v>12</v>
      </c>
      <c r="F43" s="23">
        <v>850</v>
      </c>
      <c r="G43" s="23">
        <v>1166</v>
      </c>
      <c r="H43" s="23">
        <v>1152.9000000000001</v>
      </c>
      <c r="I43" s="23">
        <v>1152.9000000000001</v>
      </c>
      <c r="J43" s="33">
        <f t="shared" si="92"/>
        <v>-13.099999999999909</v>
      </c>
      <c r="K43" s="34">
        <f t="shared" si="93"/>
        <v>-11134.999999999924</v>
      </c>
      <c r="L43" s="23">
        <v>400</v>
      </c>
      <c r="M43" s="48">
        <f t="shared" si="94"/>
        <v>297.33</v>
      </c>
      <c r="N43" s="34">
        <f t="shared" si="95"/>
        <v>-11432.329999999924</v>
      </c>
      <c r="O43" s="55">
        <f>SUM(N40:N41:N42:N43)</f>
        <v>-277.71700000003511</v>
      </c>
      <c r="P43" s="80"/>
      <c r="Q43" s="76"/>
      <c r="R43" s="76"/>
      <c r="S43" s="76"/>
      <c r="T43" s="76"/>
      <c r="U43" s="76"/>
      <c r="V43" s="76"/>
      <c r="W43" s="76"/>
    </row>
    <row r="44" spans="1:23" s="1" customFormat="1" ht="29.25" customHeight="1">
      <c r="A44" s="19">
        <v>37</v>
      </c>
      <c r="B44" s="21">
        <v>44488</v>
      </c>
      <c r="C44" s="22" t="s">
        <v>265</v>
      </c>
      <c r="D44" s="20" t="s">
        <v>125</v>
      </c>
      <c r="E44" s="23" t="s">
        <v>12</v>
      </c>
      <c r="F44" s="23">
        <v>400</v>
      </c>
      <c r="G44" s="23">
        <v>1453</v>
      </c>
      <c r="H44" s="23">
        <v>1439.1</v>
      </c>
      <c r="I44" s="23">
        <v>1439.1</v>
      </c>
      <c r="J44" s="33">
        <f t="shared" ref="J44" si="96">IF(E44="","",IF(E44="Buy",(I44-G44),(G44-I44)))</f>
        <v>-13.900000000000091</v>
      </c>
      <c r="K44" s="34">
        <f t="shared" ref="K44" si="97">IF(E44="","",J44*F44)</f>
        <v>-5560.0000000000364</v>
      </c>
      <c r="L44" s="23">
        <v>400</v>
      </c>
      <c r="M44" s="48">
        <f t="shared" ref="M44" si="98">G44*F44*0.03%</f>
        <v>174.35999999999999</v>
      </c>
      <c r="N44" s="34">
        <f t="shared" ref="N44" si="99">K44-M44</f>
        <v>-5734.3600000000361</v>
      </c>
      <c r="O44" s="55"/>
      <c r="P44" s="80"/>
      <c r="Q44" s="76"/>
      <c r="R44" s="76"/>
      <c r="S44" s="76"/>
      <c r="T44" s="76"/>
      <c r="U44" s="76"/>
      <c r="V44" s="76"/>
      <c r="W44" s="76"/>
    </row>
    <row r="45" spans="1:23" s="1" customFormat="1" ht="29.25" customHeight="1">
      <c r="A45" s="19">
        <v>38</v>
      </c>
      <c r="B45" s="21">
        <v>44488</v>
      </c>
      <c r="C45" s="22" t="s">
        <v>401</v>
      </c>
      <c r="D45" s="20" t="s">
        <v>174</v>
      </c>
      <c r="E45" s="23" t="s">
        <v>12</v>
      </c>
      <c r="F45" s="23">
        <v>275</v>
      </c>
      <c r="G45" s="23">
        <v>2355</v>
      </c>
      <c r="H45" s="23">
        <v>2324.6999999999998</v>
      </c>
      <c r="I45" s="23">
        <v>2324.6999999999998</v>
      </c>
      <c r="J45" s="33">
        <f t="shared" ref="J45:J46" si="100">IF(E45="","",IF(E45="Buy",(I45-G45),(G45-I45)))</f>
        <v>-30.300000000000182</v>
      </c>
      <c r="K45" s="34">
        <f t="shared" ref="K45:K46" si="101">IF(E45="","",J45*F45)</f>
        <v>-8332.5000000000509</v>
      </c>
      <c r="L45" s="23">
        <v>400</v>
      </c>
      <c r="M45" s="48">
        <f t="shared" ref="M45:M46" si="102">G45*F45*0.03%</f>
        <v>194.28749999999999</v>
      </c>
      <c r="N45" s="34">
        <f t="shared" ref="N45" si="103">K45-M45</f>
        <v>-8526.7875000000513</v>
      </c>
      <c r="O45" s="55"/>
      <c r="P45" s="80"/>
      <c r="Q45" s="76"/>
      <c r="R45" s="76"/>
      <c r="S45" s="76"/>
      <c r="T45" s="76"/>
      <c r="U45" s="76"/>
      <c r="V45" s="76"/>
      <c r="W45" s="76"/>
    </row>
    <row r="46" spans="1:23" s="1" customFormat="1" ht="29.25" customHeight="1">
      <c r="A46" s="19">
        <v>39</v>
      </c>
      <c r="B46" s="21">
        <v>44488</v>
      </c>
      <c r="C46" s="22" t="s">
        <v>379</v>
      </c>
      <c r="D46" s="20" t="s">
        <v>609</v>
      </c>
      <c r="E46" s="23" t="s">
        <v>12</v>
      </c>
      <c r="F46" s="23">
        <v>1600</v>
      </c>
      <c r="G46" s="23">
        <v>469</v>
      </c>
      <c r="H46" s="23">
        <v>463.2</v>
      </c>
      <c r="I46" s="23">
        <v>467.1</v>
      </c>
      <c r="J46" s="33">
        <f t="shared" si="100"/>
        <v>-1.8999999999999773</v>
      </c>
      <c r="K46" s="34">
        <f t="shared" si="101"/>
        <v>-3039.9999999999636</v>
      </c>
      <c r="L46" s="23">
        <v>400</v>
      </c>
      <c r="M46" s="48">
        <f t="shared" si="102"/>
        <v>225.11999999999998</v>
      </c>
      <c r="N46" s="34">
        <f>K46-M46</f>
        <v>-3265.1199999999635</v>
      </c>
      <c r="O46" s="55">
        <f>SUM(N44:N45:N45:N46)</f>
        <v>-17526.267500000049</v>
      </c>
      <c r="P46" s="80"/>
      <c r="Q46" s="76"/>
      <c r="R46" s="76"/>
      <c r="S46" s="76"/>
      <c r="T46" s="76"/>
      <c r="U46" s="76"/>
      <c r="V46" s="76"/>
      <c r="W46" s="76"/>
    </row>
    <row r="47" spans="1:23" s="1" customFormat="1" ht="29.25" customHeight="1">
      <c r="A47" s="19">
        <v>40</v>
      </c>
      <c r="B47" s="21">
        <v>44489</v>
      </c>
      <c r="C47" s="22" t="s">
        <v>370</v>
      </c>
      <c r="D47" s="20" t="s">
        <v>173</v>
      </c>
      <c r="E47" s="23" t="s">
        <v>12</v>
      </c>
      <c r="F47" s="23">
        <v>1886</v>
      </c>
      <c r="G47" s="23">
        <v>704.5</v>
      </c>
      <c r="H47" s="23">
        <v>697.5</v>
      </c>
      <c r="I47" s="23">
        <v>713</v>
      </c>
      <c r="J47" s="33">
        <f t="shared" ref="J47:J48" si="104">IF(E47="","",IF(E47="Buy",(I47-G47),(G47-I47)))</f>
        <v>8.5</v>
      </c>
      <c r="K47" s="34">
        <f t="shared" ref="K47:K48" si="105">IF(E47="","",J47*F47)</f>
        <v>16031</v>
      </c>
      <c r="L47" s="23">
        <v>400</v>
      </c>
      <c r="M47" s="48">
        <f t="shared" ref="M47:M48" si="106">G47*F47*0.03%</f>
        <v>398.60609999999997</v>
      </c>
      <c r="N47" s="34">
        <f t="shared" ref="N47" si="107">K47-M47</f>
        <v>15632.393899999999</v>
      </c>
      <c r="O47" s="55"/>
      <c r="P47" s="80"/>
      <c r="Q47" s="76"/>
      <c r="R47" s="76"/>
      <c r="S47" s="76"/>
      <c r="T47" s="76"/>
      <c r="U47" s="76"/>
      <c r="V47" s="76"/>
      <c r="W47" s="76"/>
    </row>
    <row r="48" spans="1:23" s="1" customFormat="1" ht="29.25" customHeight="1">
      <c r="A48" s="19">
        <v>41</v>
      </c>
      <c r="B48" s="21">
        <v>44489</v>
      </c>
      <c r="C48" s="22" t="s">
        <v>286</v>
      </c>
      <c r="D48" s="20" t="s">
        <v>603</v>
      </c>
      <c r="E48" s="23" t="s">
        <v>13</v>
      </c>
      <c r="F48" s="23">
        <v>250</v>
      </c>
      <c r="G48" s="23">
        <v>3067</v>
      </c>
      <c r="H48" s="23">
        <v>3105.9</v>
      </c>
      <c r="I48" s="23">
        <v>3072.6</v>
      </c>
      <c r="J48" s="33">
        <f t="shared" si="104"/>
        <v>-5.5999999999999091</v>
      </c>
      <c r="K48" s="34">
        <f t="shared" si="105"/>
        <v>-1399.9999999999773</v>
      </c>
      <c r="L48" s="23">
        <v>400</v>
      </c>
      <c r="M48" s="48">
        <f t="shared" si="106"/>
        <v>230.02499999999998</v>
      </c>
      <c r="N48" s="34">
        <f t="shared" ref="N48:N54" si="108">K48-M48</f>
        <v>-1630.0249999999774</v>
      </c>
      <c r="O48" s="55">
        <f>SUM(N47:N48)</f>
        <v>14002.368900000021</v>
      </c>
      <c r="P48" s="80"/>
      <c r="Q48" s="76"/>
      <c r="R48" s="76"/>
      <c r="S48" s="76"/>
      <c r="T48" s="76"/>
      <c r="U48" s="76"/>
      <c r="V48" s="76"/>
      <c r="W48" s="76"/>
    </row>
    <row r="49" spans="1:23" s="1" customFormat="1" ht="29.25" customHeight="1">
      <c r="A49" s="19">
        <v>42</v>
      </c>
      <c r="B49" s="21">
        <v>44490</v>
      </c>
      <c r="C49" s="22" t="s">
        <v>50</v>
      </c>
      <c r="D49" s="20" t="s">
        <v>635</v>
      </c>
      <c r="E49" s="23" t="s">
        <v>13</v>
      </c>
      <c r="F49" s="23">
        <v>600</v>
      </c>
      <c r="G49" s="23">
        <v>2793</v>
      </c>
      <c r="H49" s="23">
        <v>2818.8</v>
      </c>
      <c r="I49" s="23">
        <v>2760</v>
      </c>
      <c r="J49" s="33">
        <f t="shared" ref="J49:J50" si="109">IF(E49="","",IF(E49="Buy",(I49-G49),(G49-I49)))</f>
        <v>33</v>
      </c>
      <c r="K49" s="34">
        <f t="shared" ref="K49:K50" si="110">IF(E49="","",J49*F49)</f>
        <v>19800</v>
      </c>
      <c r="L49" s="23">
        <v>400</v>
      </c>
      <c r="M49" s="48">
        <f t="shared" ref="M49:M50" si="111">G49*F49*0.03%</f>
        <v>502.73999999999995</v>
      </c>
      <c r="N49" s="34">
        <f t="shared" si="108"/>
        <v>19297.259999999998</v>
      </c>
      <c r="O49" s="55"/>
      <c r="P49" s="80"/>
      <c r="Q49" s="76"/>
      <c r="R49" s="76"/>
      <c r="S49" s="76"/>
      <c r="T49" s="76"/>
      <c r="U49" s="76"/>
      <c r="V49" s="76"/>
      <c r="W49" s="76"/>
    </row>
    <row r="50" spans="1:23" s="1" customFormat="1" ht="29.25" customHeight="1">
      <c r="A50" s="19">
        <v>43</v>
      </c>
      <c r="B50" s="21">
        <v>44490</v>
      </c>
      <c r="C50" s="22" t="s">
        <v>636</v>
      </c>
      <c r="D50" s="20" t="s">
        <v>641</v>
      </c>
      <c r="E50" s="23" t="s">
        <v>12</v>
      </c>
      <c r="F50" s="23">
        <v>2850</v>
      </c>
      <c r="G50" s="23">
        <v>505.5</v>
      </c>
      <c r="H50" s="23">
        <v>499.5</v>
      </c>
      <c r="I50" s="23">
        <v>511</v>
      </c>
      <c r="J50" s="33">
        <f t="shared" si="109"/>
        <v>5.5</v>
      </c>
      <c r="K50" s="34">
        <f t="shared" si="110"/>
        <v>15675</v>
      </c>
      <c r="L50" s="23">
        <v>400</v>
      </c>
      <c r="M50" s="48">
        <f t="shared" si="111"/>
        <v>432.20249999999999</v>
      </c>
      <c r="N50" s="34">
        <f t="shared" si="108"/>
        <v>15242.797500000001</v>
      </c>
      <c r="O50" s="55">
        <f>SUM(N49:N50)</f>
        <v>34540.057499999995</v>
      </c>
      <c r="P50" s="80"/>
      <c r="Q50" s="76"/>
      <c r="R50" s="76"/>
      <c r="S50" s="76"/>
      <c r="T50" s="76"/>
      <c r="U50" s="76"/>
      <c r="V50" s="76"/>
      <c r="W50" s="76"/>
    </row>
    <row r="51" spans="1:23" s="1" customFormat="1" ht="29.25" customHeight="1">
      <c r="A51" s="19">
        <v>44</v>
      </c>
      <c r="B51" s="21">
        <v>44491</v>
      </c>
      <c r="C51" s="22" t="s">
        <v>238</v>
      </c>
      <c r="D51" s="20" t="s">
        <v>233</v>
      </c>
      <c r="E51" s="23" t="s">
        <v>12</v>
      </c>
      <c r="F51" s="23">
        <v>600</v>
      </c>
      <c r="G51" s="23">
        <v>2925</v>
      </c>
      <c r="H51" s="23">
        <v>2896</v>
      </c>
      <c r="I51" s="23">
        <v>2910.6</v>
      </c>
      <c r="J51" s="33">
        <f t="shared" ref="J51" si="112">IF(E51="","",IF(E51="Buy",(I51-G51),(G51-I51)))</f>
        <v>-14.400000000000091</v>
      </c>
      <c r="K51" s="34">
        <f t="shared" ref="K51" si="113">IF(E51="","",J51*F51)</f>
        <v>-8640.0000000000546</v>
      </c>
      <c r="L51" s="23">
        <v>400</v>
      </c>
      <c r="M51" s="48">
        <f t="shared" ref="M51" si="114">G51*F51*0.03%</f>
        <v>526.5</v>
      </c>
      <c r="N51" s="34">
        <f t="shared" si="108"/>
        <v>-9166.5000000000546</v>
      </c>
      <c r="O51" s="55"/>
      <c r="P51" s="80"/>
      <c r="Q51" s="76"/>
      <c r="R51" s="76"/>
      <c r="S51" s="76"/>
      <c r="T51" s="76"/>
      <c r="U51" s="76"/>
      <c r="V51" s="76"/>
      <c r="W51" s="76"/>
    </row>
    <row r="52" spans="1:23" s="1" customFormat="1" ht="29.25" customHeight="1">
      <c r="A52" s="19">
        <v>45</v>
      </c>
      <c r="B52" s="21">
        <v>44491</v>
      </c>
      <c r="C52" s="22" t="s">
        <v>265</v>
      </c>
      <c r="D52" s="20" t="s">
        <v>125</v>
      </c>
      <c r="E52" s="23" t="s">
        <v>12</v>
      </c>
      <c r="F52" s="23">
        <v>400</v>
      </c>
      <c r="G52" s="23">
        <v>1524</v>
      </c>
      <c r="H52" s="23">
        <v>1508.4</v>
      </c>
      <c r="I52" s="23">
        <v>1521</v>
      </c>
      <c r="J52" s="33">
        <f t="shared" ref="J52:J54" si="115">IF(E52="","",IF(E52="Buy",(I52-G52),(G52-I52)))</f>
        <v>-3</v>
      </c>
      <c r="K52" s="34">
        <f t="shared" ref="K52:K54" si="116">IF(E52="","",J52*F52)</f>
        <v>-1200</v>
      </c>
      <c r="L52" s="23">
        <v>400</v>
      </c>
      <c r="M52" s="48">
        <f t="shared" ref="M52:M54" si="117">G52*F52*0.03%</f>
        <v>182.88</v>
      </c>
      <c r="N52" s="34">
        <f t="shared" si="108"/>
        <v>-1382.88</v>
      </c>
      <c r="O52" s="55"/>
      <c r="P52" s="80"/>
      <c r="Q52" s="76"/>
      <c r="R52" s="76"/>
      <c r="S52" s="76"/>
      <c r="T52" s="76"/>
      <c r="U52" s="76"/>
      <c r="V52" s="76"/>
      <c r="W52" s="76"/>
    </row>
    <row r="53" spans="1:23" s="1" customFormat="1" ht="29.25" customHeight="1">
      <c r="A53" s="19">
        <v>46</v>
      </c>
      <c r="B53" s="21">
        <v>44491</v>
      </c>
      <c r="C53" s="22" t="s">
        <v>215</v>
      </c>
      <c r="D53" s="20" t="s">
        <v>472</v>
      </c>
      <c r="E53" s="23" t="s">
        <v>13</v>
      </c>
      <c r="F53" s="23">
        <v>200</v>
      </c>
      <c r="G53" s="23">
        <v>5376</v>
      </c>
      <c r="H53" s="23">
        <v>5409.9</v>
      </c>
      <c r="I53" s="23">
        <v>5409.9</v>
      </c>
      <c r="J53" s="33">
        <f t="shared" si="115"/>
        <v>-33.899999999999636</v>
      </c>
      <c r="K53" s="34">
        <f t="shared" si="116"/>
        <v>-6779.9999999999272</v>
      </c>
      <c r="L53" s="23">
        <v>400</v>
      </c>
      <c r="M53" s="48">
        <f t="shared" si="117"/>
        <v>322.55999999999995</v>
      </c>
      <c r="N53" s="34">
        <f t="shared" si="108"/>
        <v>-7102.5599999999267</v>
      </c>
      <c r="O53" s="55"/>
      <c r="P53" s="80"/>
      <c r="Q53" s="76"/>
      <c r="R53" s="76"/>
      <c r="S53" s="76"/>
      <c r="T53" s="76"/>
      <c r="U53" s="76"/>
      <c r="V53" s="76"/>
      <c r="W53" s="76"/>
    </row>
    <row r="54" spans="1:23" s="1" customFormat="1" ht="29.25" customHeight="1">
      <c r="A54" s="19">
        <v>47</v>
      </c>
      <c r="B54" s="21">
        <v>44491</v>
      </c>
      <c r="C54" s="22" t="s">
        <v>88</v>
      </c>
      <c r="D54" s="20" t="s">
        <v>83</v>
      </c>
      <c r="E54" s="23" t="s">
        <v>13</v>
      </c>
      <c r="F54" s="23">
        <v>1300</v>
      </c>
      <c r="G54" s="23">
        <v>896</v>
      </c>
      <c r="H54" s="23">
        <v>903</v>
      </c>
      <c r="I54" s="23">
        <v>900.45</v>
      </c>
      <c r="J54" s="33">
        <f t="shared" si="115"/>
        <v>-4.4500000000000455</v>
      </c>
      <c r="K54" s="34">
        <f t="shared" si="116"/>
        <v>-5785.0000000000591</v>
      </c>
      <c r="L54" s="23">
        <v>400</v>
      </c>
      <c r="M54" s="48">
        <f t="shared" si="117"/>
        <v>349.44</v>
      </c>
      <c r="N54" s="34">
        <f t="shared" si="108"/>
        <v>-6134.4400000000587</v>
      </c>
      <c r="O54" s="55">
        <f>SUM(N51:N52:N53:N54)</f>
        <v>-23786.380000000041</v>
      </c>
      <c r="P54" s="80"/>
      <c r="Q54" s="76"/>
      <c r="R54" s="76"/>
      <c r="S54" s="76"/>
      <c r="T54" s="76"/>
      <c r="U54" s="76"/>
      <c r="V54" s="76"/>
      <c r="W54" s="76"/>
    </row>
    <row r="55" spans="1:23" s="1" customFormat="1" ht="29.25" customHeight="1">
      <c r="A55" s="19">
        <v>48</v>
      </c>
      <c r="B55" s="21">
        <v>44494</v>
      </c>
      <c r="C55" s="22" t="s">
        <v>637</v>
      </c>
      <c r="D55" s="20" t="s">
        <v>241</v>
      </c>
      <c r="E55" s="23" t="s">
        <v>13</v>
      </c>
      <c r="F55" s="23">
        <v>625</v>
      </c>
      <c r="G55" s="23">
        <v>2170</v>
      </c>
      <c r="H55" s="23">
        <v>2195</v>
      </c>
      <c r="I55" s="23">
        <v>2185.8000000000002</v>
      </c>
      <c r="J55" s="33">
        <f t="shared" ref="J55:J56" si="118">IF(E55="","",IF(E55="Buy",(I55-G55),(G55-I55)))</f>
        <v>-15.800000000000182</v>
      </c>
      <c r="K55" s="34">
        <f t="shared" ref="K55:K56" si="119">IF(E55="","",J55*F55)</f>
        <v>-9875.0000000001128</v>
      </c>
      <c r="L55" s="23">
        <v>400</v>
      </c>
      <c r="M55" s="48">
        <f t="shared" ref="M55:M56" si="120">G55*F55*0.03%</f>
        <v>406.87499999999994</v>
      </c>
      <c r="N55" s="34">
        <f t="shared" ref="N55:N56" si="121">K55-M55</f>
        <v>-10281.875000000113</v>
      </c>
      <c r="O55" s="55"/>
      <c r="P55" s="80"/>
      <c r="Q55" s="76"/>
      <c r="R55" s="76"/>
      <c r="S55" s="76"/>
      <c r="T55" s="76"/>
      <c r="U55" s="76"/>
      <c r="V55" s="76"/>
      <c r="W55" s="76"/>
    </row>
    <row r="56" spans="1:23" s="1" customFormat="1" ht="29.25" customHeight="1">
      <c r="A56" s="19">
        <v>49</v>
      </c>
      <c r="B56" s="21">
        <v>44494</v>
      </c>
      <c r="C56" s="22" t="s">
        <v>565</v>
      </c>
      <c r="D56" s="20" t="s">
        <v>74</v>
      </c>
      <c r="E56" s="23" t="s">
        <v>12</v>
      </c>
      <c r="F56" s="23">
        <v>2400</v>
      </c>
      <c r="G56" s="23">
        <v>848.75</v>
      </c>
      <c r="H56" s="23">
        <v>838.8</v>
      </c>
      <c r="I56" s="23">
        <v>843.3</v>
      </c>
      <c r="J56" s="33">
        <f t="shared" si="118"/>
        <v>-5.4500000000000455</v>
      </c>
      <c r="K56" s="34">
        <f t="shared" si="119"/>
        <v>-13080.000000000109</v>
      </c>
      <c r="L56" s="23">
        <v>400</v>
      </c>
      <c r="M56" s="48">
        <f t="shared" si="120"/>
        <v>611.09999999999991</v>
      </c>
      <c r="N56" s="34">
        <f t="shared" si="121"/>
        <v>-13691.10000000011</v>
      </c>
      <c r="O56" s="55">
        <f>SUM(N55:N56)</f>
        <v>-23972.975000000224</v>
      </c>
      <c r="P56" s="80"/>
      <c r="Q56" s="76"/>
      <c r="R56" s="76"/>
      <c r="S56" s="76"/>
      <c r="T56" s="76"/>
      <c r="U56" s="76"/>
      <c r="V56" s="76"/>
      <c r="W56" s="76"/>
    </row>
    <row r="57" spans="1:23" s="1" customFormat="1" ht="29.25" customHeight="1">
      <c r="A57" s="19">
        <v>50</v>
      </c>
      <c r="B57" s="21">
        <v>44495</v>
      </c>
      <c r="C57" s="22" t="s">
        <v>188</v>
      </c>
      <c r="D57" s="20" t="s">
        <v>599</v>
      </c>
      <c r="E57" s="23" t="s">
        <v>12</v>
      </c>
      <c r="F57" s="23">
        <v>6200</v>
      </c>
      <c r="G57" s="23">
        <v>179.85</v>
      </c>
      <c r="H57" s="23">
        <v>176.9</v>
      </c>
      <c r="I57" s="23">
        <v>179.55</v>
      </c>
      <c r="J57" s="33">
        <f t="shared" ref="J57:J58" si="122">IF(E57="","",IF(E57="Buy",(I57-G57),(G57-I57)))</f>
        <v>-0.29999999999998295</v>
      </c>
      <c r="K57" s="34">
        <f t="shared" ref="K57:K58" si="123">IF(E57="","",J57*F57)</f>
        <v>-1859.9999999998943</v>
      </c>
      <c r="L57" s="23">
        <v>400</v>
      </c>
      <c r="M57" s="48">
        <f t="shared" ref="M57:M58" si="124">G57*F57*0.03%</f>
        <v>334.52099999999996</v>
      </c>
      <c r="N57" s="34">
        <f t="shared" ref="N57:N58" si="125">K57-M57</f>
        <v>-2194.5209999998942</v>
      </c>
      <c r="O57" s="55"/>
      <c r="P57" s="80"/>
      <c r="Q57" s="76"/>
      <c r="R57" s="76"/>
      <c r="S57" s="76"/>
      <c r="T57" s="76"/>
      <c r="U57" s="76"/>
      <c r="V57" s="76"/>
      <c r="W57" s="76"/>
    </row>
    <row r="58" spans="1:23" s="1" customFormat="1" ht="29.25" customHeight="1">
      <c r="A58" s="19">
        <v>51</v>
      </c>
      <c r="B58" s="21">
        <v>44495</v>
      </c>
      <c r="C58" s="22" t="s">
        <v>522</v>
      </c>
      <c r="D58" s="20" t="s">
        <v>638</v>
      </c>
      <c r="E58" s="23" t="s">
        <v>12</v>
      </c>
      <c r="F58" s="23">
        <v>1000</v>
      </c>
      <c r="G58" s="23">
        <v>1265.5</v>
      </c>
      <c r="H58" s="23">
        <v>1254.1500000000001</v>
      </c>
      <c r="I58" s="23">
        <v>1254.1500000000001</v>
      </c>
      <c r="J58" s="33">
        <f t="shared" si="122"/>
        <v>-11.349999999999909</v>
      </c>
      <c r="K58" s="34">
        <f t="shared" si="123"/>
        <v>-11349.999999999909</v>
      </c>
      <c r="L58" s="23">
        <v>400</v>
      </c>
      <c r="M58" s="48">
        <f t="shared" si="124"/>
        <v>379.65</v>
      </c>
      <c r="N58" s="34">
        <f t="shared" si="125"/>
        <v>-11729.649999999909</v>
      </c>
      <c r="O58" s="55">
        <f>SUM(N57:N58)</f>
        <v>-13924.170999999802</v>
      </c>
      <c r="P58" s="80"/>
      <c r="Q58" s="76"/>
      <c r="R58" s="76"/>
      <c r="S58" s="76"/>
      <c r="T58" s="76"/>
      <c r="U58" s="76"/>
      <c r="V58" s="76"/>
      <c r="W58" s="76"/>
    </row>
    <row r="59" spans="1:23" s="1" customFormat="1" ht="29.25" customHeight="1">
      <c r="A59" s="19">
        <v>52</v>
      </c>
      <c r="B59" s="21">
        <v>44496</v>
      </c>
      <c r="C59" s="22" t="s">
        <v>265</v>
      </c>
      <c r="D59" s="20" t="s">
        <v>639</v>
      </c>
      <c r="E59" s="23" t="s">
        <v>12</v>
      </c>
      <c r="F59" s="23">
        <v>6000</v>
      </c>
      <c r="G59" s="23">
        <v>210.5</v>
      </c>
      <c r="H59" s="23">
        <v>209.25</v>
      </c>
      <c r="I59" s="23">
        <v>209.25</v>
      </c>
      <c r="J59" s="33">
        <f t="shared" ref="J59:J61" si="126">IF(E59="","",IF(E59="Buy",(I59-G59),(G59-I59)))</f>
        <v>-1.25</v>
      </c>
      <c r="K59" s="34">
        <f t="shared" ref="K59:K61" si="127">IF(E59="","",J59*F59)</f>
        <v>-7500</v>
      </c>
      <c r="L59" s="23">
        <v>400</v>
      </c>
      <c r="M59" s="48">
        <f t="shared" ref="M59:M61" si="128">G59*F59*0.03%</f>
        <v>378.9</v>
      </c>
      <c r="N59" s="34">
        <f t="shared" ref="N59:N61" si="129">K59-M59</f>
        <v>-7878.9</v>
      </c>
      <c r="O59" s="55"/>
      <c r="P59" s="80"/>
      <c r="Q59" s="76"/>
      <c r="R59" s="76"/>
      <c r="S59" s="76"/>
      <c r="T59" s="76"/>
      <c r="U59" s="76"/>
      <c r="V59" s="76"/>
      <c r="W59" s="76"/>
    </row>
    <row r="60" spans="1:23" s="1" customFormat="1" ht="29.25" customHeight="1">
      <c r="A60" s="19">
        <v>53</v>
      </c>
      <c r="B60" s="21">
        <v>44496</v>
      </c>
      <c r="C60" s="22" t="s">
        <v>250</v>
      </c>
      <c r="D60" s="20" t="s">
        <v>109</v>
      </c>
      <c r="E60" s="23" t="s">
        <v>12</v>
      </c>
      <c r="F60" s="23">
        <v>4000</v>
      </c>
      <c r="G60" s="23">
        <v>193.7</v>
      </c>
      <c r="H60" s="23">
        <v>191.25</v>
      </c>
      <c r="I60" s="23">
        <v>193.4</v>
      </c>
      <c r="J60" s="33">
        <f t="shared" si="126"/>
        <v>-0.29999999999998295</v>
      </c>
      <c r="K60" s="34">
        <f t="shared" si="127"/>
        <v>-1199.9999999999318</v>
      </c>
      <c r="L60" s="23">
        <v>400</v>
      </c>
      <c r="M60" s="48">
        <f t="shared" si="128"/>
        <v>232.43999999999997</v>
      </c>
      <c r="N60" s="34">
        <f t="shared" si="129"/>
        <v>-1432.4399999999318</v>
      </c>
      <c r="O60" s="55"/>
      <c r="P60" s="80"/>
      <c r="Q60" s="76"/>
      <c r="R60" s="76"/>
      <c r="S60" s="76"/>
      <c r="T60" s="76"/>
      <c r="U60" s="76"/>
      <c r="V60" s="76"/>
      <c r="W60" s="76"/>
    </row>
    <row r="61" spans="1:23" s="1" customFormat="1" ht="29.25" customHeight="1">
      <c r="A61" s="19">
        <v>54</v>
      </c>
      <c r="B61" s="21">
        <v>44496</v>
      </c>
      <c r="C61" s="22" t="s">
        <v>272</v>
      </c>
      <c r="D61" s="20" t="s">
        <v>514</v>
      </c>
      <c r="E61" s="23" t="s">
        <v>13</v>
      </c>
      <c r="F61" s="23">
        <v>3600</v>
      </c>
      <c r="G61" s="23">
        <v>298.05</v>
      </c>
      <c r="H61" s="23">
        <v>302.39999999999998</v>
      </c>
      <c r="I61" s="23">
        <v>295.75</v>
      </c>
      <c r="J61" s="33">
        <f t="shared" si="126"/>
        <v>2.3000000000000114</v>
      </c>
      <c r="K61" s="34">
        <f t="shared" si="127"/>
        <v>8280.00000000004</v>
      </c>
      <c r="L61" s="23">
        <v>400</v>
      </c>
      <c r="M61" s="48">
        <f t="shared" si="128"/>
        <v>321.89399999999995</v>
      </c>
      <c r="N61" s="34">
        <f t="shared" si="129"/>
        <v>7958.1060000000398</v>
      </c>
      <c r="O61" s="55">
        <f>SUM(N59:N60:N61)</f>
        <v>-1353.2339999998912</v>
      </c>
      <c r="P61" s="80"/>
      <c r="Q61" s="76"/>
      <c r="R61" s="76"/>
      <c r="S61" s="76"/>
      <c r="T61" s="76"/>
      <c r="U61" s="76"/>
      <c r="V61" s="76"/>
      <c r="W61" s="76"/>
    </row>
    <row r="62" spans="1:23" s="1" customFormat="1" ht="29.25" customHeight="1">
      <c r="A62" s="19">
        <v>55</v>
      </c>
      <c r="B62" s="21">
        <v>44497</v>
      </c>
      <c r="C62" s="22" t="s">
        <v>358</v>
      </c>
      <c r="D62" s="20" t="s">
        <v>591</v>
      </c>
      <c r="E62" s="23" t="s">
        <v>13</v>
      </c>
      <c r="F62" s="23">
        <v>8400</v>
      </c>
      <c r="G62" s="23">
        <v>169.05</v>
      </c>
      <c r="H62" s="23">
        <v>171.45</v>
      </c>
      <c r="I62" s="23">
        <v>167.25</v>
      </c>
      <c r="J62" s="33">
        <f t="shared" ref="J62:J64" si="130">IF(E62="","",IF(E62="Buy",(I62-G62),(G62-I62)))</f>
        <v>1.8000000000000114</v>
      </c>
      <c r="K62" s="34">
        <f t="shared" ref="K62:K64" si="131">IF(E62="","",J62*F62)</f>
        <v>15120.000000000095</v>
      </c>
      <c r="L62" s="23">
        <v>400</v>
      </c>
      <c r="M62" s="48">
        <f t="shared" ref="M62:M64" si="132">G62*F62*0.03%</f>
        <v>426.00599999999997</v>
      </c>
      <c r="N62" s="34">
        <f t="shared" ref="N62:N64" si="133">K62-M62</f>
        <v>14693.994000000095</v>
      </c>
      <c r="O62" s="55"/>
      <c r="P62" s="80"/>
      <c r="Q62" s="76"/>
      <c r="R62" s="76"/>
      <c r="S62" s="76"/>
      <c r="T62" s="76"/>
      <c r="U62" s="76"/>
      <c r="V62" s="76"/>
      <c r="W62" s="76"/>
    </row>
    <row r="63" spans="1:23" s="1" customFormat="1" ht="29.25" customHeight="1">
      <c r="A63" s="19">
        <v>56</v>
      </c>
      <c r="B63" s="21">
        <v>44497</v>
      </c>
      <c r="C63" s="22" t="s">
        <v>526</v>
      </c>
      <c r="D63" s="20" t="s">
        <v>47</v>
      </c>
      <c r="E63" s="23" t="s">
        <v>12</v>
      </c>
      <c r="F63" s="23">
        <v>1300</v>
      </c>
      <c r="G63" s="23">
        <v>750.8</v>
      </c>
      <c r="H63" s="23">
        <v>743.4</v>
      </c>
      <c r="I63" s="23">
        <v>743.4</v>
      </c>
      <c r="J63" s="33">
        <f t="shared" si="130"/>
        <v>-7.3999999999999773</v>
      </c>
      <c r="K63" s="34">
        <f t="shared" si="131"/>
        <v>-9619.9999999999709</v>
      </c>
      <c r="L63" s="23">
        <v>400</v>
      </c>
      <c r="M63" s="48">
        <f t="shared" si="132"/>
        <v>292.81199999999995</v>
      </c>
      <c r="N63" s="34">
        <f t="shared" si="133"/>
        <v>-9912.8119999999708</v>
      </c>
      <c r="O63" s="55"/>
      <c r="P63" s="80"/>
      <c r="Q63" s="76"/>
      <c r="R63" s="76"/>
      <c r="S63" s="76"/>
      <c r="T63" s="76"/>
      <c r="U63" s="76"/>
      <c r="V63" s="76"/>
      <c r="W63" s="76"/>
    </row>
    <row r="64" spans="1:23" s="1" customFormat="1" ht="29.25" customHeight="1">
      <c r="A64" s="19">
        <v>57</v>
      </c>
      <c r="B64" s="21">
        <v>44497</v>
      </c>
      <c r="C64" s="22" t="s">
        <v>496</v>
      </c>
      <c r="D64" s="20" t="s">
        <v>556</v>
      </c>
      <c r="E64" s="23" t="s">
        <v>13</v>
      </c>
      <c r="F64" s="23">
        <v>6400</v>
      </c>
      <c r="G64" s="23">
        <v>228.22499999999999</v>
      </c>
      <c r="H64" s="23">
        <v>230.85</v>
      </c>
      <c r="I64" s="23">
        <v>225.5</v>
      </c>
      <c r="J64" s="33">
        <f t="shared" si="130"/>
        <v>2.7249999999999943</v>
      </c>
      <c r="K64" s="34">
        <f t="shared" si="131"/>
        <v>17439.999999999964</v>
      </c>
      <c r="L64" s="23">
        <v>400</v>
      </c>
      <c r="M64" s="48">
        <f t="shared" si="132"/>
        <v>438.19199999999995</v>
      </c>
      <c r="N64" s="34">
        <f t="shared" si="133"/>
        <v>17001.807999999965</v>
      </c>
      <c r="O64" s="55">
        <f>SUM(N62:N63:N64)</f>
        <v>21782.990000000089</v>
      </c>
      <c r="P64" s="80"/>
      <c r="Q64" s="76"/>
      <c r="R64" s="76"/>
      <c r="S64" s="76"/>
      <c r="T64" s="76"/>
      <c r="U64" s="76"/>
      <c r="V64" s="76"/>
      <c r="W64" s="76"/>
    </row>
    <row r="65" spans="1:23" s="1" customFormat="1" ht="29.25" customHeight="1" thickBot="1">
      <c r="A65" s="19">
        <v>58</v>
      </c>
      <c r="B65" s="21">
        <v>44498</v>
      </c>
      <c r="C65" s="22" t="s">
        <v>258</v>
      </c>
      <c r="D65" s="20" t="s">
        <v>640</v>
      </c>
      <c r="E65" s="23" t="s">
        <v>12</v>
      </c>
      <c r="F65" s="23">
        <v>1400</v>
      </c>
      <c r="G65" s="23">
        <v>661</v>
      </c>
      <c r="H65" s="23">
        <v>652.5</v>
      </c>
      <c r="I65" s="23">
        <v>652.5</v>
      </c>
      <c r="J65" s="33">
        <f t="shared" ref="J65" si="134">IF(E65="","",IF(E65="Buy",(I65-G65),(G65-I65)))</f>
        <v>-8.5</v>
      </c>
      <c r="K65" s="34">
        <f t="shared" ref="K65" si="135">IF(E65="","",J65*F65)</f>
        <v>-11900</v>
      </c>
      <c r="L65" s="23">
        <v>400</v>
      </c>
      <c r="M65" s="48">
        <f t="shared" ref="M65" si="136">G65*F65*0.03%</f>
        <v>277.61999999999995</v>
      </c>
      <c r="N65" s="34">
        <f t="shared" ref="N65" si="137">K65-M65</f>
        <v>-12177.62</v>
      </c>
      <c r="O65" s="55">
        <v>-12178</v>
      </c>
      <c r="P65" s="80"/>
      <c r="Q65" s="76"/>
      <c r="R65" s="76"/>
      <c r="S65" s="76"/>
      <c r="T65" s="76"/>
      <c r="U65" s="76"/>
      <c r="V65" s="76"/>
      <c r="W65" s="76"/>
    </row>
    <row r="66" spans="1:23" s="5" customFormat="1" ht="27" customHeight="1" thickBot="1">
      <c r="A66" s="56"/>
      <c r="B66" s="57"/>
      <c r="C66" s="57"/>
      <c r="D66" s="57" t="s">
        <v>31</v>
      </c>
      <c r="E66" s="57"/>
      <c r="F66" s="57"/>
      <c r="G66" s="57"/>
      <c r="H66" s="57"/>
      <c r="I66" s="57"/>
      <c r="J66" s="58"/>
      <c r="K66" s="59">
        <f>SUM(K8:K8)</f>
        <v>33959.999999999942</v>
      </c>
      <c r="L66" s="57"/>
      <c r="M66" s="60"/>
      <c r="N66" s="59">
        <f>SUM(N8:N65)</f>
        <v>72850.439480000248</v>
      </c>
      <c r="O66" s="69"/>
      <c r="P66" s="77"/>
      <c r="Q66" s="77"/>
      <c r="R66" s="77"/>
      <c r="S66" s="77"/>
      <c r="T66" s="77"/>
      <c r="U66" s="77"/>
      <c r="V66" s="77"/>
      <c r="W66" s="77"/>
    </row>
    <row r="67" spans="1:23" ht="15" customHeight="1">
      <c r="A67" s="10"/>
      <c r="B67" s="10"/>
      <c r="C67" s="10"/>
      <c r="D67" s="10"/>
      <c r="E67" s="10"/>
      <c r="F67" s="10"/>
      <c r="G67" s="10"/>
      <c r="H67" s="10"/>
      <c r="I67" s="10"/>
      <c r="J67" s="26"/>
      <c r="K67" s="27"/>
      <c r="L67" s="10"/>
      <c r="M67" s="10"/>
      <c r="N67" s="27"/>
      <c r="O67" s="27"/>
    </row>
    <row r="68" spans="1:23" ht="15" customHeight="1">
      <c r="A68" s="10"/>
      <c r="B68" s="10"/>
      <c r="C68" s="10"/>
      <c r="D68" s="10"/>
      <c r="E68" s="10"/>
      <c r="F68" s="10"/>
      <c r="G68" s="10"/>
      <c r="H68" s="10"/>
      <c r="I68" s="10"/>
      <c r="J68" s="26"/>
      <c r="K68" s="27"/>
      <c r="L68" s="10"/>
      <c r="M68" s="10"/>
      <c r="N68" s="27"/>
      <c r="O68" s="27"/>
    </row>
    <row r="69" spans="1:23" s="49" customFormat="1" ht="15" customHeight="1">
      <c r="A69" s="66" t="s">
        <v>506</v>
      </c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8"/>
      <c r="N69" s="65"/>
      <c r="O69" s="65"/>
      <c r="P69" s="78"/>
      <c r="Q69" s="78"/>
      <c r="R69" s="78"/>
      <c r="S69" s="78"/>
      <c r="T69" s="78"/>
      <c r="U69" s="78"/>
      <c r="V69" s="78"/>
      <c r="W69" s="78"/>
    </row>
    <row r="70" spans="1:23" ht="15" customHeight="1">
      <c r="A70" s="66" t="s">
        <v>301</v>
      </c>
      <c r="B70" s="66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66"/>
      <c r="O70" s="65"/>
    </row>
    <row r="71" spans="1:23" ht="15" customHeight="1">
      <c r="A71" s="10"/>
      <c r="B71" s="10"/>
      <c r="C71" s="10"/>
      <c r="D71" s="10"/>
      <c r="E71" s="10"/>
      <c r="F71" s="10"/>
      <c r="G71" s="10"/>
      <c r="H71" s="10"/>
      <c r="I71" s="10"/>
      <c r="J71" s="26"/>
      <c r="K71" s="27"/>
      <c r="L71" s="10"/>
      <c r="M71" s="10"/>
      <c r="N71" s="27"/>
      <c r="O71" s="27"/>
    </row>
    <row r="72" spans="1:23" ht="15" customHeight="1">
      <c r="A72" s="10"/>
      <c r="B72" s="10"/>
      <c r="C72" s="10"/>
      <c r="D72" s="10"/>
      <c r="E72" s="10"/>
      <c r="F72" s="10"/>
      <c r="G72" s="10"/>
      <c r="H72" s="10"/>
      <c r="I72" s="10"/>
      <c r="J72" s="26"/>
      <c r="K72" s="27"/>
      <c r="L72" s="10"/>
      <c r="M72" s="10"/>
      <c r="N72" s="27"/>
      <c r="O72" s="27"/>
    </row>
    <row r="73" spans="1:23" ht="15" customHeight="1">
      <c r="A73" s="10"/>
      <c r="B73" s="10"/>
      <c r="C73" s="10"/>
      <c r="D73" s="10"/>
      <c r="E73" s="10"/>
      <c r="F73" s="10"/>
      <c r="G73" s="10"/>
      <c r="H73" s="10"/>
      <c r="I73" s="10"/>
      <c r="J73" s="26"/>
      <c r="K73" s="27"/>
      <c r="L73" s="10"/>
      <c r="M73" s="10"/>
      <c r="N73" s="27"/>
      <c r="O73" s="27"/>
    </row>
    <row r="74" spans="1:23" ht="15" customHeight="1">
      <c r="A74" s="10"/>
      <c r="B74" s="10"/>
      <c r="C74" s="10"/>
      <c r="D74" s="10"/>
      <c r="E74" s="10"/>
      <c r="F74" s="10"/>
      <c r="G74" s="10"/>
      <c r="H74" s="10"/>
      <c r="I74" s="10"/>
      <c r="J74" s="26"/>
      <c r="K74" s="27"/>
      <c r="L74" s="10"/>
      <c r="M74" s="10"/>
      <c r="N74" s="27"/>
      <c r="O74" s="27"/>
    </row>
    <row r="75" spans="1:23" s="70" customFormat="1" ht="15" customHeight="1">
      <c r="A75" s="10"/>
      <c r="B75" s="10"/>
      <c r="C75" s="10"/>
      <c r="D75" s="10"/>
      <c r="E75" s="10"/>
      <c r="F75" s="10"/>
      <c r="G75" s="10"/>
      <c r="H75" s="10"/>
      <c r="I75" s="10"/>
      <c r="J75" s="26"/>
      <c r="K75" s="27"/>
      <c r="L75" s="10"/>
      <c r="M75" s="10"/>
      <c r="N75" s="27"/>
      <c r="O75" s="27"/>
    </row>
    <row r="76" spans="1:23" s="70" customFormat="1" ht="15" customHeight="1">
      <c r="A76" s="10"/>
      <c r="B76" s="10"/>
      <c r="C76" s="10"/>
      <c r="D76" s="10"/>
      <c r="E76" s="10"/>
      <c r="F76" s="10"/>
      <c r="G76" s="10"/>
      <c r="H76" s="10"/>
      <c r="I76" s="10"/>
      <c r="J76" s="26"/>
      <c r="K76" s="27"/>
      <c r="L76" s="10"/>
      <c r="M76" s="10"/>
      <c r="N76" s="27"/>
      <c r="O76" s="27"/>
    </row>
    <row r="77" spans="1:23" s="70" customFormat="1" ht="15" customHeight="1">
      <c r="A77" s="10"/>
      <c r="B77" s="10"/>
      <c r="C77" s="10"/>
      <c r="D77" s="10"/>
      <c r="E77" s="10"/>
      <c r="F77" s="10"/>
      <c r="G77" s="10"/>
      <c r="H77" s="10"/>
      <c r="I77" s="10"/>
      <c r="J77" s="26"/>
      <c r="K77" s="27"/>
      <c r="L77" s="10"/>
      <c r="M77" s="10"/>
      <c r="N77" s="27"/>
      <c r="O77" s="27"/>
    </row>
    <row r="78" spans="1:23" s="70" customFormat="1" ht="15" customHeight="1">
      <c r="A78" s="10"/>
      <c r="B78" s="10"/>
      <c r="C78" s="10"/>
      <c r="D78" s="10"/>
      <c r="E78" s="10"/>
      <c r="F78" s="10"/>
      <c r="G78" s="10"/>
      <c r="H78" s="10"/>
      <c r="I78" s="10"/>
      <c r="J78" s="26"/>
      <c r="K78" s="27"/>
      <c r="L78" s="10"/>
      <c r="M78" s="10"/>
      <c r="N78" s="27"/>
      <c r="O78" s="27"/>
    </row>
    <row r="79" spans="1:23" s="70" customFormat="1" ht="15" customHeight="1">
      <c r="A79" s="10"/>
      <c r="B79" s="10"/>
      <c r="C79" s="10"/>
      <c r="D79" s="10"/>
      <c r="E79" s="10"/>
      <c r="F79" s="10"/>
      <c r="G79" s="10"/>
      <c r="H79" s="10"/>
      <c r="I79" s="10"/>
      <c r="J79" s="26"/>
      <c r="K79" s="27"/>
      <c r="L79" s="10"/>
      <c r="M79" s="10"/>
      <c r="N79" s="27"/>
      <c r="O79" s="27"/>
    </row>
    <row r="80" spans="1:23" s="70" customFormat="1" ht="15" customHeight="1">
      <c r="A80" s="10"/>
      <c r="B80" s="10"/>
      <c r="C80" s="10"/>
      <c r="D80" s="10"/>
      <c r="E80" s="10"/>
      <c r="F80" s="10"/>
      <c r="G80" s="10"/>
      <c r="H80" s="10"/>
      <c r="I80" s="10"/>
      <c r="J80" s="26"/>
      <c r="K80" s="27"/>
      <c r="L80" s="10"/>
      <c r="M80" s="10"/>
      <c r="N80" s="27"/>
      <c r="O80" s="27"/>
    </row>
    <row r="81" spans="1:15" s="70" customFormat="1" ht="15" customHeight="1">
      <c r="A81" s="10"/>
      <c r="B81" s="10"/>
      <c r="C81" s="10"/>
      <c r="D81" s="10"/>
      <c r="E81" s="10"/>
      <c r="F81" s="10"/>
      <c r="G81" s="10"/>
      <c r="H81" s="10"/>
      <c r="I81" s="10"/>
      <c r="J81" s="26"/>
      <c r="K81" s="27"/>
      <c r="L81" s="10"/>
      <c r="M81" s="10"/>
      <c r="N81" s="27"/>
      <c r="O81" s="27"/>
    </row>
    <row r="82" spans="1:15" s="70" customFormat="1" ht="15" customHeight="1">
      <c r="A82" s="10"/>
      <c r="B82" s="10"/>
      <c r="C82" s="10"/>
      <c r="D82" s="10"/>
      <c r="E82" s="10"/>
      <c r="F82" s="10"/>
      <c r="G82" s="10"/>
      <c r="H82" s="10"/>
      <c r="I82" s="10"/>
      <c r="J82" s="26"/>
      <c r="K82" s="27"/>
      <c r="L82" s="10"/>
      <c r="M82" s="10"/>
      <c r="N82" s="27"/>
      <c r="O82" s="27"/>
    </row>
    <row r="83" spans="1:15" s="70" customFormat="1" ht="15" customHeight="1">
      <c r="A83" s="35"/>
      <c r="B83" s="35"/>
      <c r="C83" s="35"/>
      <c r="D83" s="35"/>
      <c r="E83" s="35"/>
      <c r="F83" s="35"/>
      <c r="G83" s="35"/>
      <c r="H83" s="35"/>
      <c r="I83" s="35"/>
      <c r="J83" s="37"/>
      <c r="K83" s="35"/>
      <c r="L83" s="35"/>
      <c r="M83" s="35"/>
      <c r="N83" s="35"/>
      <c r="O83" s="35"/>
    </row>
    <row r="84" spans="1:15" s="70" customFormat="1" ht="15" customHeight="1">
      <c r="A84" s="35"/>
      <c r="B84" s="35"/>
      <c r="C84" s="35"/>
      <c r="D84" s="35"/>
      <c r="E84" s="35"/>
      <c r="F84" s="35"/>
      <c r="G84" s="35"/>
      <c r="H84" s="35"/>
      <c r="I84" s="35"/>
      <c r="J84" s="37"/>
      <c r="K84" s="35"/>
      <c r="L84" s="35"/>
      <c r="M84" s="35"/>
      <c r="N84" s="35"/>
      <c r="O84" s="35"/>
    </row>
    <row r="85" spans="1:15" s="70" customFormat="1" ht="15" customHeight="1">
      <c r="A85" s="35"/>
      <c r="B85" s="35"/>
      <c r="C85" s="35"/>
      <c r="D85" s="35"/>
      <c r="E85" s="35"/>
      <c r="F85" s="35"/>
      <c r="G85" s="35"/>
      <c r="H85" s="35"/>
      <c r="I85" s="35"/>
      <c r="J85" s="37"/>
      <c r="K85" s="35"/>
      <c r="L85" s="35"/>
      <c r="M85" s="35"/>
      <c r="N85" s="35"/>
      <c r="O85" s="35"/>
    </row>
    <row r="86" spans="1:15" s="70" customFormat="1" ht="15" customHeight="1">
      <c r="A86" s="35"/>
      <c r="B86" s="35"/>
      <c r="C86" s="35"/>
      <c r="D86" s="35"/>
      <c r="E86" s="35"/>
      <c r="F86" s="35"/>
      <c r="G86" s="35"/>
      <c r="H86" s="35"/>
      <c r="I86" s="35"/>
      <c r="J86" s="37"/>
      <c r="K86" s="35"/>
      <c r="L86" s="35"/>
      <c r="M86" s="35"/>
      <c r="N86" s="35"/>
      <c r="O86" s="35"/>
    </row>
    <row r="87" spans="1:15" s="70" customFormat="1" ht="15" customHeight="1">
      <c r="A87" s="35"/>
      <c r="B87" s="35"/>
      <c r="C87" s="35"/>
      <c r="D87" s="35"/>
      <c r="E87" s="35"/>
      <c r="F87" s="35"/>
      <c r="G87" s="35"/>
      <c r="H87" s="35"/>
      <c r="I87" s="35"/>
      <c r="J87" s="37"/>
      <c r="K87" s="35"/>
      <c r="L87" s="35"/>
      <c r="M87" s="35"/>
      <c r="N87" s="35"/>
      <c r="O87" s="35"/>
    </row>
    <row r="88" spans="1:15" s="70" customFormat="1" ht="15" customHeight="1">
      <c r="A88" s="35"/>
      <c r="B88" s="35"/>
      <c r="C88" s="35"/>
      <c r="D88" s="35"/>
      <c r="E88" s="35"/>
      <c r="F88" s="35"/>
      <c r="G88" s="35"/>
      <c r="H88" s="35"/>
      <c r="I88" s="35"/>
      <c r="J88" s="37"/>
      <c r="K88" s="35"/>
      <c r="L88" s="35"/>
      <c r="M88" s="35"/>
      <c r="N88" s="35"/>
      <c r="O88" s="35"/>
    </row>
    <row r="89" spans="1:15" s="70" customFormat="1" ht="15" customHeight="1">
      <c r="A89" s="35"/>
      <c r="B89" s="35"/>
      <c r="C89" s="35"/>
      <c r="D89" s="35"/>
      <c r="E89" s="35"/>
      <c r="F89" s="35"/>
      <c r="G89" s="35"/>
      <c r="H89" s="35"/>
      <c r="I89" s="35"/>
      <c r="J89" s="37"/>
      <c r="K89" s="35"/>
      <c r="L89" s="35"/>
      <c r="M89" s="35"/>
      <c r="N89" s="35"/>
      <c r="O89" s="35"/>
    </row>
    <row r="90" spans="1:15" s="70" customFormat="1" ht="15" customHeight="1">
      <c r="A90" s="35"/>
      <c r="B90" s="35"/>
      <c r="C90" s="35"/>
      <c r="D90" s="35"/>
      <c r="E90" s="35"/>
      <c r="F90" s="35"/>
      <c r="G90" s="35"/>
      <c r="H90" s="35"/>
      <c r="I90" s="35"/>
      <c r="J90" s="37"/>
      <c r="K90" s="35"/>
      <c r="L90" s="35"/>
      <c r="M90" s="35"/>
      <c r="N90" s="35"/>
      <c r="O90" s="35"/>
    </row>
    <row r="91" spans="1:15" s="70" customFormat="1" ht="15" customHeight="1">
      <c r="A91" s="35"/>
      <c r="B91" s="35"/>
      <c r="C91" s="35"/>
      <c r="D91" s="35"/>
      <c r="E91" s="35"/>
      <c r="F91" s="35"/>
      <c r="G91" s="35"/>
      <c r="H91" s="35"/>
      <c r="I91" s="35"/>
      <c r="J91" s="37"/>
      <c r="K91" s="35"/>
      <c r="L91" s="35"/>
      <c r="M91" s="35"/>
      <c r="N91" s="35"/>
      <c r="O91" s="35"/>
    </row>
    <row r="92" spans="1:15" s="70" customFormat="1" ht="15" customHeight="1">
      <c r="A92" s="35"/>
      <c r="B92" s="35"/>
      <c r="C92" s="35"/>
      <c r="D92" s="35"/>
      <c r="E92" s="35"/>
      <c r="F92" s="35"/>
      <c r="G92" s="35"/>
      <c r="H92" s="35"/>
      <c r="I92" s="35"/>
      <c r="J92" s="37"/>
      <c r="K92" s="35"/>
      <c r="L92" s="35"/>
      <c r="M92" s="35"/>
      <c r="N92" s="35"/>
      <c r="O92" s="35"/>
    </row>
    <row r="93" spans="1:15" s="70" customFormat="1" ht="15" customHeight="1">
      <c r="A93" s="35"/>
      <c r="B93" s="35"/>
      <c r="C93" s="35"/>
      <c r="D93" s="35"/>
      <c r="E93" s="35"/>
      <c r="F93" s="35"/>
      <c r="G93" s="35"/>
      <c r="H93" s="35"/>
      <c r="I93" s="35"/>
      <c r="J93" s="37"/>
      <c r="K93" s="35"/>
      <c r="L93" s="35"/>
      <c r="M93" s="35"/>
      <c r="N93" s="35"/>
      <c r="O93" s="35"/>
    </row>
    <row r="94" spans="1:15" s="70" customFormat="1" ht="15" customHeight="1">
      <c r="A94" s="35"/>
      <c r="B94" s="35"/>
      <c r="C94" s="35"/>
      <c r="D94" s="35"/>
      <c r="E94" s="35"/>
      <c r="F94" s="35"/>
      <c r="G94" s="35"/>
      <c r="H94" s="35"/>
      <c r="I94" s="35"/>
      <c r="J94" s="37"/>
      <c r="K94" s="35"/>
      <c r="L94" s="35"/>
      <c r="M94" s="35"/>
      <c r="N94" s="35"/>
      <c r="O94" s="35"/>
    </row>
    <row r="95" spans="1:15" s="70" customFormat="1" ht="15" customHeight="1">
      <c r="A95" s="35"/>
      <c r="B95" s="35"/>
      <c r="C95" s="35"/>
      <c r="D95" s="35"/>
      <c r="E95" s="35"/>
      <c r="F95" s="35"/>
      <c r="G95" s="35"/>
      <c r="H95" s="35"/>
      <c r="I95" s="35"/>
      <c r="J95" s="37"/>
      <c r="K95" s="35"/>
      <c r="L95" s="35"/>
      <c r="M95" s="35"/>
      <c r="N95" s="35"/>
      <c r="O95" s="35"/>
    </row>
    <row r="96" spans="1:15" s="70" customFormat="1" ht="15" customHeight="1">
      <c r="A96" s="35"/>
      <c r="B96" s="35"/>
      <c r="C96" s="35"/>
      <c r="D96" s="35"/>
      <c r="E96" s="35"/>
      <c r="F96" s="35"/>
      <c r="G96" s="35"/>
      <c r="H96" s="35"/>
      <c r="I96" s="35"/>
      <c r="J96" s="37"/>
      <c r="K96" s="35"/>
      <c r="L96" s="35"/>
      <c r="M96" s="35"/>
      <c r="N96" s="35"/>
      <c r="O96" s="35"/>
    </row>
    <row r="97" spans="1:15" s="70" customFormat="1" ht="15" customHeight="1">
      <c r="A97" s="36"/>
      <c r="B97" s="36"/>
      <c r="C97" s="36"/>
      <c r="D97" s="36"/>
      <c r="E97" s="36"/>
      <c r="F97" s="36"/>
      <c r="G97" s="36"/>
      <c r="H97" s="36"/>
      <c r="I97" s="36"/>
      <c r="J97" s="38"/>
      <c r="K97" s="36"/>
      <c r="L97" s="36"/>
      <c r="M97" s="36"/>
      <c r="N97" s="36"/>
      <c r="O97" s="36"/>
    </row>
    <row r="98" spans="1:15" s="70" customFormat="1" ht="15" customHeight="1">
      <c r="A98" s="36"/>
      <c r="B98" s="36"/>
      <c r="C98" s="36"/>
      <c r="D98" s="36"/>
      <c r="E98" s="36"/>
      <c r="F98" s="36"/>
      <c r="G98" s="36"/>
      <c r="H98" s="36"/>
      <c r="I98" s="36"/>
      <c r="J98" s="38"/>
      <c r="K98" s="36"/>
      <c r="L98" s="36"/>
      <c r="M98" s="36"/>
      <c r="N98" s="36"/>
      <c r="O98" s="36"/>
    </row>
    <row r="99" spans="1:15" s="70" customFormat="1" ht="15" customHeight="1">
      <c r="A99" s="36"/>
      <c r="B99" s="36"/>
      <c r="C99" s="36"/>
      <c r="D99" s="36"/>
      <c r="E99" s="36"/>
      <c r="F99" s="36"/>
      <c r="G99" s="36"/>
      <c r="H99" s="36"/>
      <c r="I99" s="36"/>
      <c r="J99" s="38"/>
      <c r="K99" s="36"/>
      <c r="L99" s="36"/>
      <c r="M99" s="36"/>
      <c r="N99" s="36"/>
      <c r="O99" s="36"/>
    </row>
    <row r="100" spans="1:15" s="70" customFormat="1" ht="1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8"/>
      <c r="K100" s="36"/>
      <c r="L100" s="36"/>
      <c r="M100" s="36"/>
      <c r="N100" s="36"/>
      <c r="O100" s="36"/>
    </row>
    <row r="101" spans="1:15" s="70" customFormat="1" ht="1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8"/>
      <c r="K101" s="36"/>
      <c r="L101" s="36"/>
      <c r="M101" s="36"/>
      <c r="N101" s="36"/>
      <c r="O101" s="36"/>
    </row>
    <row r="102" spans="1:15" s="70" customFormat="1" ht="1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8"/>
      <c r="K102" s="36"/>
      <c r="L102" s="36"/>
      <c r="M102" s="36"/>
      <c r="N102" s="36"/>
      <c r="O102" s="36"/>
    </row>
    <row r="103" spans="1:15" s="70" customFormat="1" ht="1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8"/>
      <c r="K103" s="36"/>
      <c r="L103" s="36"/>
      <c r="M103" s="36"/>
      <c r="N103" s="36"/>
      <c r="O103" s="36"/>
    </row>
  </sheetData>
  <pageMargins left="0.7" right="0.7" top="0.75" bottom="0.75" header="0.51180555555555496" footer="0.51180555555555496"/>
  <pageSetup firstPageNumber="0" orientation="portrait" useFirstPageNumber="1" horizontalDpi="300" verticalDpi="3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O95"/>
  <sheetViews>
    <sheetView workbookViewId="0">
      <pane ySplit="6" topLeftCell="A52" activePane="bottomLeft" state="frozen"/>
      <selection pane="bottomLeft" activeCell="D59" sqref="D59"/>
    </sheetView>
  </sheetViews>
  <sheetFormatPr defaultRowHeight="14.35"/>
  <cols>
    <col min="2" max="2" width="16.3515625" customWidth="1"/>
    <col min="3" max="3" width="15" customWidth="1"/>
    <col min="4" max="4" width="23.3515625" customWidth="1"/>
    <col min="5" max="5" width="11.52734375" customWidth="1"/>
    <col min="6" max="6" width="12" customWidth="1"/>
    <col min="7" max="7" width="15.64453125" customWidth="1"/>
    <col min="8" max="8" width="13.64453125" customWidth="1"/>
    <col min="9" max="9" width="19" customWidth="1"/>
    <col min="10" max="10" width="8.52734375" style="6" hidden="1" customWidth="1"/>
    <col min="11" max="11" width="16.87890625" hidden="1" customWidth="1"/>
    <col min="12" max="12" width="7" hidden="1" customWidth="1"/>
    <col min="13" max="13" width="14.52734375" customWidth="1"/>
    <col min="14" max="14" width="18.64453125" customWidth="1"/>
    <col min="15" max="15" width="15.87890625" customWidth="1"/>
  </cols>
  <sheetData>
    <row r="1" spans="1:15" ht="18.7">
      <c r="A1" s="7"/>
      <c r="B1" s="8"/>
      <c r="C1" s="8"/>
      <c r="D1" s="8"/>
      <c r="E1" s="8"/>
      <c r="F1" s="8"/>
      <c r="G1" s="8"/>
      <c r="H1" s="8"/>
      <c r="I1" s="8"/>
      <c r="J1" s="24"/>
      <c r="K1" s="25"/>
      <c r="L1" s="8"/>
      <c r="M1" s="8"/>
      <c r="N1" s="25"/>
      <c r="O1" s="50"/>
    </row>
    <row r="2" spans="1:15" ht="18.7">
      <c r="A2" s="9"/>
      <c r="B2" s="10"/>
      <c r="C2" s="10"/>
      <c r="D2" s="10"/>
      <c r="E2" s="10"/>
      <c r="F2" s="10"/>
      <c r="G2" s="10"/>
      <c r="H2" s="10"/>
      <c r="I2" s="10"/>
      <c r="J2" s="26"/>
      <c r="K2" s="27"/>
      <c r="L2" s="10"/>
      <c r="M2" s="10"/>
      <c r="N2" s="27"/>
      <c r="O2" s="51"/>
    </row>
    <row r="3" spans="1:15" ht="18.7">
      <c r="A3" s="9"/>
      <c r="B3" s="10"/>
      <c r="C3" s="10"/>
      <c r="D3" s="10"/>
      <c r="E3" s="10"/>
      <c r="F3" s="10"/>
      <c r="G3" s="10"/>
      <c r="H3" s="10"/>
      <c r="I3" s="10"/>
      <c r="J3" s="26"/>
      <c r="K3" s="27"/>
      <c r="L3" s="10"/>
      <c r="M3" s="10"/>
      <c r="N3" s="27"/>
      <c r="O3" s="51"/>
    </row>
    <row r="4" spans="1:15" ht="18.7">
      <c r="A4" s="9"/>
      <c r="B4" s="10"/>
      <c r="C4" s="10"/>
      <c r="D4" s="10"/>
      <c r="E4" s="10"/>
      <c r="F4" s="10"/>
      <c r="G4" s="10"/>
      <c r="H4" s="10"/>
      <c r="I4" s="10"/>
      <c r="J4" s="26"/>
      <c r="K4" s="27"/>
      <c r="L4" s="10"/>
      <c r="M4" s="10"/>
      <c r="N4" s="27"/>
      <c r="O4" s="51"/>
    </row>
    <row r="5" spans="1:15" ht="16.2" customHeight="1">
      <c r="A5" s="11"/>
      <c r="B5" s="12"/>
      <c r="C5" s="12"/>
      <c r="D5" s="12"/>
      <c r="E5" s="12"/>
      <c r="F5" s="12"/>
      <c r="G5" s="12"/>
      <c r="H5" s="12"/>
      <c r="I5" s="12"/>
      <c r="J5" s="28"/>
      <c r="K5" s="12"/>
      <c r="L5" s="12"/>
      <c r="M5" s="12"/>
      <c r="N5" s="12"/>
      <c r="O5" s="52"/>
    </row>
    <row r="6" spans="1:15" ht="55.2" customHeight="1">
      <c r="A6" s="13" t="s">
        <v>0</v>
      </c>
      <c r="B6" s="14" t="s">
        <v>2</v>
      </c>
      <c r="C6" s="14" t="s">
        <v>3</v>
      </c>
      <c r="D6" s="14" t="s">
        <v>1</v>
      </c>
      <c r="E6" s="14" t="s">
        <v>4</v>
      </c>
      <c r="F6" s="14" t="s">
        <v>507</v>
      </c>
      <c r="G6" s="15" t="s">
        <v>5</v>
      </c>
      <c r="H6" s="14" t="s">
        <v>6</v>
      </c>
      <c r="I6" s="14" t="s">
        <v>7</v>
      </c>
      <c r="J6" s="29" t="s">
        <v>8</v>
      </c>
      <c r="K6" s="30" t="s">
        <v>9</v>
      </c>
      <c r="L6" s="14" t="s">
        <v>10</v>
      </c>
      <c r="M6" s="14" t="s">
        <v>101</v>
      </c>
      <c r="N6" s="30" t="s">
        <v>100</v>
      </c>
      <c r="O6" s="53" t="s">
        <v>128</v>
      </c>
    </row>
    <row r="7" spans="1:15" ht="1.2" customHeight="1">
      <c r="A7" s="16"/>
      <c r="B7" s="17"/>
      <c r="C7" s="17"/>
      <c r="D7" s="17"/>
      <c r="E7" s="17"/>
      <c r="F7" s="17"/>
      <c r="G7" s="18"/>
      <c r="H7" s="17"/>
      <c r="I7" s="17"/>
      <c r="J7" s="31"/>
      <c r="K7" s="32"/>
      <c r="L7" s="17"/>
      <c r="M7" s="17"/>
      <c r="N7" s="32"/>
      <c r="O7" s="54"/>
    </row>
    <row r="8" spans="1:15" ht="30.6" customHeight="1">
      <c r="A8" s="19">
        <v>1</v>
      </c>
      <c r="B8" s="21">
        <v>44501</v>
      </c>
      <c r="C8" s="22" t="s">
        <v>71</v>
      </c>
      <c r="D8" s="20" t="s">
        <v>169</v>
      </c>
      <c r="E8" s="23" t="s">
        <v>12</v>
      </c>
      <c r="F8" s="23">
        <v>850</v>
      </c>
      <c r="G8" s="23">
        <v>1362</v>
      </c>
      <c r="H8" s="23">
        <v>1348.2</v>
      </c>
      <c r="I8" s="23">
        <v>1359.9</v>
      </c>
      <c r="J8" s="33">
        <f t="shared" ref="J8" si="0">IF(E8="","",IF(E8="Buy",(I8-G8),(G8-I8)))</f>
        <v>-2.0999999999999091</v>
      </c>
      <c r="K8" s="34">
        <f t="shared" ref="K8" si="1">IF(E8="","",J8*F8)</f>
        <v>-1784.9999999999227</v>
      </c>
      <c r="L8" s="23">
        <v>400</v>
      </c>
      <c r="M8" s="48">
        <f t="shared" ref="M8" si="2">G8*F8*0.03%</f>
        <v>347.30999999999995</v>
      </c>
      <c r="N8" s="34">
        <f t="shared" ref="N8" si="3">K8-M8</f>
        <v>-2132.3099999999226</v>
      </c>
      <c r="O8" s="55"/>
    </row>
    <row r="9" spans="1:15" ht="30.6" customHeight="1">
      <c r="A9" s="19">
        <v>2</v>
      </c>
      <c r="B9" s="21">
        <v>44501</v>
      </c>
      <c r="C9" s="22" t="s">
        <v>198</v>
      </c>
      <c r="D9" s="20" t="s">
        <v>157</v>
      </c>
      <c r="E9" s="23" t="s">
        <v>12</v>
      </c>
      <c r="F9" s="23">
        <v>750</v>
      </c>
      <c r="G9" s="23">
        <v>797</v>
      </c>
      <c r="H9" s="23">
        <v>787.5</v>
      </c>
      <c r="I9" s="23">
        <v>793.8</v>
      </c>
      <c r="J9" s="33">
        <f t="shared" ref="J9:J10" si="4">IF(E9="","",IF(E9="Buy",(I9-G9),(G9-I9)))</f>
        <v>-3.2000000000000455</v>
      </c>
      <c r="K9" s="34">
        <f t="shared" ref="K9:K10" si="5">IF(E9="","",J9*F9)</f>
        <v>-2400.0000000000341</v>
      </c>
      <c r="L9" s="23">
        <v>400</v>
      </c>
      <c r="M9" s="48">
        <f t="shared" ref="M9:M10" si="6">G9*F9*0.03%</f>
        <v>179.32499999999999</v>
      </c>
      <c r="N9" s="34">
        <f t="shared" ref="N9:N10" si="7">K9-M9</f>
        <v>-2579.3250000000339</v>
      </c>
      <c r="O9" s="55">
        <f>SUM(N8:N9)</f>
        <v>-4711.6349999999566</v>
      </c>
    </row>
    <row r="10" spans="1:15" ht="30.6" customHeight="1">
      <c r="A10" s="19">
        <v>3</v>
      </c>
      <c r="B10" s="21">
        <v>44502</v>
      </c>
      <c r="C10" s="22" t="s">
        <v>110</v>
      </c>
      <c r="D10" s="20" t="s">
        <v>640</v>
      </c>
      <c r="E10" s="23" t="s">
        <v>12</v>
      </c>
      <c r="F10" s="23">
        <v>1400</v>
      </c>
      <c r="G10" s="23">
        <v>690.5</v>
      </c>
      <c r="H10" s="23">
        <v>683.3</v>
      </c>
      <c r="I10" s="23">
        <v>685</v>
      </c>
      <c r="J10" s="33">
        <f t="shared" si="4"/>
        <v>-5.5</v>
      </c>
      <c r="K10" s="34">
        <f t="shared" si="5"/>
        <v>-7700</v>
      </c>
      <c r="L10" s="23">
        <v>400</v>
      </c>
      <c r="M10" s="48">
        <f t="shared" si="6"/>
        <v>290.01</v>
      </c>
      <c r="N10" s="34">
        <f t="shared" si="7"/>
        <v>-7990.01</v>
      </c>
      <c r="O10" s="55"/>
    </row>
    <row r="11" spans="1:15" ht="30.6" customHeight="1">
      <c r="A11" s="19">
        <v>4</v>
      </c>
      <c r="B11" s="21">
        <v>44502</v>
      </c>
      <c r="C11" s="22" t="s">
        <v>247</v>
      </c>
      <c r="D11" s="20" t="s">
        <v>642</v>
      </c>
      <c r="E11" s="23" t="s">
        <v>12</v>
      </c>
      <c r="F11" s="23">
        <v>2600</v>
      </c>
      <c r="G11" s="23">
        <v>282.3</v>
      </c>
      <c r="H11" s="23">
        <v>279</v>
      </c>
      <c r="I11" s="23">
        <v>279</v>
      </c>
      <c r="J11" s="33">
        <f t="shared" ref="J11:J12" si="8">IF(E11="","",IF(E11="Buy",(I11-G11),(G11-I11)))</f>
        <v>-3.3000000000000114</v>
      </c>
      <c r="K11" s="34">
        <f t="shared" ref="K11:K12" si="9">IF(E11="","",J11*F11)</f>
        <v>-8580.0000000000291</v>
      </c>
      <c r="L11" s="23">
        <v>400</v>
      </c>
      <c r="M11" s="48">
        <f t="shared" ref="M11:M12" si="10">G11*F11*0.03%</f>
        <v>220.19399999999999</v>
      </c>
      <c r="N11" s="34">
        <f t="shared" ref="N11:N12" si="11">K11-M11</f>
        <v>-8800.1940000000286</v>
      </c>
      <c r="O11" s="55">
        <f>SUM(N10:N11)</f>
        <v>-16790.204000000027</v>
      </c>
    </row>
    <row r="12" spans="1:15" ht="30.6" customHeight="1">
      <c r="A12" s="19">
        <v>5</v>
      </c>
      <c r="B12" s="21">
        <v>44503</v>
      </c>
      <c r="C12" s="22" t="s">
        <v>246</v>
      </c>
      <c r="D12" s="20" t="s">
        <v>125</v>
      </c>
      <c r="E12" s="23" t="s">
        <v>12</v>
      </c>
      <c r="F12" s="23">
        <v>400</v>
      </c>
      <c r="G12" s="23">
        <v>1609</v>
      </c>
      <c r="H12" s="23">
        <v>1593.9</v>
      </c>
      <c r="I12" s="23">
        <v>1597.5</v>
      </c>
      <c r="J12" s="33">
        <f t="shared" si="8"/>
        <v>-11.5</v>
      </c>
      <c r="K12" s="34">
        <f t="shared" si="9"/>
        <v>-4600</v>
      </c>
      <c r="L12" s="23">
        <v>400</v>
      </c>
      <c r="M12" s="48">
        <f t="shared" si="10"/>
        <v>193.07999999999998</v>
      </c>
      <c r="N12" s="34">
        <f t="shared" si="11"/>
        <v>-4793.08</v>
      </c>
      <c r="O12" s="55"/>
    </row>
    <row r="13" spans="1:15" ht="30.6" customHeight="1">
      <c r="A13" s="19">
        <v>6</v>
      </c>
      <c r="B13" s="21">
        <v>44503</v>
      </c>
      <c r="C13" s="22" t="s">
        <v>184</v>
      </c>
      <c r="D13" s="20" t="s">
        <v>47</v>
      </c>
      <c r="E13" s="23" t="s">
        <v>12</v>
      </c>
      <c r="F13" s="23">
        <v>2600</v>
      </c>
      <c r="G13" s="23">
        <v>747.75</v>
      </c>
      <c r="H13" s="23">
        <v>738</v>
      </c>
      <c r="I13" s="23">
        <v>758</v>
      </c>
      <c r="J13" s="33">
        <f t="shared" ref="J13:J16" si="12">IF(E13="","",IF(E13="Buy",(I13-G13),(G13-I13)))</f>
        <v>10.25</v>
      </c>
      <c r="K13" s="34">
        <f t="shared" ref="K13:K16" si="13">IF(E13="","",J13*F13)</f>
        <v>26650</v>
      </c>
      <c r="L13" s="23">
        <v>400</v>
      </c>
      <c r="M13" s="48">
        <f t="shared" ref="M13:M16" si="14">G13*F13*0.03%</f>
        <v>583.245</v>
      </c>
      <c r="N13" s="34">
        <f t="shared" ref="N13:N15" si="15">K13-M13</f>
        <v>26066.755000000001</v>
      </c>
      <c r="O13" s="55"/>
    </row>
    <row r="14" spans="1:15" ht="30.6" customHeight="1">
      <c r="A14" s="19">
        <v>7</v>
      </c>
      <c r="B14" s="21">
        <v>44503</v>
      </c>
      <c r="C14" s="22" t="s">
        <v>504</v>
      </c>
      <c r="D14" s="20" t="s">
        <v>289</v>
      </c>
      <c r="E14" s="23" t="s">
        <v>13</v>
      </c>
      <c r="F14" s="23">
        <v>500</v>
      </c>
      <c r="G14" s="23">
        <v>2489.1</v>
      </c>
      <c r="H14" s="23">
        <v>2508.3000000000002</v>
      </c>
      <c r="I14" s="23">
        <v>2492</v>
      </c>
      <c r="J14" s="33">
        <f t="shared" si="12"/>
        <v>-2.9000000000000909</v>
      </c>
      <c r="K14" s="34">
        <f t="shared" si="13"/>
        <v>-1450.0000000000455</v>
      </c>
      <c r="L14" s="23">
        <v>400</v>
      </c>
      <c r="M14" s="48">
        <f t="shared" si="14"/>
        <v>373.36499999999995</v>
      </c>
      <c r="N14" s="34">
        <f t="shared" si="15"/>
        <v>-1823.3650000000455</v>
      </c>
      <c r="O14" s="55"/>
    </row>
    <row r="15" spans="1:15" ht="30.6" customHeight="1">
      <c r="A15" s="19">
        <v>8</v>
      </c>
      <c r="B15" s="21">
        <v>44503</v>
      </c>
      <c r="C15" s="22" t="s">
        <v>532</v>
      </c>
      <c r="D15" s="20" t="s">
        <v>241</v>
      </c>
      <c r="E15" s="23" t="s">
        <v>13</v>
      </c>
      <c r="F15" s="23">
        <v>625</v>
      </c>
      <c r="G15" s="23">
        <v>2087</v>
      </c>
      <c r="H15" s="23">
        <v>2103.3000000000002</v>
      </c>
      <c r="I15" s="23">
        <v>2085.1999999999998</v>
      </c>
      <c r="J15" s="33">
        <f t="shared" si="12"/>
        <v>1.8000000000001819</v>
      </c>
      <c r="K15" s="34">
        <f t="shared" si="13"/>
        <v>1125.0000000001137</v>
      </c>
      <c r="L15" s="23">
        <v>400</v>
      </c>
      <c r="M15" s="48">
        <f t="shared" si="14"/>
        <v>391.31249999999994</v>
      </c>
      <c r="N15" s="34">
        <f t="shared" si="15"/>
        <v>733.68750000011369</v>
      </c>
      <c r="O15" s="55">
        <f>SUM(N12:N13:N14:N15)</f>
        <v>20183.99750000007</v>
      </c>
    </row>
    <row r="16" spans="1:15" ht="30.6" customHeight="1">
      <c r="A16" s="19">
        <v>9</v>
      </c>
      <c r="B16" s="21">
        <v>44508</v>
      </c>
      <c r="C16" s="22" t="s">
        <v>142</v>
      </c>
      <c r="D16" s="20" t="s">
        <v>391</v>
      </c>
      <c r="E16" s="23" t="s">
        <v>12</v>
      </c>
      <c r="F16" s="23">
        <v>475</v>
      </c>
      <c r="G16" s="23">
        <v>1822</v>
      </c>
      <c r="H16" s="23">
        <v>1800.9</v>
      </c>
      <c r="I16" s="23">
        <v>1837.5</v>
      </c>
      <c r="J16" s="33">
        <f t="shared" si="12"/>
        <v>15.5</v>
      </c>
      <c r="K16" s="34">
        <f t="shared" si="13"/>
        <v>7362.5</v>
      </c>
      <c r="L16" s="23">
        <v>400</v>
      </c>
      <c r="M16" s="48">
        <f t="shared" si="14"/>
        <v>259.63499999999999</v>
      </c>
      <c r="N16" s="34">
        <f>K16-M16</f>
        <v>7102.8649999999998</v>
      </c>
      <c r="O16" s="55"/>
    </row>
    <row r="17" spans="1:15" ht="30.6" customHeight="1">
      <c r="A17" s="19">
        <v>10</v>
      </c>
      <c r="B17" s="21">
        <v>44508</v>
      </c>
      <c r="C17" s="22" t="s">
        <v>115</v>
      </c>
      <c r="D17" s="20" t="s">
        <v>223</v>
      </c>
      <c r="E17" s="23" t="s">
        <v>12</v>
      </c>
      <c r="F17" s="23">
        <v>375</v>
      </c>
      <c r="G17" s="23">
        <v>1612</v>
      </c>
      <c r="H17" s="23">
        <v>1597.5</v>
      </c>
      <c r="I17" s="23">
        <v>1644</v>
      </c>
      <c r="J17" s="33">
        <f t="shared" ref="J17:J19" si="16">IF(E17="","",IF(E17="Buy",(I17-G17),(G17-I17)))</f>
        <v>32</v>
      </c>
      <c r="K17" s="34">
        <f t="shared" ref="K17:K19" si="17">IF(E17="","",J17*F17)</f>
        <v>12000</v>
      </c>
      <c r="L17" s="23">
        <v>400</v>
      </c>
      <c r="M17" s="48">
        <f t="shared" ref="M17:M19" si="18">G17*F17*0.03%</f>
        <v>181.35</v>
      </c>
      <c r="N17" s="34">
        <f t="shared" ref="N17:N19" si="19">K17-M17</f>
        <v>11818.65</v>
      </c>
      <c r="O17" s="55"/>
    </row>
    <row r="18" spans="1:15" ht="30.6" customHeight="1">
      <c r="A18" s="19">
        <v>11</v>
      </c>
      <c r="B18" s="21">
        <v>44508</v>
      </c>
      <c r="C18" s="22" t="s">
        <v>643</v>
      </c>
      <c r="D18" s="20" t="s">
        <v>157</v>
      </c>
      <c r="E18" s="23" t="s">
        <v>12</v>
      </c>
      <c r="F18" s="23">
        <v>750</v>
      </c>
      <c r="G18" s="23">
        <v>812</v>
      </c>
      <c r="H18" s="23">
        <v>797.4</v>
      </c>
      <c r="I18" s="23">
        <v>804.7</v>
      </c>
      <c r="J18" s="33">
        <f t="shared" si="16"/>
        <v>-7.2999999999999545</v>
      </c>
      <c r="K18" s="34">
        <f t="shared" si="17"/>
        <v>-5474.9999999999654</v>
      </c>
      <c r="L18" s="23">
        <v>400</v>
      </c>
      <c r="M18" s="48">
        <f t="shared" si="18"/>
        <v>182.7</v>
      </c>
      <c r="N18" s="34">
        <f t="shared" si="19"/>
        <v>-5657.6999999999653</v>
      </c>
      <c r="O18" s="55"/>
    </row>
    <row r="19" spans="1:15" ht="30.6" customHeight="1">
      <c r="A19" s="19">
        <v>12</v>
      </c>
      <c r="B19" s="21">
        <v>44508</v>
      </c>
      <c r="C19" s="22" t="s">
        <v>578</v>
      </c>
      <c r="D19" s="20" t="s">
        <v>550</v>
      </c>
      <c r="E19" s="23" t="s">
        <v>12</v>
      </c>
      <c r="F19" s="23">
        <v>13000</v>
      </c>
      <c r="G19" s="23">
        <v>135.375</v>
      </c>
      <c r="H19" s="23">
        <v>133.65</v>
      </c>
      <c r="I19" s="23">
        <v>136.25</v>
      </c>
      <c r="J19" s="33">
        <f t="shared" si="16"/>
        <v>0.875</v>
      </c>
      <c r="K19" s="34">
        <f t="shared" si="17"/>
        <v>11375</v>
      </c>
      <c r="L19" s="23">
        <v>400</v>
      </c>
      <c r="M19" s="48">
        <f t="shared" si="18"/>
        <v>527.96249999999998</v>
      </c>
      <c r="N19" s="34">
        <f t="shared" si="19"/>
        <v>10847.0375</v>
      </c>
      <c r="O19" s="55">
        <f>SUM(N16:N17:N18:N19)</f>
        <v>24110.852500000037</v>
      </c>
    </row>
    <row r="20" spans="1:15" ht="30.6" customHeight="1">
      <c r="A20" s="19">
        <v>13</v>
      </c>
      <c r="B20" s="21">
        <v>44509</v>
      </c>
      <c r="C20" s="22" t="s">
        <v>66</v>
      </c>
      <c r="D20" s="20" t="s">
        <v>83</v>
      </c>
      <c r="E20" s="23" t="s">
        <v>12</v>
      </c>
      <c r="F20" s="23">
        <v>650</v>
      </c>
      <c r="G20" s="23">
        <v>928.4</v>
      </c>
      <c r="H20" s="23">
        <v>919.35</v>
      </c>
      <c r="I20" s="23">
        <v>922.4</v>
      </c>
      <c r="J20" s="33">
        <f t="shared" ref="J20:J22" si="20">IF(E20="","",IF(E20="Buy",(I20-G20),(G20-I20)))</f>
        <v>-6</v>
      </c>
      <c r="K20" s="34">
        <f t="shared" ref="K20:K22" si="21">IF(E20="","",J20*F20)</f>
        <v>-3900</v>
      </c>
      <c r="L20" s="23">
        <v>400</v>
      </c>
      <c r="M20" s="48">
        <f t="shared" ref="M20:M22" si="22">G20*F20*0.03%</f>
        <v>181.03799999999998</v>
      </c>
      <c r="N20" s="34">
        <f t="shared" ref="N20:N22" si="23">K20-M20</f>
        <v>-4081.038</v>
      </c>
      <c r="O20" s="55"/>
    </row>
    <row r="21" spans="1:15" ht="30.6" customHeight="1">
      <c r="A21" s="19">
        <v>14</v>
      </c>
      <c r="B21" s="21">
        <v>44509</v>
      </c>
      <c r="C21" s="22" t="s">
        <v>71</v>
      </c>
      <c r="D21" s="20" t="s">
        <v>607</v>
      </c>
      <c r="E21" s="23" t="s">
        <v>12</v>
      </c>
      <c r="F21" s="23">
        <v>2500</v>
      </c>
      <c r="G21" s="23">
        <v>648.75</v>
      </c>
      <c r="H21" s="23">
        <v>637.20000000000005</v>
      </c>
      <c r="I21" s="23">
        <v>647.1</v>
      </c>
      <c r="J21" s="33">
        <f t="shared" si="20"/>
        <v>-1.6499999999999773</v>
      </c>
      <c r="K21" s="34">
        <f t="shared" si="21"/>
        <v>-4124.9999999999436</v>
      </c>
      <c r="L21" s="23">
        <v>400</v>
      </c>
      <c r="M21" s="48">
        <f t="shared" si="22"/>
        <v>486.56249999999994</v>
      </c>
      <c r="N21" s="34">
        <f t="shared" si="23"/>
        <v>-4611.5624999999436</v>
      </c>
      <c r="O21" s="55"/>
    </row>
    <row r="22" spans="1:15" ht="30.6" customHeight="1">
      <c r="A22" s="19">
        <v>15</v>
      </c>
      <c r="B22" s="21">
        <v>44509</v>
      </c>
      <c r="C22" s="22" t="s">
        <v>122</v>
      </c>
      <c r="D22" s="20" t="s">
        <v>174</v>
      </c>
      <c r="E22" s="23" t="s">
        <v>12</v>
      </c>
      <c r="F22" s="23">
        <v>275</v>
      </c>
      <c r="G22" s="23">
        <v>2421.5</v>
      </c>
      <c r="H22" s="23">
        <v>2397.6</v>
      </c>
      <c r="I22" s="23">
        <v>2412</v>
      </c>
      <c r="J22" s="33">
        <f t="shared" si="20"/>
        <v>-9.5</v>
      </c>
      <c r="K22" s="34">
        <f t="shared" si="21"/>
        <v>-2612.5</v>
      </c>
      <c r="L22" s="23">
        <v>400</v>
      </c>
      <c r="M22" s="48">
        <f t="shared" si="22"/>
        <v>199.77374999999998</v>
      </c>
      <c r="N22" s="34">
        <f t="shared" si="23"/>
        <v>-2812.2737499999998</v>
      </c>
      <c r="O22" s="55">
        <f>SUM(N20:N21:N22)</f>
        <v>-11504.874249999944</v>
      </c>
    </row>
    <row r="23" spans="1:15" ht="30.6" customHeight="1">
      <c r="A23" s="19">
        <v>16</v>
      </c>
      <c r="B23" s="21">
        <v>44510</v>
      </c>
      <c r="C23" s="22" t="s">
        <v>81</v>
      </c>
      <c r="D23" s="20" t="s">
        <v>47</v>
      </c>
      <c r="E23" s="23" t="s">
        <v>12</v>
      </c>
      <c r="F23" s="23">
        <v>1300</v>
      </c>
      <c r="G23" s="23">
        <v>754</v>
      </c>
      <c r="H23" s="23">
        <v>747.9</v>
      </c>
      <c r="I23" s="23">
        <v>767.8</v>
      </c>
      <c r="J23" s="33">
        <f t="shared" ref="J23:J25" si="24">IF(E23="","",IF(E23="Buy",(I23-G23),(G23-I23)))</f>
        <v>13.799999999999955</v>
      </c>
      <c r="K23" s="34">
        <f t="shared" ref="K23:K25" si="25">IF(E23="","",J23*F23)</f>
        <v>17939.999999999942</v>
      </c>
      <c r="L23" s="23">
        <v>400</v>
      </c>
      <c r="M23" s="48">
        <f t="shared" ref="M23:M25" si="26">G23*F23*0.03%</f>
        <v>294.06</v>
      </c>
      <c r="N23" s="34">
        <f t="shared" ref="N23:N25" si="27">K23-M23</f>
        <v>17645.93999999994</v>
      </c>
      <c r="O23" s="55"/>
    </row>
    <row r="24" spans="1:15" ht="30.6" customHeight="1">
      <c r="A24" s="19">
        <v>17</v>
      </c>
      <c r="B24" s="21">
        <v>44510</v>
      </c>
      <c r="C24" s="22" t="s">
        <v>294</v>
      </c>
      <c r="D24" s="20" t="s">
        <v>644</v>
      </c>
      <c r="E24" s="23" t="s">
        <v>12</v>
      </c>
      <c r="F24" s="23">
        <v>2300</v>
      </c>
      <c r="G24" s="23">
        <v>303.3</v>
      </c>
      <c r="H24" s="23">
        <v>299.25</v>
      </c>
      <c r="I24" s="23">
        <v>307.60000000000002</v>
      </c>
      <c r="J24" s="33">
        <f t="shared" si="24"/>
        <v>4.3000000000000114</v>
      </c>
      <c r="K24" s="34">
        <f t="shared" si="25"/>
        <v>9890.0000000000255</v>
      </c>
      <c r="L24" s="23">
        <v>400</v>
      </c>
      <c r="M24" s="48">
        <f t="shared" si="26"/>
        <v>209.27699999999999</v>
      </c>
      <c r="N24" s="34">
        <f t="shared" si="27"/>
        <v>9680.7230000000254</v>
      </c>
      <c r="O24" s="55"/>
    </row>
    <row r="25" spans="1:15" ht="30.6" customHeight="1">
      <c r="A25" s="19">
        <v>18</v>
      </c>
      <c r="B25" s="21">
        <v>44510</v>
      </c>
      <c r="C25" s="22" t="s">
        <v>433</v>
      </c>
      <c r="D25" s="20" t="s">
        <v>173</v>
      </c>
      <c r="E25" s="23" t="s">
        <v>12</v>
      </c>
      <c r="F25" s="23">
        <v>1886</v>
      </c>
      <c r="G25" s="23">
        <v>732.2</v>
      </c>
      <c r="H25" s="23">
        <v>724.5</v>
      </c>
      <c r="I25" s="23">
        <v>738.2</v>
      </c>
      <c r="J25" s="33">
        <f t="shared" si="24"/>
        <v>6</v>
      </c>
      <c r="K25" s="34">
        <f t="shared" si="25"/>
        <v>11316</v>
      </c>
      <c r="L25" s="23">
        <v>400</v>
      </c>
      <c r="M25" s="48">
        <f t="shared" si="26"/>
        <v>414.27876000000003</v>
      </c>
      <c r="N25" s="34">
        <f t="shared" si="27"/>
        <v>10901.721240000001</v>
      </c>
      <c r="O25" s="55">
        <f>SUM(N23:N24:N25)</f>
        <v>38228.384239999963</v>
      </c>
    </row>
    <row r="26" spans="1:15" ht="30.6" customHeight="1">
      <c r="A26" s="19">
        <v>19</v>
      </c>
      <c r="B26" s="21">
        <v>44512</v>
      </c>
      <c r="C26" s="22" t="s">
        <v>106</v>
      </c>
      <c r="D26" s="20" t="s">
        <v>376</v>
      </c>
      <c r="E26" s="23" t="s">
        <v>12</v>
      </c>
      <c r="F26" s="23">
        <v>2200</v>
      </c>
      <c r="G26" s="23">
        <v>713.85</v>
      </c>
      <c r="H26" s="23">
        <v>708.3</v>
      </c>
      <c r="I26" s="23">
        <v>719</v>
      </c>
      <c r="J26" s="33">
        <f t="shared" ref="J26:J28" si="28">IF(E26="","",IF(E26="Buy",(I26-G26),(G26-I26)))</f>
        <v>5.1499999999999773</v>
      </c>
      <c r="K26" s="34">
        <f t="shared" ref="K26:K28" si="29">IF(E26="","",J26*F26)</f>
        <v>11329.999999999949</v>
      </c>
      <c r="L26" s="23">
        <v>400</v>
      </c>
      <c r="M26" s="48">
        <f t="shared" ref="M26:M28" si="30">G26*F26*0.03%</f>
        <v>471.14099999999996</v>
      </c>
      <c r="N26" s="34">
        <f t="shared" ref="N26:N28" si="31">K26-M26</f>
        <v>10858.858999999949</v>
      </c>
      <c r="O26" s="55"/>
    </row>
    <row r="27" spans="1:15" ht="30.6" customHeight="1">
      <c r="A27" s="19">
        <v>20</v>
      </c>
      <c r="B27" s="21">
        <v>44512</v>
      </c>
      <c r="C27" s="22" t="s">
        <v>427</v>
      </c>
      <c r="D27" s="20" t="s">
        <v>273</v>
      </c>
      <c r="E27" s="23" t="s">
        <v>13</v>
      </c>
      <c r="F27" s="23">
        <v>500</v>
      </c>
      <c r="G27" s="23">
        <v>3689</v>
      </c>
      <c r="H27" s="23">
        <v>3714.3</v>
      </c>
      <c r="I27" s="23">
        <v>3633</v>
      </c>
      <c r="J27" s="33">
        <f t="shared" si="28"/>
        <v>56</v>
      </c>
      <c r="K27" s="34">
        <f t="shared" si="29"/>
        <v>28000</v>
      </c>
      <c r="L27" s="23">
        <v>400</v>
      </c>
      <c r="M27" s="48">
        <f t="shared" si="30"/>
        <v>553.34999999999991</v>
      </c>
      <c r="N27" s="34">
        <f t="shared" si="31"/>
        <v>27446.65</v>
      </c>
      <c r="O27" s="55"/>
    </row>
    <row r="28" spans="1:15" ht="30.6" customHeight="1">
      <c r="A28" s="19">
        <v>21</v>
      </c>
      <c r="B28" s="21">
        <v>44512</v>
      </c>
      <c r="C28" s="22" t="s">
        <v>412</v>
      </c>
      <c r="D28" s="20" t="s">
        <v>155</v>
      </c>
      <c r="E28" s="23" t="s">
        <v>12</v>
      </c>
      <c r="F28" s="23">
        <v>3100</v>
      </c>
      <c r="G28" s="23">
        <v>332.7</v>
      </c>
      <c r="H28" s="23">
        <v>329.4</v>
      </c>
      <c r="I28" s="23">
        <v>329.4</v>
      </c>
      <c r="J28" s="33">
        <f t="shared" si="28"/>
        <v>-3.3000000000000114</v>
      </c>
      <c r="K28" s="34">
        <f t="shared" si="29"/>
        <v>-10230.000000000035</v>
      </c>
      <c r="L28" s="23">
        <v>400</v>
      </c>
      <c r="M28" s="48">
        <f t="shared" si="30"/>
        <v>309.41099999999994</v>
      </c>
      <c r="N28" s="34">
        <f t="shared" si="31"/>
        <v>-10539.411000000035</v>
      </c>
      <c r="O28" s="55"/>
    </row>
    <row r="29" spans="1:15" ht="30.6" customHeight="1">
      <c r="A29" s="19">
        <v>22</v>
      </c>
      <c r="B29" s="21">
        <v>44512</v>
      </c>
      <c r="C29" s="22" t="s">
        <v>396</v>
      </c>
      <c r="D29" s="20" t="s">
        <v>559</v>
      </c>
      <c r="E29" s="23" t="s">
        <v>12</v>
      </c>
      <c r="F29" s="23">
        <v>150</v>
      </c>
      <c r="G29" s="23">
        <v>7209</v>
      </c>
      <c r="H29" s="23">
        <v>7144.2</v>
      </c>
      <c r="I29" s="23">
        <v>7256</v>
      </c>
      <c r="J29" s="33">
        <f t="shared" ref="J29:J32" si="32">IF(E29="","",IF(E29="Buy",(I29-G29),(G29-I29)))</f>
        <v>47</v>
      </c>
      <c r="K29" s="34">
        <f t="shared" ref="K29:K32" si="33">IF(E29="","",J29*F29)</f>
        <v>7050</v>
      </c>
      <c r="L29" s="23">
        <v>400</v>
      </c>
      <c r="M29" s="48">
        <f t="shared" ref="M29:M32" si="34">G29*F29*0.03%</f>
        <v>324.40499999999997</v>
      </c>
      <c r="N29" s="34">
        <f t="shared" ref="N29:N32" si="35">K29-M29</f>
        <v>6725.5950000000003</v>
      </c>
      <c r="O29" s="55">
        <f>SUM(N26:N27:N28:N29)</f>
        <v>34491.692999999912</v>
      </c>
    </row>
    <row r="30" spans="1:15" ht="30.6" customHeight="1">
      <c r="A30" s="19">
        <v>23</v>
      </c>
      <c r="B30" s="21">
        <v>44515</v>
      </c>
      <c r="C30" s="22" t="s">
        <v>94</v>
      </c>
      <c r="D30" s="20" t="s">
        <v>635</v>
      </c>
      <c r="E30" s="23" t="s">
        <v>12</v>
      </c>
      <c r="F30" s="23">
        <v>300</v>
      </c>
      <c r="G30" s="23">
        <v>2791</v>
      </c>
      <c r="H30" s="23">
        <v>2758.5</v>
      </c>
      <c r="I30" s="23">
        <v>2773</v>
      </c>
      <c r="J30" s="33">
        <f t="shared" si="32"/>
        <v>-18</v>
      </c>
      <c r="K30" s="34">
        <f t="shared" si="33"/>
        <v>-5400</v>
      </c>
      <c r="L30" s="23">
        <v>400</v>
      </c>
      <c r="M30" s="48">
        <f t="shared" si="34"/>
        <v>251.18999999999997</v>
      </c>
      <c r="N30" s="34">
        <f t="shared" si="35"/>
        <v>-5651.19</v>
      </c>
      <c r="O30" s="55"/>
    </row>
    <row r="31" spans="1:15" ht="30.6" customHeight="1">
      <c r="A31" s="19">
        <v>24</v>
      </c>
      <c r="B31" s="21">
        <v>44515</v>
      </c>
      <c r="C31" s="22" t="s">
        <v>87</v>
      </c>
      <c r="D31" s="20" t="s">
        <v>47</v>
      </c>
      <c r="E31" s="23" t="s">
        <v>12</v>
      </c>
      <c r="F31" s="23">
        <v>2600</v>
      </c>
      <c r="G31" s="23">
        <v>786</v>
      </c>
      <c r="H31" s="23">
        <v>778.5</v>
      </c>
      <c r="I31" s="23">
        <v>785.5</v>
      </c>
      <c r="J31" s="33">
        <f t="shared" si="32"/>
        <v>-0.5</v>
      </c>
      <c r="K31" s="34">
        <f t="shared" si="33"/>
        <v>-1300</v>
      </c>
      <c r="L31" s="23">
        <v>400</v>
      </c>
      <c r="M31" s="48">
        <f t="shared" si="34"/>
        <v>613.07999999999993</v>
      </c>
      <c r="N31" s="34">
        <f t="shared" si="35"/>
        <v>-1913.08</v>
      </c>
      <c r="O31" s="55"/>
    </row>
    <row r="32" spans="1:15" ht="30.6" customHeight="1">
      <c r="A32" s="19">
        <v>25</v>
      </c>
      <c r="B32" s="21">
        <v>44515</v>
      </c>
      <c r="C32" s="22" t="s">
        <v>393</v>
      </c>
      <c r="D32" s="20" t="s">
        <v>172</v>
      </c>
      <c r="E32" s="23" t="s">
        <v>12</v>
      </c>
      <c r="F32" s="23">
        <v>1150</v>
      </c>
      <c r="G32" s="23">
        <v>541</v>
      </c>
      <c r="H32" s="23">
        <v>534.6</v>
      </c>
      <c r="I32" s="23">
        <v>536.5</v>
      </c>
      <c r="J32" s="33">
        <f t="shared" si="32"/>
        <v>-4.5</v>
      </c>
      <c r="K32" s="34">
        <f t="shared" si="33"/>
        <v>-5175</v>
      </c>
      <c r="L32" s="23">
        <v>400</v>
      </c>
      <c r="M32" s="48">
        <f t="shared" si="34"/>
        <v>186.64499999999998</v>
      </c>
      <c r="N32" s="34">
        <f t="shared" si="35"/>
        <v>-5361.6450000000004</v>
      </c>
      <c r="O32" s="55">
        <f>SUM(N30:N31:N32)</f>
        <v>-12925.915000000001</v>
      </c>
    </row>
    <row r="33" spans="1:15" ht="30.6" customHeight="1">
      <c r="A33" s="19">
        <v>26</v>
      </c>
      <c r="B33" s="21">
        <v>44516</v>
      </c>
      <c r="C33" s="22" t="s">
        <v>130</v>
      </c>
      <c r="D33" s="20" t="s">
        <v>155</v>
      </c>
      <c r="E33" s="23" t="s">
        <v>12</v>
      </c>
      <c r="F33" s="23">
        <v>3100</v>
      </c>
      <c r="G33" s="23">
        <v>334</v>
      </c>
      <c r="H33" s="23">
        <v>331.2</v>
      </c>
      <c r="I33" s="23">
        <v>333.45</v>
      </c>
      <c r="J33" s="33">
        <f t="shared" ref="J33:J37" si="36">IF(E33="","",IF(E33="Buy",(I33-G33),(G33-I33)))</f>
        <v>-0.55000000000001137</v>
      </c>
      <c r="K33" s="34">
        <f t="shared" ref="K33:K37" si="37">IF(E33="","",J33*F33)</f>
        <v>-1705.0000000000352</v>
      </c>
      <c r="L33" s="23">
        <v>400</v>
      </c>
      <c r="M33" s="48">
        <f t="shared" ref="M33:M37" si="38">G33*F33*0.03%</f>
        <v>310.61999999999995</v>
      </c>
      <c r="N33" s="34">
        <f t="shared" ref="N33:N35" si="39">K33-M33</f>
        <v>-2015.6200000000351</v>
      </c>
      <c r="O33" s="55"/>
    </row>
    <row r="34" spans="1:15" ht="30.6" customHeight="1">
      <c r="A34" s="19">
        <v>27</v>
      </c>
      <c r="B34" s="21">
        <v>44516</v>
      </c>
      <c r="C34" s="22" t="s">
        <v>58</v>
      </c>
      <c r="D34" s="20" t="s">
        <v>86</v>
      </c>
      <c r="E34" s="23" t="s">
        <v>12</v>
      </c>
      <c r="F34" s="23">
        <v>6000</v>
      </c>
      <c r="G34" s="23">
        <v>334.5</v>
      </c>
      <c r="H34" s="23">
        <v>330.3</v>
      </c>
      <c r="I34" s="23">
        <v>333</v>
      </c>
      <c r="J34" s="33">
        <f t="shared" si="36"/>
        <v>-1.5</v>
      </c>
      <c r="K34" s="34">
        <f t="shared" si="37"/>
        <v>-9000</v>
      </c>
      <c r="L34" s="23">
        <v>400</v>
      </c>
      <c r="M34" s="48">
        <f t="shared" si="38"/>
        <v>602.09999999999991</v>
      </c>
      <c r="N34" s="34">
        <f t="shared" si="39"/>
        <v>-9602.1</v>
      </c>
      <c r="O34" s="55"/>
    </row>
    <row r="35" spans="1:15" ht="30.6" customHeight="1">
      <c r="A35" s="19">
        <v>28</v>
      </c>
      <c r="B35" s="21">
        <v>44516</v>
      </c>
      <c r="C35" s="22" t="s">
        <v>619</v>
      </c>
      <c r="D35" s="20" t="s">
        <v>113</v>
      </c>
      <c r="E35" s="23" t="s">
        <v>12</v>
      </c>
      <c r="F35" s="23">
        <v>2850</v>
      </c>
      <c r="G35" s="23">
        <v>523.5</v>
      </c>
      <c r="H35" s="23">
        <v>518.4</v>
      </c>
      <c r="I35" s="23">
        <v>522.45000000000005</v>
      </c>
      <c r="J35" s="33">
        <f t="shared" si="36"/>
        <v>-1.0499999999999545</v>
      </c>
      <c r="K35" s="34">
        <f t="shared" si="37"/>
        <v>-2992.4999999998704</v>
      </c>
      <c r="L35" s="23">
        <v>400</v>
      </c>
      <c r="M35" s="48">
        <f t="shared" si="38"/>
        <v>447.59249999999997</v>
      </c>
      <c r="N35" s="34">
        <f t="shared" si="39"/>
        <v>-3440.0924999998706</v>
      </c>
      <c r="O35" s="55">
        <f>SUM(N33:N34:N35)</f>
        <v>-15057.812499999905</v>
      </c>
    </row>
    <row r="36" spans="1:15" ht="30.6" customHeight="1">
      <c r="A36" s="19">
        <v>29</v>
      </c>
      <c r="B36" s="21">
        <v>44517</v>
      </c>
      <c r="C36" s="22" t="s">
        <v>213</v>
      </c>
      <c r="D36" s="20" t="s">
        <v>113</v>
      </c>
      <c r="E36" s="23" t="s">
        <v>12</v>
      </c>
      <c r="F36" s="23">
        <v>2850</v>
      </c>
      <c r="G36" s="23">
        <v>528</v>
      </c>
      <c r="H36" s="23">
        <v>528.29999999999995</v>
      </c>
      <c r="I36" s="23">
        <v>536</v>
      </c>
      <c r="J36" s="33">
        <f t="shared" si="36"/>
        <v>8</v>
      </c>
      <c r="K36" s="34">
        <f t="shared" si="37"/>
        <v>22800</v>
      </c>
      <c r="L36" s="23"/>
      <c r="M36" s="48">
        <f t="shared" si="38"/>
        <v>451.43999999999994</v>
      </c>
      <c r="N36" s="34">
        <f t="shared" ref="N36:N37" si="40">K36-M36</f>
        <v>22348.560000000001</v>
      </c>
      <c r="O36" s="55"/>
    </row>
    <row r="37" spans="1:15" ht="30.6" customHeight="1">
      <c r="A37" s="19">
        <v>30</v>
      </c>
      <c r="B37" s="21">
        <v>44517</v>
      </c>
      <c r="C37" s="22" t="s">
        <v>329</v>
      </c>
      <c r="D37" s="20" t="s">
        <v>557</v>
      </c>
      <c r="E37" s="23" t="s">
        <v>12</v>
      </c>
      <c r="F37" s="23">
        <v>6750</v>
      </c>
      <c r="G37" s="23">
        <v>251</v>
      </c>
      <c r="H37" s="23">
        <v>249.3</v>
      </c>
      <c r="I37" s="23">
        <v>250.65</v>
      </c>
      <c r="J37" s="33">
        <f t="shared" si="36"/>
        <v>-0.34999999999999432</v>
      </c>
      <c r="K37" s="34">
        <f t="shared" si="37"/>
        <v>-2362.4999999999618</v>
      </c>
      <c r="L37" s="23"/>
      <c r="M37" s="48">
        <f t="shared" si="38"/>
        <v>508.27499999999998</v>
      </c>
      <c r="N37" s="34">
        <f t="shared" si="40"/>
        <v>-2870.7749999999619</v>
      </c>
      <c r="O37" s="55"/>
    </row>
    <row r="38" spans="1:15" ht="30.6" customHeight="1">
      <c r="A38" s="19">
        <v>31</v>
      </c>
      <c r="B38" s="21">
        <v>44517</v>
      </c>
      <c r="C38" s="22" t="s">
        <v>493</v>
      </c>
      <c r="D38" s="20" t="s">
        <v>556</v>
      </c>
      <c r="E38" s="23" t="s">
        <v>12</v>
      </c>
      <c r="F38" s="23">
        <v>3200</v>
      </c>
      <c r="G38" s="23">
        <v>243.2</v>
      </c>
      <c r="H38" s="23">
        <v>239.85</v>
      </c>
      <c r="I38" s="23">
        <v>241.75</v>
      </c>
      <c r="J38" s="33">
        <f t="shared" ref="J38:J43" si="41">IF(E38="","",IF(E38="Buy",(I38-G38),(G38-I38)))</f>
        <v>-1.4499999999999886</v>
      </c>
      <c r="K38" s="34">
        <f t="shared" ref="K38:K43" si="42">IF(E38="","",J38*F38)</f>
        <v>-4639.9999999999636</v>
      </c>
      <c r="L38" s="23"/>
      <c r="M38" s="48">
        <f t="shared" ref="M38:M43" si="43">G38*F38*0.03%</f>
        <v>233.47199999999998</v>
      </c>
      <c r="N38" s="34">
        <f t="shared" ref="N38:N41" si="44">K38-M38</f>
        <v>-4873.4719999999634</v>
      </c>
      <c r="O38" s="55">
        <f>SUM(N36:N37:N38)</f>
        <v>14604.313000000076</v>
      </c>
    </row>
    <row r="39" spans="1:15" ht="30.6" customHeight="1">
      <c r="A39" s="19">
        <v>32</v>
      </c>
      <c r="B39" s="21">
        <v>44518</v>
      </c>
      <c r="C39" s="22" t="s">
        <v>115</v>
      </c>
      <c r="D39" s="20" t="s">
        <v>607</v>
      </c>
      <c r="E39" s="23" t="s">
        <v>13</v>
      </c>
      <c r="F39" s="23">
        <v>1250</v>
      </c>
      <c r="G39" s="23">
        <v>636.5</v>
      </c>
      <c r="H39" s="23">
        <v>642.6</v>
      </c>
      <c r="I39" s="23">
        <v>642.6</v>
      </c>
      <c r="J39" s="33">
        <f t="shared" si="41"/>
        <v>-6.1000000000000227</v>
      </c>
      <c r="K39" s="34">
        <f t="shared" si="42"/>
        <v>-7625.0000000000282</v>
      </c>
      <c r="L39" s="23"/>
      <c r="M39" s="48">
        <f t="shared" si="43"/>
        <v>238.68749999999997</v>
      </c>
      <c r="N39" s="34">
        <f t="shared" si="44"/>
        <v>-7863.6875000000282</v>
      </c>
      <c r="O39" s="55"/>
    </row>
    <row r="40" spans="1:15" ht="30.6" customHeight="1">
      <c r="A40" s="19">
        <v>33</v>
      </c>
      <c r="B40" s="21">
        <v>44518</v>
      </c>
      <c r="C40" s="22" t="s">
        <v>526</v>
      </c>
      <c r="D40" s="20" t="s">
        <v>392</v>
      </c>
      <c r="E40" s="23" t="s">
        <v>12</v>
      </c>
      <c r="F40" s="23">
        <v>1500</v>
      </c>
      <c r="G40" s="23">
        <v>1200.75</v>
      </c>
      <c r="H40" s="23">
        <v>1191.5999999999999</v>
      </c>
      <c r="I40" s="23">
        <v>1193.4000000000001</v>
      </c>
      <c r="J40" s="33">
        <f t="shared" si="41"/>
        <v>-7.3499999999999091</v>
      </c>
      <c r="K40" s="34">
        <f t="shared" si="42"/>
        <v>-11024.999999999864</v>
      </c>
      <c r="L40" s="23"/>
      <c r="M40" s="48">
        <f t="shared" si="43"/>
        <v>540.33749999999998</v>
      </c>
      <c r="N40" s="34">
        <f t="shared" si="44"/>
        <v>-11565.337499999863</v>
      </c>
      <c r="O40" s="55"/>
    </row>
    <row r="41" spans="1:15" ht="30.6" customHeight="1">
      <c r="A41" s="19">
        <v>34</v>
      </c>
      <c r="B41" s="21">
        <v>44518</v>
      </c>
      <c r="C41" s="22" t="s">
        <v>424</v>
      </c>
      <c r="D41" s="20" t="s">
        <v>78</v>
      </c>
      <c r="E41" s="23" t="s">
        <v>13</v>
      </c>
      <c r="F41" s="23">
        <v>125</v>
      </c>
      <c r="G41" s="23">
        <v>7472</v>
      </c>
      <c r="H41" s="23">
        <v>7542.9</v>
      </c>
      <c r="I41" s="23">
        <v>7505</v>
      </c>
      <c r="J41" s="33">
        <f t="shared" si="41"/>
        <v>-33</v>
      </c>
      <c r="K41" s="34">
        <f t="shared" si="42"/>
        <v>-4125</v>
      </c>
      <c r="L41" s="23"/>
      <c r="M41" s="48">
        <f t="shared" si="43"/>
        <v>280.2</v>
      </c>
      <c r="N41" s="34">
        <f t="shared" si="44"/>
        <v>-4405.2</v>
      </c>
      <c r="O41" s="55">
        <f>SUM(N39:N40:N41)</f>
        <v>-23834.224999999893</v>
      </c>
    </row>
    <row r="42" spans="1:15" ht="30.6" customHeight="1">
      <c r="A42" s="19">
        <v>35</v>
      </c>
      <c r="B42" s="21">
        <v>44522</v>
      </c>
      <c r="C42" s="22" t="s">
        <v>82</v>
      </c>
      <c r="D42" s="20" t="s">
        <v>173</v>
      </c>
      <c r="E42" s="23" t="s">
        <v>12</v>
      </c>
      <c r="F42" s="23">
        <v>1886</v>
      </c>
      <c r="G42" s="23">
        <v>751.5</v>
      </c>
      <c r="H42" s="23">
        <v>744.3</v>
      </c>
      <c r="I42" s="23">
        <v>747.45</v>
      </c>
      <c r="J42" s="33">
        <f t="shared" si="41"/>
        <v>-4.0499999999999545</v>
      </c>
      <c r="K42" s="34">
        <f t="shared" si="42"/>
        <v>-7638.2999999999138</v>
      </c>
      <c r="L42" s="23"/>
      <c r="M42" s="48">
        <f t="shared" si="43"/>
        <v>425.19869999999997</v>
      </c>
      <c r="N42" s="34">
        <f t="shared" ref="N42:N43" si="45">K42-M42</f>
        <v>-8063.4986999999137</v>
      </c>
      <c r="O42" s="55"/>
    </row>
    <row r="43" spans="1:15" ht="30.6" customHeight="1">
      <c r="A43" s="19">
        <v>36</v>
      </c>
      <c r="B43" s="21">
        <v>44522</v>
      </c>
      <c r="C43" s="22" t="s">
        <v>401</v>
      </c>
      <c r="D43" s="20" t="s">
        <v>52</v>
      </c>
      <c r="E43" s="23" t="s">
        <v>13</v>
      </c>
      <c r="F43" s="23">
        <v>400</v>
      </c>
      <c r="G43" s="23">
        <v>1987.5</v>
      </c>
      <c r="H43" s="23">
        <v>2005.2</v>
      </c>
      <c r="I43" s="23">
        <v>1961</v>
      </c>
      <c r="J43" s="33">
        <f t="shared" si="41"/>
        <v>26.5</v>
      </c>
      <c r="K43" s="34">
        <f t="shared" si="42"/>
        <v>10600</v>
      </c>
      <c r="L43" s="23"/>
      <c r="M43" s="48">
        <f t="shared" si="43"/>
        <v>238.49999999999997</v>
      </c>
      <c r="N43" s="34">
        <f t="shared" si="45"/>
        <v>10361.5</v>
      </c>
      <c r="O43" s="55">
        <f>SUM(N42:N43)</f>
        <v>2298.0013000000863</v>
      </c>
    </row>
    <row r="44" spans="1:15" ht="30.6" customHeight="1">
      <c r="A44" s="19">
        <v>37</v>
      </c>
      <c r="B44" s="21">
        <v>44523</v>
      </c>
      <c r="C44" s="22" t="s">
        <v>645</v>
      </c>
      <c r="D44" s="20" t="s">
        <v>173</v>
      </c>
      <c r="E44" s="23" t="s">
        <v>12</v>
      </c>
      <c r="F44" s="23">
        <v>1886</v>
      </c>
      <c r="G44" s="23">
        <v>752</v>
      </c>
      <c r="H44" s="23">
        <v>744.3</v>
      </c>
      <c r="I44" s="23">
        <v>748.6</v>
      </c>
      <c r="J44" s="33">
        <f t="shared" ref="J44:J47" si="46">IF(E44="","",IF(E44="Buy",(I44-G44),(G44-I44)))</f>
        <v>-3.3999999999999773</v>
      </c>
      <c r="K44" s="34">
        <f t="shared" ref="K44:K47" si="47">IF(E44="","",J44*F44)</f>
        <v>-6412.3999999999569</v>
      </c>
      <c r="L44" s="23"/>
      <c r="M44" s="48">
        <f t="shared" ref="M44:M47" si="48">G44*F44*0.03%</f>
        <v>425.48159999999996</v>
      </c>
      <c r="N44" s="34">
        <f t="shared" ref="N44:N47" si="49">K44-M44</f>
        <v>-6837.881599999957</v>
      </c>
      <c r="O44" s="55">
        <f>SUM(N44)</f>
        <v>-6837.881599999957</v>
      </c>
    </row>
    <row r="45" spans="1:15" ht="30.6" customHeight="1">
      <c r="A45" s="19">
        <v>38</v>
      </c>
      <c r="B45" s="21">
        <v>44524</v>
      </c>
      <c r="C45" s="22" t="s">
        <v>270</v>
      </c>
      <c r="D45" s="20" t="s">
        <v>99</v>
      </c>
      <c r="E45" s="23" t="s">
        <v>12</v>
      </c>
      <c r="F45" s="23">
        <v>500</v>
      </c>
      <c r="G45" s="23">
        <v>1754</v>
      </c>
      <c r="H45" s="23">
        <v>1737.45</v>
      </c>
      <c r="I45" s="23">
        <v>1790</v>
      </c>
      <c r="J45" s="33">
        <f t="shared" si="46"/>
        <v>36</v>
      </c>
      <c r="K45" s="34">
        <f t="shared" si="47"/>
        <v>18000</v>
      </c>
      <c r="L45" s="23"/>
      <c r="M45" s="48">
        <f t="shared" si="48"/>
        <v>263.09999999999997</v>
      </c>
      <c r="N45" s="34">
        <f t="shared" si="49"/>
        <v>17736.900000000001</v>
      </c>
      <c r="O45" s="55"/>
    </row>
    <row r="46" spans="1:15" ht="30.6" customHeight="1">
      <c r="A46" s="19">
        <v>39</v>
      </c>
      <c r="B46" s="21">
        <v>44524</v>
      </c>
      <c r="C46" s="22" t="s">
        <v>254</v>
      </c>
      <c r="D46" s="20" t="s">
        <v>161</v>
      </c>
      <c r="E46" s="23" t="s">
        <v>12</v>
      </c>
      <c r="F46" s="23">
        <v>1250</v>
      </c>
      <c r="G46" s="23">
        <v>954.45</v>
      </c>
      <c r="H46" s="23">
        <v>947.25</v>
      </c>
      <c r="I46" s="23">
        <v>947.25</v>
      </c>
      <c r="J46" s="33">
        <f t="shared" si="46"/>
        <v>-7.2000000000000455</v>
      </c>
      <c r="K46" s="34">
        <f t="shared" si="47"/>
        <v>-9000.0000000000564</v>
      </c>
      <c r="L46" s="23"/>
      <c r="M46" s="48">
        <f t="shared" si="48"/>
        <v>357.91874999999999</v>
      </c>
      <c r="N46" s="34">
        <f t="shared" si="49"/>
        <v>-9357.9187500000571</v>
      </c>
      <c r="O46" s="55"/>
    </row>
    <row r="47" spans="1:15" ht="30.6" customHeight="1">
      <c r="A47" s="19">
        <v>40</v>
      </c>
      <c r="B47" s="21">
        <v>44524</v>
      </c>
      <c r="C47" s="22" t="s">
        <v>304</v>
      </c>
      <c r="D47" s="20" t="s">
        <v>133</v>
      </c>
      <c r="E47" s="23" t="s">
        <v>12</v>
      </c>
      <c r="F47" s="23">
        <v>1250</v>
      </c>
      <c r="G47" s="23">
        <v>766</v>
      </c>
      <c r="H47" s="23">
        <v>759.15</v>
      </c>
      <c r="I47" s="23">
        <v>760.7</v>
      </c>
      <c r="J47" s="33">
        <f t="shared" si="46"/>
        <v>-5.2999999999999545</v>
      </c>
      <c r="K47" s="34">
        <f t="shared" si="47"/>
        <v>-6624.9999999999436</v>
      </c>
      <c r="L47" s="23"/>
      <c r="M47" s="48">
        <f t="shared" si="48"/>
        <v>287.25</v>
      </c>
      <c r="N47" s="34">
        <f t="shared" si="49"/>
        <v>-6912.2499999999436</v>
      </c>
      <c r="O47" s="55">
        <f>SUM(N45:N46:N47)</f>
        <v>1466.7312500000007</v>
      </c>
    </row>
    <row r="48" spans="1:15" ht="30.6" customHeight="1">
      <c r="A48" s="19">
        <v>41</v>
      </c>
      <c r="B48" s="21">
        <v>44525</v>
      </c>
      <c r="C48" s="22" t="s">
        <v>118</v>
      </c>
      <c r="D48" s="20" t="s">
        <v>125</v>
      </c>
      <c r="E48" s="23" t="s">
        <v>13</v>
      </c>
      <c r="F48" s="23">
        <v>800</v>
      </c>
      <c r="G48" s="23">
        <v>1542</v>
      </c>
      <c r="H48" s="23">
        <v>1557.9</v>
      </c>
      <c r="I48" s="23">
        <v>1557.9</v>
      </c>
      <c r="J48" s="33">
        <f t="shared" ref="J48" si="50">IF(E48="","",IF(E48="Buy",(I48-G48),(G48-I48)))</f>
        <v>-15.900000000000091</v>
      </c>
      <c r="K48" s="34">
        <f t="shared" ref="K48" si="51">IF(E48="","",J48*F48)</f>
        <v>-12720.000000000073</v>
      </c>
      <c r="L48" s="23"/>
      <c r="M48" s="48">
        <f t="shared" ref="M48" si="52">G48*F48*0.03%</f>
        <v>370.08</v>
      </c>
      <c r="N48" s="34">
        <f t="shared" ref="N48" si="53">K48-M48</f>
        <v>-13090.080000000073</v>
      </c>
      <c r="O48" s="55"/>
    </row>
    <row r="49" spans="1:15" ht="30.6" customHeight="1">
      <c r="A49" s="19">
        <v>42</v>
      </c>
      <c r="B49" s="21">
        <v>44525</v>
      </c>
      <c r="C49" s="22" t="s">
        <v>428</v>
      </c>
      <c r="D49" s="20" t="s">
        <v>567</v>
      </c>
      <c r="E49" s="23" t="s">
        <v>12</v>
      </c>
      <c r="F49" s="23">
        <v>225</v>
      </c>
      <c r="G49" s="23">
        <v>3613</v>
      </c>
      <c r="H49" s="23">
        <v>3588.3</v>
      </c>
      <c r="I49" s="23">
        <v>3588.3</v>
      </c>
      <c r="J49" s="33">
        <f t="shared" ref="J49:J52" si="54">IF(E49="","",IF(E49="Buy",(I49-G49),(G49-I49)))</f>
        <v>-24.699999999999818</v>
      </c>
      <c r="K49" s="34">
        <f t="shared" ref="K49:K52" si="55">IF(E49="","",J49*F49)</f>
        <v>-5557.4999999999591</v>
      </c>
      <c r="L49" s="23"/>
      <c r="M49" s="48">
        <f t="shared" ref="M49:M52" si="56">G49*F49*0.03%</f>
        <v>243.87749999999997</v>
      </c>
      <c r="N49" s="34">
        <f t="shared" ref="N49:N52" si="57">K49-M49</f>
        <v>-5801.3774999999587</v>
      </c>
      <c r="O49" s="55"/>
    </row>
    <row r="50" spans="1:15" ht="30.6" customHeight="1">
      <c r="A50" s="19">
        <v>43</v>
      </c>
      <c r="B50" s="21">
        <v>44525</v>
      </c>
      <c r="C50" s="22" t="s">
        <v>443</v>
      </c>
      <c r="D50" s="20" t="s">
        <v>86</v>
      </c>
      <c r="E50" s="23" t="s">
        <v>12</v>
      </c>
      <c r="F50" s="23">
        <v>3000</v>
      </c>
      <c r="G50" s="23">
        <v>343</v>
      </c>
      <c r="H50" s="23">
        <v>340.2</v>
      </c>
      <c r="I50" s="23">
        <v>340.2</v>
      </c>
      <c r="J50" s="33">
        <f t="shared" si="54"/>
        <v>-2.8000000000000114</v>
      </c>
      <c r="K50" s="34">
        <f t="shared" si="55"/>
        <v>-8400.0000000000346</v>
      </c>
      <c r="L50" s="23"/>
      <c r="M50" s="48">
        <f t="shared" si="56"/>
        <v>308.7</v>
      </c>
      <c r="N50" s="34">
        <f t="shared" si="57"/>
        <v>-8708.7000000000353</v>
      </c>
      <c r="O50" s="55">
        <f>SUM(N48:N49:N50)</f>
        <v>-27600.157500000067</v>
      </c>
    </row>
    <row r="51" spans="1:15" ht="30.6" customHeight="1">
      <c r="A51" s="19">
        <v>44</v>
      </c>
      <c r="B51" s="21">
        <v>44526</v>
      </c>
      <c r="C51" s="22" t="s">
        <v>50</v>
      </c>
      <c r="D51" s="20" t="s">
        <v>113</v>
      </c>
      <c r="E51" s="23" t="s">
        <v>13</v>
      </c>
      <c r="F51" s="23">
        <v>5700</v>
      </c>
      <c r="G51" s="23">
        <v>477.9</v>
      </c>
      <c r="H51" s="23">
        <v>483.3</v>
      </c>
      <c r="I51" s="23">
        <v>467.75</v>
      </c>
      <c r="J51" s="33">
        <f t="shared" si="54"/>
        <v>10.149999999999977</v>
      </c>
      <c r="K51" s="34">
        <f t="shared" si="55"/>
        <v>57854.999999999869</v>
      </c>
      <c r="L51" s="23"/>
      <c r="M51" s="48">
        <f t="shared" si="56"/>
        <v>817.20899999999995</v>
      </c>
      <c r="N51" s="34">
        <f t="shared" si="57"/>
        <v>57037.790999999866</v>
      </c>
      <c r="O51" s="55"/>
    </row>
    <row r="52" spans="1:15" ht="30.6" customHeight="1">
      <c r="A52" s="19">
        <v>45</v>
      </c>
      <c r="B52" s="21">
        <v>44526</v>
      </c>
      <c r="C52" s="22" t="s">
        <v>474</v>
      </c>
      <c r="D52" s="20" t="s">
        <v>89</v>
      </c>
      <c r="E52" s="23" t="s">
        <v>13</v>
      </c>
      <c r="F52" s="23">
        <v>550</v>
      </c>
      <c r="G52" s="23">
        <v>2499.1</v>
      </c>
      <c r="H52" s="23">
        <v>2512.8000000000002</v>
      </c>
      <c r="I52" s="23">
        <v>2513</v>
      </c>
      <c r="J52" s="33">
        <f t="shared" si="54"/>
        <v>-13.900000000000091</v>
      </c>
      <c r="K52" s="34">
        <f t="shared" si="55"/>
        <v>-7645.00000000005</v>
      </c>
      <c r="L52" s="23"/>
      <c r="M52" s="48">
        <f t="shared" si="56"/>
        <v>412.35149999999999</v>
      </c>
      <c r="N52" s="34">
        <f t="shared" si="57"/>
        <v>-8057.3515000000498</v>
      </c>
      <c r="O52" s="55">
        <f>SUM(N51:N52)</f>
        <v>48980.439499999819</v>
      </c>
    </row>
    <row r="53" spans="1:15" ht="30.6" customHeight="1">
      <c r="A53" s="19">
        <v>46</v>
      </c>
      <c r="B53" s="21">
        <v>44529</v>
      </c>
      <c r="C53" s="22" t="s">
        <v>240</v>
      </c>
      <c r="D53" s="20" t="s">
        <v>241</v>
      </c>
      <c r="E53" s="23" t="s">
        <v>13</v>
      </c>
      <c r="F53" s="23">
        <v>625</v>
      </c>
      <c r="G53" s="23">
        <v>2010</v>
      </c>
      <c r="H53" s="23">
        <v>2035.8</v>
      </c>
      <c r="I53" s="23">
        <v>2035.8</v>
      </c>
      <c r="J53" s="33">
        <f t="shared" ref="J53:J56" si="58">IF(E53="","",IF(E53="Buy",(I53-G53),(G53-I53)))</f>
        <v>-25.799999999999955</v>
      </c>
      <c r="K53" s="34">
        <f t="shared" ref="K53:K56" si="59">IF(E53="","",J53*F53)</f>
        <v>-16124.999999999971</v>
      </c>
      <c r="L53" s="23"/>
      <c r="M53" s="48">
        <f t="shared" ref="M53:M56" si="60">G53*F53*0.03%</f>
        <v>376.87499999999994</v>
      </c>
      <c r="N53" s="34">
        <f t="shared" ref="N53:N56" si="61">K53-M53</f>
        <v>-16501.874999999971</v>
      </c>
      <c r="O53" s="55"/>
    </row>
    <row r="54" spans="1:15" ht="30.6" customHeight="1">
      <c r="A54" s="19">
        <v>47</v>
      </c>
      <c r="B54" s="21">
        <v>44529</v>
      </c>
      <c r="C54" s="22" t="s">
        <v>405</v>
      </c>
      <c r="D54" s="20" t="s">
        <v>567</v>
      </c>
      <c r="E54" s="23" t="s">
        <v>12</v>
      </c>
      <c r="F54" s="23">
        <v>225</v>
      </c>
      <c r="G54" s="23">
        <v>3627.9</v>
      </c>
      <c r="H54" s="23">
        <v>3591.9</v>
      </c>
      <c r="I54" s="23">
        <v>3591.9</v>
      </c>
      <c r="J54" s="33">
        <f t="shared" si="58"/>
        <v>-36</v>
      </c>
      <c r="K54" s="34">
        <f t="shared" si="59"/>
        <v>-8100</v>
      </c>
      <c r="L54" s="23"/>
      <c r="M54" s="48">
        <f t="shared" si="60"/>
        <v>244.88324999999998</v>
      </c>
      <c r="N54" s="34">
        <f t="shared" si="61"/>
        <v>-8344.8832500000008</v>
      </c>
      <c r="O54" s="55">
        <f>SUM(N53:N54)</f>
        <v>-24846.75824999997</v>
      </c>
    </row>
    <row r="55" spans="1:15" ht="30.6" customHeight="1">
      <c r="A55" s="19">
        <v>48</v>
      </c>
      <c r="B55" s="21">
        <v>44530</v>
      </c>
      <c r="C55" s="22" t="s">
        <v>525</v>
      </c>
      <c r="D55" s="20" t="s">
        <v>567</v>
      </c>
      <c r="E55" s="23" t="s">
        <v>12</v>
      </c>
      <c r="F55" s="23">
        <v>225</v>
      </c>
      <c r="G55" s="23">
        <v>3711</v>
      </c>
      <c r="H55" s="23">
        <v>3671.9</v>
      </c>
      <c r="I55" s="23">
        <v>3769</v>
      </c>
      <c r="J55" s="33">
        <f t="shared" si="58"/>
        <v>58</v>
      </c>
      <c r="K55" s="34">
        <f t="shared" si="59"/>
        <v>13050</v>
      </c>
      <c r="L55" s="23"/>
      <c r="M55" s="48">
        <f t="shared" si="60"/>
        <v>250.49249999999998</v>
      </c>
      <c r="N55" s="34">
        <f t="shared" si="61"/>
        <v>12799.5075</v>
      </c>
      <c r="O55" s="55"/>
    </row>
    <row r="56" spans="1:15" ht="30.6" customHeight="1">
      <c r="A56" s="19">
        <v>49</v>
      </c>
      <c r="B56" s="21">
        <v>44530</v>
      </c>
      <c r="C56" s="22" t="s">
        <v>486</v>
      </c>
      <c r="D56" s="20" t="s">
        <v>76</v>
      </c>
      <c r="E56" s="23" t="s">
        <v>12</v>
      </c>
      <c r="F56" s="23">
        <v>1000</v>
      </c>
      <c r="G56" s="23">
        <v>1401.95</v>
      </c>
      <c r="H56" s="23">
        <v>1393.2</v>
      </c>
      <c r="I56" s="23">
        <v>1403.9</v>
      </c>
      <c r="J56" s="33">
        <f t="shared" si="58"/>
        <v>1.9500000000000455</v>
      </c>
      <c r="K56" s="34">
        <f t="shared" si="59"/>
        <v>1950.0000000000455</v>
      </c>
      <c r="L56" s="23"/>
      <c r="M56" s="48">
        <f t="shared" si="60"/>
        <v>420.58499999999998</v>
      </c>
      <c r="N56" s="34">
        <f t="shared" si="61"/>
        <v>1529.4150000000454</v>
      </c>
      <c r="O56" s="55"/>
    </row>
    <row r="57" spans="1:15" ht="30.6" customHeight="1" thickBot="1">
      <c r="A57" s="19">
        <v>50</v>
      </c>
      <c r="B57" s="21">
        <v>44530</v>
      </c>
      <c r="C57" s="22" t="s">
        <v>139</v>
      </c>
      <c r="D57" s="20" t="s">
        <v>646</v>
      </c>
      <c r="E57" s="23" t="s">
        <v>12</v>
      </c>
      <c r="F57" s="23">
        <v>1700</v>
      </c>
      <c r="G57" s="23">
        <v>320.8</v>
      </c>
      <c r="H57" s="23">
        <v>317.7</v>
      </c>
      <c r="I57" s="23">
        <v>317.7</v>
      </c>
      <c r="J57" s="33">
        <f t="shared" ref="J57" si="62">IF(E57="","",IF(E57="Buy",(I57-G57),(G57-I57)))</f>
        <v>-3.1000000000000227</v>
      </c>
      <c r="K57" s="34">
        <f t="shared" ref="K57" si="63">IF(E57="","",J57*F57)</f>
        <v>-5270.0000000000382</v>
      </c>
      <c r="L57" s="23"/>
      <c r="M57" s="48">
        <f t="shared" ref="M57" si="64">G57*F57*0.03%</f>
        <v>163.60799999999998</v>
      </c>
      <c r="N57" s="34">
        <f t="shared" ref="N57" si="65">K57-M57</f>
        <v>-5433.6080000000384</v>
      </c>
      <c r="O57" s="55">
        <f>SUM(N55:N56:N57)</f>
        <v>8895.3145000000059</v>
      </c>
    </row>
    <row r="58" spans="1:15" ht="30" customHeight="1" thickBot="1">
      <c r="A58" s="56"/>
      <c r="B58" s="57"/>
      <c r="C58" s="57"/>
      <c r="D58" s="57" t="s">
        <v>31</v>
      </c>
      <c r="E58" s="57"/>
      <c r="F58" s="57"/>
      <c r="G58" s="57"/>
      <c r="H58" s="57"/>
      <c r="I58" s="57"/>
      <c r="J58" s="58"/>
      <c r="K58" s="59">
        <f>SUM(K8:K8)</f>
        <v>-1784.9999999999227</v>
      </c>
      <c r="L58" s="57"/>
      <c r="M58" s="60"/>
      <c r="N58" s="59">
        <f>SUM(N8:N57)</f>
        <v>49150.263690000254</v>
      </c>
      <c r="O58" s="69"/>
    </row>
    <row r="59" spans="1:15" ht="18.7">
      <c r="A59" s="10"/>
      <c r="B59" s="10"/>
      <c r="C59" s="10"/>
      <c r="D59" s="10"/>
      <c r="E59" s="10"/>
      <c r="F59" s="10"/>
      <c r="G59" s="10"/>
      <c r="H59" s="10"/>
      <c r="I59" s="10"/>
      <c r="J59" s="26"/>
      <c r="K59" s="27"/>
      <c r="L59" s="10"/>
      <c r="M59" s="10"/>
      <c r="N59" s="27"/>
      <c r="O59" s="27"/>
    </row>
    <row r="60" spans="1:15" ht="18.7">
      <c r="A60" s="10"/>
      <c r="B60" s="10"/>
      <c r="C60" s="10"/>
      <c r="D60" s="10"/>
      <c r="E60" s="10"/>
      <c r="F60" s="10"/>
      <c r="G60" s="10"/>
      <c r="H60" s="10"/>
      <c r="I60" s="10"/>
      <c r="J60" s="26"/>
      <c r="K60" s="27"/>
      <c r="L60" s="10"/>
      <c r="M60" s="10"/>
      <c r="N60" s="27"/>
      <c r="O60" s="27"/>
    </row>
    <row r="61" spans="1:15" ht="15.35">
      <c r="A61" s="66" t="s">
        <v>506</v>
      </c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8"/>
      <c r="N61" s="65"/>
      <c r="O61" s="65"/>
    </row>
    <row r="62" spans="1:15" ht="15.35">
      <c r="A62" s="66" t="s">
        <v>301</v>
      </c>
      <c r="B62" s="66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5"/>
    </row>
    <row r="63" spans="1:15" ht="18.7">
      <c r="A63" s="10"/>
      <c r="B63" s="10"/>
      <c r="C63" s="10"/>
      <c r="D63" s="10"/>
      <c r="E63" s="10"/>
      <c r="F63" s="10"/>
      <c r="G63" s="10"/>
      <c r="H63" s="10"/>
      <c r="I63" s="10"/>
      <c r="J63" s="26"/>
      <c r="K63" s="27"/>
      <c r="L63" s="10"/>
      <c r="M63" s="10"/>
      <c r="N63" s="27"/>
      <c r="O63" s="27"/>
    </row>
    <row r="64" spans="1:15" ht="18.7">
      <c r="A64" s="10"/>
      <c r="B64" s="10"/>
      <c r="C64" s="10"/>
      <c r="D64" s="10"/>
      <c r="E64" s="10"/>
      <c r="F64" s="10"/>
      <c r="G64" s="10"/>
      <c r="H64" s="10"/>
      <c r="I64" s="10"/>
      <c r="J64" s="26"/>
      <c r="K64" s="27"/>
      <c r="L64" s="10"/>
      <c r="M64" s="10"/>
      <c r="N64" s="27"/>
      <c r="O64" s="27"/>
    </row>
    <row r="65" spans="1:15" ht="18.7">
      <c r="A65" s="10"/>
      <c r="B65" s="10"/>
      <c r="C65" s="10"/>
      <c r="D65" s="10"/>
      <c r="E65" s="10"/>
      <c r="F65" s="10"/>
      <c r="G65" s="10"/>
      <c r="H65" s="10"/>
      <c r="I65" s="10"/>
      <c r="J65" s="26"/>
      <c r="K65" s="27"/>
      <c r="L65" s="10"/>
      <c r="M65" s="10"/>
      <c r="N65" s="27"/>
      <c r="O65" s="27"/>
    </row>
    <row r="66" spans="1:15" ht="18.7">
      <c r="A66" s="10"/>
      <c r="B66" s="10"/>
      <c r="C66" s="10"/>
      <c r="D66" s="10"/>
      <c r="E66" s="10"/>
      <c r="F66" s="10"/>
      <c r="G66" s="10"/>
      <c r="H66" s="10"/>
      <c r="I66" s="10"/>
      <c r="J66" s="26"/>
      <c r="K66" s="27"/>
      <c r="L66" s="10"/>
      <c r="M66" s="10"/>
      <c r="N66" s="27"/>
      <c r="O66" s="27"/>
    </row>
    <row r="67" spans="1:15" ht="18.7">
      <c r="A67" s="10"/>
      <c r="B67" s="10"/>
      <c r="C67" s="10"/>
      <c r="D67" s="10"/>
      <c r="E67" s="10"/>
      <c r="F67" s="10"/>
      <c r="G67" s="10"/>
      <c r="H67" s="10"/>
      <c r="I67" s="10"/>
      <c r="J67" s="26"/>
      <c r="K67" s="27"/>
      <c r="L67" s="10"/>
      <c r="M67" s="10"/>
      <c r="N67" s="27"/>
      <c r="O67" s="27"/>
    </row>
    <row r="68" spans="1:15" ht="18.7">
      <c r="A68" s="10"/>
      <c r="B68" s="10"/>
      <c r="C68" s="10"/>
      <c r="D68" s="10"/>
      <c r="E68" s="10"/>
      <c r="F68" s="10"/>
      <c r="G68" s="10"/>
      <c r="H68" s="10"/>
      <c r="I68" s="10"/>
      <c r="J68" s="26"/>
      <c r="K68" s="27"/>
      <c r="L68" s="10"/>
      <c r="M68" s="10"/>
      <c r="N68" s="27"/>
      <c r="O68" s="27"/>
    </row>
    <row r="69" spans="1:15" ht="18.7">
      <c r="A69" s="10"/>
      <c r="B69" s="10"/>
      <c r="C69" s="10"/>
      <c r="D69" s="10"/>
      <c r="E69" s="10"/>
      <c r="F69" s="10"/>
      <c r="G69" s="10"/>
      <c r="H69" s="10"/>
      <c r="I69" s="10"/>
      <c r="J69" s="26"/>
      <c r="K69" s="27"/>
      <c r="L69" s="10"/>
      <c r="M69" s="10"/>
      <c r="N69" s="27"/>
      <c r="O69" s="27"/>
    </row>
    <row r="70" spans="1:15" ht="18.7">
      <c r="A70" s="10"/>
      <c r="B70" s="10"/>
      <c r="C70" s="10"/>
      <c r="D70" s="10"/>
      <c r="E70" s="10"/>
      <c r="F70" s="10"/>
      <c r="G70" s="10"/>
      <c r="H70" s="10"/>
      <c r="I70" s="10"/>
      <c r="J70" s="26"/>
      <c r="K70" s="27"/>
      <c r="L70" s="10"/>
      <c r="M70" s="10"/>
      <c r="N70" s="27"/>
      <c r="O70" s="27"/>
    </row>
    <row r="71" spans="1:15" ht="18.7">
      <c r="A71" s="10"/>
      <c r="B71" s="10"/>
      <c r="C71" s="10"/>
      <c r="D71" s="10"/>
      <c r="E71" s="10"/>
      <c r="F71" s="10"/>
      <c r="G71" s="10"/>
      <c r="H71" s="10"/>
      <c r="I71" s="10"/>
      <c r="J71" s="26"/>
      <c r="K71" s="27"/>
      <c r="L71" s="10"/>
      <c r="M71" s="10"/>
      <c r="N71" s="27"/>
      <c r="O71" s="27"/>
    </row>
    <row r="72" spans="1:15" ht="18.7">
      <c r="A72" s="10"/>
      <c r="B72" s="10"/>
      <c r="C72" s="10"/>
      <c r="D72" s="10"/>
      <c r="E72" s="10"/>
      <c r="F72" s="10"/>
      <c r="G72" s="10"/>
      <c r="H72" s="10"/>
      <c r="I72" s="10"/>
      <c r="J72" s="26"/>
      <c r="K72" s="27"/>
      <c r="L72" s="10"/>
      <c r="M72" s="10"/>
      <c r="N72" s="27"/>
      <c r="O72" s="27"/>
    </row>
    <row r="73" spans="1:15" ht="18.7">
      <c r="A73" s="10"/>
      <c r="B73" s="10"/>
      <c r="C73" s="10"/>
      <c r="D73" s="10"/>
      <c r="E73" s="10"/>
      <c r="F73" s="10"/>
      <c r="G73" s="10"/>
      <c r="H73" s="10"/>
      <c r="I73" s="10"/>
      <c r="J73" s="26"/>
      <c r="K73" s="27"/>
      <c r="L73" s="10"/>
      <c r="M73" s="10"/>
      <c r="N73" s="27"/>
      <c r="O73" s="27"/>
    </row>
    <row r="74" spans="1:15" ht="18.7">
      <c r="A74" s="10"/>
      <c r="B74" s="10"/>
      <c r="C74" s="10"/>
      <c r="D74" s="10"/>
      <c r="E74" s="10"/>
      <c r="F74" s="10"/>
      <c r="G74" s="10"/>
      <c r="H74" s="10"/>
      <c r="I74" s="10"/>
      <c r="J74" s="26"/>
      <c r="K74" s="27"/>
      <c r="L74" s="10"/>
      <c r="M74" s="10"/>
      <c r="N74" s="27"/>
      <c r="O74" s="27"/>
    </row>
    <row r="75" spans="1:15">
      <c r="A75" s="35"/>
      <c r="B75" s="35"/>
      <c r="C75" s="35"/>
      <c r="D75" s="35"/>
      <c r="E75" s="35"/>
      <c r="F75" s="35"/>
      <c r="G75" s="35"/>
      <c r="H75" s="35"/>
      <c r="I75" s="35"/>
      <c r="J75" s="37"/>
      <c r="K75" s="35"/>
      <c r="L75" s="35"/>
      <c r="M75" s="35"/>
      <c r="N75" s="35"/>
      <c r="O75" s="35"/>
    </row>
    <row r="76" spans="1:15">
      <c r="A76" s="35"/>
      <c r="B76" s="35"/>
      <c r="C76" s="35"/>
      <c r="D76" s="35"/>
      <c r="E76" s="35"/>
      <c r="F76" s="35"/>
      <c r="G76" s="35"/>
      <c r="H76" s="35"/>
      <c r="I76" s="35"/>
      <c r="J76" s="37"/>
      <c r="K76" s="35"/>
      <c r="L76" s="35"/>
      <c r="M76" s="35"/>
      <c r="N76" s="35"/>
      <c r="O76" s="35"/>
    </row>
    <row r="77" spans="1:15">
      <c r="A77" s="35"/>
      <c r="B77" s="35"/>
      <c r="C77" s="35"/>
      <c r="D77" s="35"/>
      <c r="E77" s="35"/>
      <c r="F77" s="35"/>
      <c r="G77" s="35"/>
      <c r="H77" s="35"/>
      <c r="I77" s="35"/>
      <c r="J77" s="37"/>
      <c r="K77" s="35"/>
      <c r="L77" s="35"/>
      <c r="M77" s="35"/>
      <c r="N77" s="35"/>
      <c r="O77" s="35"/>
    </row>
    <row r="78" spans="1:15">
      <c r="A78" s="35"/>
      <c r="B78" s="35"/>
      <c r="C78" s="35"/>
      <c r="D78" s="35"/>
      <c r="E78" s="35"/>
      <c r="F78" s="35"/>
      <c r="G78" s="35"/>
      <c r="H78" s="35"/>
      <c r="I78" s="35"/>
      <c r="J78" s="37"/>
      <c r="K78" s="35"/>
      <c r="L78" s="35"/>
      <c r="M78" s="35"/>
      <c r="N78" s="35"/>
      <c r="O78" s="35"/>
    </row>
    <row r="79" spans="1:15">
      <c r="A79" s="35"/>
      <c r="B79" s="35"/>
      <c r="C79" s="35"/>
      <c r="D79" s="35"/>
      <c r="E79" s="35"/>
      <c r="F79" s="35"/>
      <c r="G79" s="35"/>
      <c r="H79" s="35"/>
      <c r="I79" s="35"/>
      <c r="J79" s="37"/>
      <c r="K79" s="35"/>
      <c r="L79" s="35"/>
      <c r="M79" s="35"/>
      <c r="N79" s="35"/>
      <c r="O79" s="35"/>
    </row>
    <row r="80" spans="1:15">
      <c r="A80" s="35"/>
      <c r="B80" s="35"/>
      <c r="C80" s="35"/>
      <c r="D80" s="35"/>
      <c r="E80" s="35"/>
      <c r="F80" s="35"/>
      <c r="G80" s="35"/>
      <c r="H80" s="35"/>
      <c r="I80" s="35"/>
      <c r="J80" s="37"/>
      <c r="K80" s="35"/>
      <c r="L80" s="35"/>
      <c r="M80" s="35"/>
      <c r="N80" s="35"/>
      <c r="O80" s="35"/>
    </row>
    <row r="81" spans="1:15">
      <c r="A81" s="35"/>
      <c r="B81" s="35"/>
      <c r="C81" s="35"/>
      <c r="D81" s="35"/>
      <c r="E81" s="35"/>
      <c r="F81" s="35"/>
      <c r="G81" s="35"/>
      <c r="H81" s="35"/>
      <c r="I81" s="35"/>
      <c r="J81" s="37"/>
      <c r="K81" s="35"/>
      <c r="L81" s="35"/>
      <c r="M81" s="35"/>
      <c r="N81" s="35"/>
      <c r="O81" s="35"/>
    </row>
    <row r="82" spans="1:15">
      <c r="A82" s="35"/>
      <c r="B82" s="35"/>
      <c r="C82" s="35"/>
      <c r="D82" s="35"/>
      <c r="E82" s="35"/>
      <c r="F82" s="35"/>
      <c r="G82" s="35"/>
      <c r="H82" s="35"/>
      <c r="I82" s="35"/>
      <c r="J82" s="37"/>
      <c r="K82" s="35"/>
      <c r="L82" s="35"/>
      <c r="M82" s="35"/>
      <c r="N82" s="35"/>
      <c r="O82" s="35"/>
    </row>
    <row r="83" spans="1:15">
      <c r="A83" s="35"/>
      <c r="B83" s="35"/>
      <c r="C83" s="35"/>
      <c r="D83" s="35"/>
      <c r="E83" s="35"/>
      <c r="F83" s="35"/>
      <c r="G83" s="35"/>
      <c r="H83" s="35"/>
      <c r="I83" s="35"/>
      <c r="J83" s="37"/>
      <c r="K83" s="35"/>
      <c r="L83" s="35"/>
      <c r="M83" s="35"/>
      <c r="N83" s="35"/>
      <c r="O83" s="35"/>
    </row>
    <row r="84" spans="1:15">
      <c r="A84" s="35"/>
      <c r="B84" s="35"/>
      <c r="C84" s="35"/>
      <c r="D84" s="35"/>
      <c r="E84" s="35"/>
      <c r="F84" s="35"/>
      <c r="G84" s="35"/>
      <c r="H84" s="35"/>
      <c r="I84" s="35"/>
      <c r="J84" s="37"/>
      <c r="K84" s="35"/>
      <c r="L84" s="35"/>
      <c r="M84" s="35"/>
      <c r="N84" s="35"/>
      <c r="O84" s="35"/>
    </row>
    <row r="85" spans="1:15">
      <c r="A85" s="35"/>
      <c r="B85" s="35"/>
      <c r="C85" s="35"/>
      <c r="D85" s="35"/>
      <c r="E85" s="35"/>
      <c r="F85" s="35"/>
      <c r="G85" s="35"/>
      <c r="H85" s="35"/>
      <c r="I85" s="35"/>
      <c r="J85" s="37"/>
      <c r="K85" s="35"/>
      <c r="L85" s="35"/>
      <c r="M85" s="35"/>
      <c r="N85" s="35"/>
      <c r="O85" s="35"/>
    </row>
    <row r="86" spans="1:15">
      <c r="A86" s="35"/>
      <c r="B86" s="35"/>
      <c r="C86" s="35"/>
      <c r="D86" s="35"/>
      <c r="E86" s="35"/>
      <c r="F86" s="35"/>
      <c r="G86" s="35"/>
      <c r="H86" s="35"/>
      <c r="I86" s="35"/>
      <c r="J86" s="37"/>
      <c r="K86" s="35"/>
      <c r="L86" s="35"/>
      <c r="M86" s="35"/>
      <c r="N86" s="35"/>
      <c r="O86" s="35"/>
    </row>
    <row r="87" spans="1:15">
      <c r="A87" s="35"/>
      <c r="B87" s="35"/>
      <c r="C87" s="35"/>
      <c r="D87" s="35"/>
      <c r="E87" s="35"/>
      <c r="F87" s="35"/>
      <c r="G87" s="35"/>
      <c r="H87" s="35"/>
      <c r="I87" s="35"/>
      <c r="J87" s="37"/>
      <c r="K87" s="35"/>
      <c r="L87" s="35"/>
      <c r="M87" s="35"/>
      <c r="N87" s="35"/>
      <c r="O87" s="35"/>
    </row>
    <row r="88" spans="1:15">
      <c r="A88" s="35"/>
      <c r="B88" s="35"/>
      <c r="C88" s="35"/>
      <c r="D88" s="35"/>
      <c r="E88" s="35"/>
      <c r="F88" s="35"/>
      <c r="G88" s="35"/>
      <c r="H88" s="35"/>
      <c r="I88" s="35"/>
      <c r="J88" s="37"/>
      <c r="K88" s="35"/>
      <c r="L88" s="35"/>
      <c r="M88" s="35"/>
      <c r="N88" s="35"/>
      <c r="O88" s="35"/>
    </row>
    <row r="89" spans="1:15">
      <c r="A89" s="36"/>
      <c r="B89" s="36"/>
      <c r="C89" s="36"/>
      <c r="D89" s="36"/>
      <c r="E89" s="36"/>
      <c r="F89" s="36"/>
      <c r="G89" s="36"/>
      <c r="H89" s="36"/>
      <c r="I89" s="36"/>
      <c r="J89" s="38"/>
      <c r="K89" s="36"/>
      <c r="L89" s="36"/>
      <c r="M89" s="36"/>
      <c r="N89" s="36"/>
      <c r="O89" s="36"/>
    </row>
    <row r="90" spans="1:15">
      <c r="A90" s="36"/>
      <c r="B90" s="36"/>
      <c r="C90" s="36"/>
      <c r="D90" s="36"/>
      <c r="E90" s="36"/>
      <c r="F90" s="36"/>
      <c r="G90" s="36"/>
      <c r="H90" s="36"/>
      <c r="I90" s="36"/>
      <c r="J90" s="38"/>
      <c r="K90" s="36"/>
      <c r="L90" s="36"/>
      <c r="M90" s="36"/>
      <c r="N90" s="36"/>
      <c r="O90" s="36"/>
    </row>
    <row r="91" spans="1:15">
      <c r="A91" s="36"/>
      <c r="B91" s="36"/>
      <c r="C91" s="36"/>
      <c r="D91" s="36"/>
      <c r="E91" s="36"/>
      <c r="F91" s="36"/>
      <c r="G91" s="36"/>
      <c r="H91" s="36"/>
      <c r="I91" s="36"/>
      <c r="J91" s="38"/>
      <c r="K91" s="36"/>
      <c r="L91" s="36"/>
      <c r="M91" s="36"/>
      <c r="N91" s="36"/>
      <c r="O91" s="36"/>
    </row>
    <row r="92" spans="1:15">
      <c r="A92" s="36"/>
      <c r="B92" s="36"/>
      <c r="C92" s="36"/>
      <c r="D92" s="36"/>
      <c r="E92" s="36"/>
      <c r="F92" s="36"/>
      <c r="G92" s="36"/>
      <c r="H92" s="36"/>
      <c r="I92" s="36"/>
      <c r="J92" s="38"/>
      <c r="K92" s="36"/>
      <c r="L92" s="36"/>
      <c r="M92" s="36"/>
      <c r="N92" s="36"/>
      <c r="O92" s="36"/>
    </row>
    <row r="93" spans="1:15">
      <c r="A93" s="36"/>
      <c r="B93" s="36"/>
      <c r="C93" s="36"/>
      <c r="D93" s="36"/>
      <c r="E93" s="36"/>
      <c r="F93" s="36"/>
      <c r="G93" s="36"/>
      <c r="H93" s="36"/>
      <c r="I93" s="36"/>
      <c r="J93" s="38"/>
      <c r="K93" s="36"/>
      <c r="L93" s="36"/>
      <c r="M93" s="36"/>
      <c r="N93" s="36"/>
      <c r="O93" s="36"/>
    </row>
    <row r="94" spans="1:15">
      <c r="A94" s="36"/>
      <c r="B94" s="36"/>
      <c r="C94" s="36"/>
      <c r="D94" s="36"/>
      <c r="E94" s="36"/>
      <c r="F94" s="36"/>
      <c r="G94" s="36"/>
      <c r="H94" s="36"/>
      <c r="I94" s="36"/>
      <c r="J94" s="38"/>
      <c r="K94" s="36"/>
      <c r="L94" s="36"/>
      <c r="M94" s="36"/>
      <c r="N94" s="36"/>
      <c r="O94" s="36"/>
    </row>
    <row r="95" spans="1:15">
      <c r="A95" s="36"/>
      <c r="B95" s="36"/>
      <c r="C95" s="36"/>
      <c r="D95" s="36"/>
      <c r="E95" s="36"/>
      <c r="F95" s="36"/>
      <c r="G95" s="36"/>
      <c r="H95" s="36"/>
      <c r="I95" s="36"/>
      <c r="J95" s="38"/>
      <c r="K95" s="36"/>
      <c r="L95" s="36"/>
      <c r="M95" s="36"/>
      <c r="N95" s="36"/>
      <c r="O95" s="36"/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P116"/>
  <sheetViews>
    <sheetView workbookViewId="0">
      <pane ySplit="4" topLeftCell="A60" activePane="bottomLeft" state="frozen"/>
      <selection pane="bottomLeft" activeCell="F62" sqref="F62"/>
    </sheetView>
  </sheetViews>
  <sheetFormatPr defaultRowHeight="18"/>
  <cols>
    <col min="2" max="2" width="16.3515625" customWidth="1"/>
    <col min="3" max="3" width="15" customWidth="1"/>
    <col min="4" max="4" width="23.3515625" customWidth="1"/>
    <col min="5" max="5" width="11.52734375" customWidth="1"/>
    <col min="6" max="6" width="12" customWidth="1"/>
    <col min="7" max="7" width="15.64453125" customWidth="1"/>
    <col min="8" max="8" width="13.64453125" customWidth="1"/>
    <col min="9" max="9" width="19" customWidth="1"/>
    <col min="10" max="10" width="8.52734375" style="6" hidden="1" customWidth="1"/>
    <col min="11" max="11" width="16.87890625" hidden="1" customWidth="1"/>
    <col min="12" max="12" width="7" hidden="1" customWidth="1"/>
    <col min="13" max="13" width="14.52734375" customWidth="1"/>
    <col min="14" max="14" width="18.64453125" customWidth="1"/>
    <col min="15" max="15" width="15.87890625" customWidth="1"/>
    <col min="16" max="16" width="18.3515625" style="82" customWidth="1"/>
  </cols>
  <sheetData>
    <row r="1" spans="1:15" ht="18.7">
      <c r="A1" s="7"/>
      <c r="B1" s="8"/>
      <c r="C1" s="8"/>
      <c r="D1" s="8"/>
      <c r="E1" s="8"/>
      <c r="F1" s="8"/>
      <c r="G1" s="8"/>
      <c r="H1" s="8"/>
      <c r="I1" s="8"/>
      <c r="J1" s="24"/>
      <c r="K1" s="25"/>
      <c r="L1" s="8"/>
      <c r="M1" s="8"/>
      <c r="N1" s="25"/>
      <c r="O1" s="50"/>
    </row>
    <row r="2" spans="1:15" ht="18.7">
      <c r="A2" s="9"/>
      <c r="B2" s="10"/>
      <c r="C2" s="10"/>
      <c r="D2" s="10"/>
      <c r="E2" s="10"/>
      <c r="F2" s="10"/>
      <c r="G2" s="10"/>
      <c r="H2" s="10"/>
      <c r="I2" s="10"/>
      <c r="J2" s="26"/>
      <c r="K2" s="27"/>
      <c r="L2" s="10"/>
      <c r="M2" s="10"/>
      <c r="N2" s="27"/>
      <c r="O2" s="51"/>
    </row>
    <row r="3" spans="1:15" ht="17.45" customHeight="1">
      <c r="A3" s="9"/>
      <c r="B3" s="10"/>
      <c r="C3" s="10"/>
      <c r="D3" s="10"/>
      <c r="E3" s="10"/>
      <c r="F3" s="10"/>
      <c r="G3" s="10"/>
      <c r="H3" s="10"/>
      <c r="I3" s="10"/>
      <c r="J3" s="26"/>
      <c r="K3" s="27"/>
      <c r="L3" s="10"/>
      <c r="M3" s="10"/>
      <c r="N3" s="27"/>
      <c r="O3" s="51"/>
    </row>
    <row r="4" spans="1:15" ht="55.2" customHeight="1">
      <c r="A4" s="13" t="s">
        <v>0</v>
      </c>
      <c r="B4" s="14" t="s">
        <v>2</v>
      </c>
      <c r="C4" s="14" t="s">
        <v>3</v>
      </c>
      <c r="D4" s="14" t="s">
        <v>1</v>
      </c>
      <c r="E4" s="14" t="s">
        <v>4</v>
      </c>
      <c r="F4" s="14" t="s">
        <v>507</v>
      </c>
      <c r="G4" s="15" t="s">
        <v>5</v>
      </c>
      <c r="H4" s="14" t="s">
        <v>6</v>
      </c>
      <c r="I4" s="14" t="s">
        <v>7</v>
      </c>
      <c r="J4" s="29" t="s">
        <v>8</v>
      </c>
      <c r="K4" s="30" t="s">
        <v>9</v>
      </c>
      <c r="L4" s="14" t="s">
        <v>10</v>
      </c>
      <c r="M4" s="14" t="s">
        <v>101</v>
      </c>
      <c r="N4" s="30" t="s">
        <v>100</v>
      </c>
      <c r="O4" s="53" t="s">
        <v>128</v>
      </c>
    </row>
    <row r="5" spans="1:15" ht="13.95" hidden="1" customHeight="1">
      <c r="A5" s="16"/>
      <c r="B5" s="17"/>
      <c r="C5" s="17"/>
      <c r="D5" s="17"/>
      <c r="E5" s="17"/>
      <c r="F5" s="17"/>
      <c r="G5" s="18"/>
      <c r="H5" s="17"/>
      <c r="I5" s="17"/>
      <c r="J5" s="31"/>
      <c r="K5" s="32"/>
      <c r="L5" s="17"/>
      <c r="M5" s="17"/>
      <c r="N5" s="32"/>
      <c r="O5" s="54"/>
    </row>
    <row r="6" spans="1:15" ht="30" customHeight="1">
      <c r="A6" s="19">
        <v>1</v>
      </c>
      <c r="B6" s="21">
        <v>44531</v>
      </c>
      <c r="C6" s="22" t="s">
        <v>318</v>
      </c>
      <c r="D6" s="20" t="s">
        <v>404</v>
      </c>
      <c r="E6" s="23" t="s">
        <v>12</v>
      </c>
      <c r="F6" s="23">
        <v>300</v>
      </c>
      <c r="G6" s="23">
        <v>3587.5</v>
      </c>
      <c r="H6" s="23">
        <v>3564.9</v>
      </c>
      <c r="I6" s="23">
        <v>3574</v>
      </c>
      <c r="J6" s="33">
        <f t="shared" ref="J6:J7" si="0">IF(E6="","",IF(E6="Buy",(I6-G6),(G6-I6)))</f>
        <v>-13.5</v>
      </c>
      <c r="K6" s="34">
        <f t="shared" ref="K6:K7" si="1">IF(E6="","",J6*F6)</f>
        <v>-4050</v>
      </c>
      <c r="L6" s="23">
        <v>400</v>
      </c>
      <c r="M6" s="48">
        <f t="shared" ref="M6:M7" si="2">G6*F6*0.03%</f>
        <v>322.875</v>
      </c>
      <c r="N6" s="34">
        <f t="shared" ref="N6:N7" si="3">K6-M6</f>
        <v>-4372.875</v>
      </c>
      <c r="O6" s="55"/>
    </row>
    <row r="7" spans="1:15" ht="30" customHeight="1">
      <c r="A7" s="19">
        <v>2</v>
      </c>
      <c r="B7" s="21">
        <v>44531</v>
      </c>
      <c r="C7" s="22" t="s">
        <v>647</v>
      </c>
      <c r="D7" s="20" t="s">
        <v>356</v>
      </c>
      <c r="E7" s="23" t="s">
        <v>12</v>
      </c>
      <c r="F7" s="23">
        <v>1200</v>
      </c>
      <c r="G7" s="23">
        <v>903.75</v>
      </c>
      <c r="H7" s="23">
        <v>895.5</v>
      </c>
      <c r="I7" s="23">
        <v>898.7</v>
      </c>
      <c r="J7" s="33">
        <f t="shared" si="0"/>
        <v>-5.0499999999999545</v>
      </c>
      <c r="K7" s="34">
        <f t="shared" si="1"/>
        <v>-6059.9999999999454</v>
      </c>
      <c r="L7" s="23">
        <v>400</v>
      </c>
      <c r="M7" s="48">
        <f t="shared" si="2"/>
        <v>325.34999999999997</v>
      </c>
      <c r="N7" s="34">
        <f t="shared" si="3"/>
        <v>-6385.3499999999458</v>
      </c>
      <c r="O7" s="55">
        <f>SUM(N6:N7)</f>
        <v>-10758.224999999946</v>
      </c>
    </row>
    <row r="8" spans="1:15" ht="30" customHeight="1">
      <c r="A8" s="19">
        <v>3</v>
      </c>
      <c r="B8" s="21">
        <v>44532</v>
      </c>
      <c r="C8" s="22" t="s">
        <v>82</v>
      </c>
      <c r="D8" s="20" t="s">
        <v>321</v>
      </c>
      <c r="E8" s="23" t="s">
        <v>12</v>
      </c>
      <c r="F8" s="23">
        <v>1500</v>
      </c>
      <c r="G8" s="23">
        <v>563.70000000000005</v>
      </c>
      <c r="H8" s="23">
        <v>558.45000000000005</v>
      </c>
      <c r="I8" s="23">
        <v>561.20000000000005</v>
      </c>
      <c r="J8" s="33">
        <f t="shared" ref="J8:J10" si="4">IF(E8="","",IF(E8="Buy",(I8-G8),(G8-I8)))</f>
        <v>-2.5</v>
      </c>
      <c r="K8" s="34">
        <f t="shared" ref="K8:K10" si="5">IF(E8="","",J8*F8)</f>
        <v>-3750</v>
      </c>
      <c r="L8" s="23">
        <v>400</v>
      </c>
      <c r="M8" s="48">
        <f t="shared" ref="M8:M10" si="6">G8*F8*0.03%</f>
        <v>253.66500000000002</v>
      </c>
      <c r="N8" s="34">
        <f t="shared" ref="N8:N10" si="7">K8-M8</f>
        <v>-4003.665</v>
      </c>
      <c r="O8" s="55"/>
    </row>
    <row r="9" spans="1:15" ht="30" customHeight="1">
      <c r="A9" s="19">
        <v>4</v>
      </c>
      <c r="B9" s="21">
        <v>44532</v>
      </c>
      <c r="C9" s="22" t="s">
        <v>71</v>
      </c>
      <c r="D9" s="20" t="s">
        <v>607</v>
      </c>
      <c r="E9" s="23" t="s">
        <v>12</v>
      </c>
      <c r="F9" s="23">
        <v>2500</v>
      </c>
      <c r="G9" s="23">
        <v>686.22500000000002</v>
      </c>
      <c r="H9" s="23">
        <v>677.7</v>
      </c>
      <c r="I9" s="23">
        <v>684.9</v>
      </c>
      <c r="J9" s="33">
        <f t="shared" si="4"/>
        <v>-1.3250000000000455</v>
      </c>
      <c r="K9" s="34">
        <f t="shared" si="5"/>
        <v>-3312.5000000001137</v>
      </c>
      <c r="L9" s="23">
        <v>400</v>
      </c>
      <c r="M9" s="48">
        <f t="shared" si="6"/>
        <v>514.66874999999993</v>
      </c>
      <c r="N9" s="34">
        <f t="shared" si="7"/>
        <v>-3827.1687500001135</v>
      </c>
      <c r="O9" s="55"/>
    </row>
    <row r="10" spans="1:15" ht="30" customHeight="1">
      <c r="A10" s="19">
        <v>5</v>
      </c>
      <c r="B10" s="21">
        <v>44532</v>
      </c>
      <c r="C10" s="22" t="s">
        <v>212</v>
      </c>
      <c r="D10" s="20" t="s">
        <v>648</v>
      </c>
      <c r="E10" s="23" t="s">
        <v>12</v>
      </c>
      <c r="F10" s="23">
        <v>500</v>
      </c>
      <c r="G10" s="23">
        <v>2204.5500000000002</v>
      </c>
      <c r="H10" s="23">
        <v>2181.6</v>
      </c>
      <c r="I10" s="23">
        <v>2242</v>
      </c>
      <c r="J10" s="33">
        <f t="shared" si="4"/>
        <v>37.449999999999818</v>
      </c>
      <c r="K10" s="34">
        <f t="shared" si="5"/>
        <v>18724.999999999909</v>
      </c>
      <c r="L10" s="23">
        <v>400</v>
      </c>
      <c r="M10" s="48">
        <f t="shared" si="6"/>
        <v>330.68249999999995</v>
      </c>
      <c r="N10" s="34">
        <f t="shared" si="7"/>
        <v>18394.31749999991</v>
      </c>
      <c r="O10" s="55">
        <f>SUM(N8:N9:N10)</f>
        <v>10563.483749999796</v>
      </c>
    </row>
    <row r="11" spans="1:15" ht="30" customHeight="1">
      <c r="A11" s="19">
        <v>6</v>
      </c>
      <c r="B11" s="21">
        <v>44533</v>
      </c>
      <c r="C11" s="22" t="s">
        <v>82</v>
      </c>
      <c r="D11" s="20" t="s">
        <v>226</v>
      </c>
      <c r="E11" s="23" t="s">
        <v>12</v>
      </c>
      <c r="F11" s="23">
        <v>1375</v>
      </c>
      <c r="G11" s="23">
        <v>507</v>
      </c>
      <c r="H11" s="23">
        <v>499.5</v>
      </c>
      <c r="I11" s="23">
        <v>506</v>
      </c>
      <c r="J11" s="33">
        <f t="shared" ref="J11:J13" si="8">IF(E11="","",IF(E11="Buy",(I11-G11),(G11-I11)))</f>
        <v>-1</v>
      </c>
      <c r="K11" s="34">
        <f t="shared" ref="K11:K13" si="9">IF(E11="","",J11*F11)</f>
        <v>-1375</v>
      </c>
      <c r="L11" s="23">
        <v>400</v>
      </c>
      <c r="M11" s="48">
        <f t="shared" ref="M11:M13" si="10">G11*F11*0.03%</f>
        <v>209.13749999999999</v>
      </c>
      <c r="N11" s="34">
        <f t="shared" ref="N11:N13" si="11">K11-M11</f>
        <v>-1584.1375</v>
      </c>
      <c r="O11" s="55">
        <f>SUM(N11)</f>
        <v>-1584.1375</v>
      </c>
    </row>
    <row r="12" spans="1:15" ht="30" customHeight="1">
      <c r="A12" s="19">
        <v>7</v>
      </c>
      <c r="B12" s="21">
        <v>44536</v>
      </c>
      <c r="C12" s="22" t="s">
        <v>318</v>
      </c>
      <c r="D12" s="20" t="s">
        <v>86</v>
      </c>
      <c r="E12" s="23" t="s">
        <v>12</v>
      </c>
      <c r="F12" s="23">
        <v>3000</v>
      </c>
      <c r="G12" s="23">
        <v>360.9</v>
      </c>
      <c r="H12" s="23">
        <v>357.3</v>
      </c>
      <c r="I12" s="23">
        <v>357.3</v>
      </c>
      <c r="J12" s="33">
        <f t="shared" si="8"/>
        <v>-3.5999999999999659</v>
      </c>
      <c r="K12" s="34">
        <f t="shared" si="9"/>
        <v>-10799.999999999898</v>
      </c>
      <c r="L12" s="23">
        <v>400</v>
      </c>
      <c r="M12" s="48">
        <f t="shared" si="10"/>
        <v>324.80999999999995</v>
      </c>
      <c r="N12" s="34">
        <f t="shared" si="11"/>
        <v>-11124.809999999898</v>
      </c>
      <c r="O12" s="55"/>
    </row>
    <row r="13" spans="1:15" ht="30" customHeight="1">
      <c r="A13" s="19">
        <v>8</v>
      </c>
      <c r="B13" s="21">
        <v>44536</v>
      </c>
      <c r="C13" s="22" t="s">
        <v>77</v>
      </c>
      <c r="D13" s="20" t="s">
        <v>289</v>
      </c>
      <c r="E13" s="23" t="s">
        <v>13</v>
      </c>
      <c r="F13" s="23">
        <v>500</v>
      </c>
      <c r="G13" s="23">
        <v>2385</v>
      </c>
      <c r="H13" s="23">
        <v>2403.9</v>
      </c>
      <c r="I13" s="23">
        <v>2373.3000000000002</v>
      </c>
      <c r="J13" s="33">
        <f t="shared" si="8"/>
        <v>11.699999999999818</v>
      </c>
      <c r="K13" s="34">
        <f t="shared" si="9"/>
        <v>5849.9999999999091</v>
      </c>
      <c r="L13" s="23">
        <v>400</v>
      </c>
      <c r="M13" s="48">
        <f t="shared" si="10"/>
        <v>357.74999999999994</v>
      </c>
      <c r="N13" s="34">
        <f t="shared" si="11"/>
        <v>5492.2499999999091</v>
      </c>
      <c r="O13" s="55">
        <f>SUM(N12:N13)</f>
        <v>-5632.5599999999886</v>
      </c>
    </row>
    <row r="14" spans="1:15" ht="30" customHeight="1">
      <c r="A14" s="19">
        <v>9</v>
      </c>
      <c r="B14" s="21">
        <v>44537</v>
      </c>
      <c r="C14" s="22" t="s">
        <v>50</v>
      </c>
      <c r="D14" s="20" t="s">
        <v>57</v>
      </c>
      <c r="E14" s="23" t="s">
        <v>13</v>
      </c>
      <c r="F14" s="23">
        <v>200</v>
      </c>
      <c r="G14" s="23">
        <v>4337</v>
      </c>
      <c r="H14" s="23">
        <v>4374.8999999999996</v>
      </c>
      <c r="I14" s="23">
        <v>4374.8999999999996</v>
      </c>
      <c r="J14" s="33">
        <f t="shared" ref="J14:J16" si="12">IF(E14="","",IF(E14="Buy",(I14-G14),(G14-I14)))</f>
        <v>-37.899999999999636</v>
      </c>
      <c r="K14" s="34">
        <f t="shared" ref="K14:K16" si="13">IF(E14="","",J14*F14)</f>
        <v>-7579.9999999999272</v>
      </c>
      <c r="L14" s="23">
        <v>400</v>
      </c>
      <c r="M14" s="48">
        <f t="shared" ref="M14:M18" si="14">G14*F14*0.03%</f>
        <v>260.21999999999997</v>
      </c>
      <c r="N14" s="34">
        <f t="shared" ref="N14:N16" si="15">K14-M14</f>
        <v>-7840.2199999999275</v>
      </c>
      <c r="O14" s="55"/>
    </row>
    <row r="15" spans="1:15" ht="30" customHeight="1">
      <c r="A15" s="19">
        <v>10</v>
      </c>
      <c r="B15" s="21">
        <v>44537</v>
      </c>
      <c r="C15" s="22" t="s">
        <v>495</v>
      </c>
      <c r="D15" s="20" t="s">
        <v>64</v>
      </c>
      <c r="E15" s="23" t="s">
        <v>12</v>
      </c>
      <c r="F15" s="23">
        <v>2750</v>
      </c>
      <c r="G15" s="23">
        <v>732.25</v>
      </c>
      <c r="H15" s="23">
        <v>722.25</v>
      </c>
      <c r="I15" s="23">
        <v>740.35</v>
      </c>
      <c r="J15" s="33">
        <f t="shared" si="12"/>
        <v>8.1000000000000227</v>
      </c>
      <c r="K15" s="34">
        <f t="shared" si="13"/>
        <v>22275.000000000062</v>
      </c>
      <c r="L15" s="23">
        <v>400</v>
      </c>
      <c r="M15" s="48">
        <f t="shared" si="14"/>
        <v>604.10624999999993</v>
      </c>
      <c r="N15" s="34">
        <f t="shared" si="15"/>
        <v>21670.893750000061</v>
      </c>
      <c r="O15" s="55">
        <f>SUM(N14:N15)</f>
        <v>13830.673750000133</v>
      </c>
    </row>
    <row r="16" spans="1:15" ht="30" customHeight="1">
      <c r="A16" s="19">
        <v>11</v>
      </c>
      <c r="B16" s="21">
        <v>44538</v>
      </c>
      <c r="C16" s="22" t="s">
        <v>388</v>
      </c>
      <c r="D16" s="20" t="s">
        <v>448</v>
      </c>
      <c r="E16" s="23" t="s">
        <v>12</v>
      </c>
      <c r="F16" s="23">
        <v>800</v>
      </c>
      <c r="G16" s="23">
        <v>653</v>
      </c>
      <c r="H16" s="23">
        <v>648</v>
      </c>
      <c r="I16" s="23">
        <v>649.70000000000005</v>
      </c>
      <c r="J16" s="33">
        <f t="shared" si="12"/>
        <v>-3.2999999999999545</v>
      </c>
      <c r="K16" s="34">
        <f t="shared" si="13"/>
        <v>-2639.9999999999636</v>
      </c>
      <c r="L16" s="23">
        <v>400</v>
      </c>
      <c r="M16" s="48">
        <f t="shared" si="14"/>
        <v>156.72</v>
      </c>
      <c r="N16" s="34">
        <f t="shared" si="15"/>
        <v>-2796.7199999999634</v>
      </c>
      <c r="O16" s="55"/>
    </row>
    <row r="17" spans="1:15" ht="30" customHeight="1">
      <c r="A17" s="19">
        <v>12</v>
      </c>
      <c r="B17" s="21">
        <v>44538</v>
      </c>
      <c r="C17" s="22" t="s">
        <v>265</v>
      </c>
      <c r="D17" s="20" t="s">
        <v>642</v>
      </c>
      <c r="E17" s="23" t="s">
        <v>12</v>
      </c>
      <c r="F17" s="23">
        <v>2600</v>
      </c>
      <c r="G17" s="23">
        <v>271</v>
      </c>
      <c r="H17" s="23">
        <v>268.2</v>
      </c>
      <c r="I17" s="23">
        <v>269.7</v>
      </c>
      <c r="J17" s="33">
        <f t="shared" ref="J17" si="16">IF(E17="","",IF(E17="Buy",(I17-G17),(G17-I17)))</f>
        <v>-1.3000000000000114</v>
      </c>
      <c r="K17" s="34">
        <f t="shared" ref="K17" si="17">IF(E17="","",J17*F17)</f>
        <v>-3380.0000000000296</v>
      </c>
      <c r="L17" s="23">
        <v>400</v>
      </c>
      <c r="M17" s="48">
        <f t="shared" si="14"/>
        <v>211.38</v>
      </c>
      <c r="N17" s="34">
        <f t="shared" ref="N17" si="18">K17-M17</f>
        <v>-3591.3800000000297</v>
      </c>
      <c r="O17" s="55"/>
    </row>
    <row r="18" spans="1:15" ht="30" customHeight="1">
      <c r="A18" s="19">
        <v>13</v>
      </c>
      <c r="B18" s="21">
        <v>44538</v>
      </c>
      <c r="C18" s="22" t="s">
        <v>184</v>
      </c>
      <c r="D18" s="20" t="s">
        <v>649</v>
      </c>
      <c r="E18" s="23" t="s">
        <v>12</v>
      </c>
      <c r="F18" s="23">
        <v>1400</v>
      </c>
      <c r="G18" s="23">
        <v>884.85</v>
      </c>
      <c r="H18" s="23">
        <v>877.5</v>
      </c>
      <c r="I18" s="23">
        <v>882.1</v>
      </c>
      <c r="J18" s="33">
        <f t="shared" ref="J18" si="19">IF(E18="","",IF(E18="Buy",(I18-G18),(G18-I18)))</f>
        <v>-2.75</v>
      </c>
      <c r="K18" s="34">
        <f t="shared" ref="K18" si="20">IF(E18="","",J18*F18)</f>
        <v>-3850</v>
      </c>
      <c r="L18" s="23">
        <v>400</v>
      </c>
      <c r="M18" s="48">
        <f t="shared" si="14"/>
        <v>371.63699999999994</v>
      </c>
      <c r="N18" s="34">
        <f t="shared" ref="N18" si="21">K18-M18</f>
        <v>-4221.6369999999997</v>
      </c>
      <c r="O18" s="55"/>
    </row>
    <row r="19" spans="1:15" ht="30" customHeight="1">
      <c r="A19" s="19">
        <v>14</v>
      </c>
      <c r="B19" s="21">
        <v>44538</v>
      </c>
      <c r="C19" s="22" t="s">
        <v>623</v>
      </c>
      <c r="D19" s="20" t="s">
        <v>99</v>
      </c>
      <c r="E19" s="23" t="s">
        <v>12</v>
      </c>
      <c r="F19" s="23">
        <v>500</v>
      </c>
      <c r="G19" s="23">
        <v>1725.6</v>
      </c>
      <c r="H19" s="23">
        <v>1710.9</v>
      </c>
      <c r="I19" s="23">
        <v>1710.9</v>
      </c>
      <c r="J19" s="33">
        <f t="shared" ref="J19:J22" si="22">IF(E19="","",IF(E19="Buy",(I19-G19),(G19-I19)))</f>
        <v>-14.699999999999818</v>
      </c>
      <c r="K19" s="34">
        <f t="shared" ref="K19:K22" si="23">IF(E19="","",J19*F19)</f>
        <v>-7349.9999999999091</v>
      </c>
      <c r="L19" s="23">
        <v>400</v>
      </c>
      <c r="M19" s="48">
        <f t="shared" ref="M19:M22" si="24">G19*F19*0.03%</f>
        <v>258.83999999999997</v>
      </c>
      <c r="N19" s="34">
        <f t="shared" ref="N19:N22" si="25">K19-M19</f>
        <v>-7608.8399999999092</v>
      </c>
      <c r="O19" s="55">
        <f>SUM(N16:N17:N18:N19)</f>
        <v>-18218.576999999903</v>
      </c>
    </row>
    <row r="20" spans="1:15" ht="30" customHeight="1">
      <c r="A20" s="19">
        <v>15</v>
      </c>
      <c r="B20" s="21">
        <v>44539</v>
      </c>
      <c r="C20" s="22" t="s">
        <v>276</v>
      </c>
      <c r="D20" s="20" t="s">
        <v>650</v>
      </c>
      <c r="E20" s="23" t="s">
        <v>12</v>
      </c>
      <c r="F20" s="23">
        <v>975</v>
      </c>
      <c r="G20" s="23">
        <v>606.5</v>
      </c>
      <c r="H20" s="23">
        <v>597.6</v>
      </c>
      <c r="I20" s="23">
        <v>610.5</v>
      </c>
      <c r="J20" s="33">
        <f t="shared" si="22"/>
        <v>4</v>
      </c>
      <c r="K20" s="34">
        <f t="shared" si="23"/>
        <v>3900</v>
      </c>
      <c r="L20" s="23">
        <v>400</v>
      </c>
      <c r="M20" s="48">
        <f t="shared" si="24"/>
        <v>177.40124999999998</v>
      </c>
      <c r="N20" s="34">
        <f t="shared" si="25"/>
        <v>3722.5987500000001</v>
      </c>
      <c r="O20" s="55"/>
    </row>
    <row r="21" spans="1:15" ht="30" customHeight="1">
      <c r="A21" s="19">
        <v>16</v>
      </c>
      <c r="B21" s="21">
        <v>44539</v>
      </c>
      <c r="C21" s="22" t="s">
        <v>370</v>
      </c>
      <c r="D21" s="20" t="s">
        <v>317</v>
      </c>
      <c r="E21" s="23" t="s">
        <v>12</v>
      </c>
      <c r="F21" s="23">
        <v>1100</v>
      </c>
      <c r="G21" s="23">
        <v>1899</v>
      </c>
      <c r="H21" s="23">
        <v>1881.9</v>
      </c>
      <c r="I21" s="23">
        <v>1887.3</v>
      </c>
      <c r="J21" s="33">
        <f t="shared" si="22"/>
        <v>-11.700000000000045</v>
      </c>
      <c r="K21" s="34">
        <f t="shared" si="23"/>
        <v>-12870.000000000051</v>
      </c>
      <c r="L21" s="23">
        <v>400</v>
      </c>
      <c r="M21" s="48">
        <f t="shared" si="24"/>
        <v>626.66999999999996</v>
      </c>
      <c r="N21" s="34">
        <f t="shared" si="25"/>
        <v>-13496.670000000051</v>
      </c>
      <c r="O21" s="55"/>
    </row>
    <row r="22" spans="1:15" ht="30" customHeight="1">
      <c r="A22" s="19">
        <v>17</v>
      </c>
      <c r="B22" s="21">
        <v>44539</v>
      </c>
      <c r="C22" s="22" t="s">
        <v>186</v>
      </c>
      <c r="D22" s="20" t="s">
        <v>24</v>
      </c>
      <c r="E22" s="23" t="s">
        <v>12</v>
      </c>
      <c r="F22" s="23">
        <v>1150</v>
      </c>
      <c r="G22" s="23">
        <v>1859</v>
      </c>
      <c r="H22" s="23">
        <v>1847.1</v>
      </c>
      <c r="I22" s="23">
        <v>1876.75</v>
      </c>
      <c r="J22" s="33">
        <f t="shared" si="22"/>
        <v>17.75</v>
      </c>
      <c r="K22" s="34">
        <f t="shared" si="23"/>
        <v>20412.5</v>
      </c>
      <c r="L22" s="23">
        <v>400</v>
      </c>
      <c r="M22" s="48">
        <f t="shared" si="24"/>
        <v>641.3549999999999</v>
      </c>
      <c r="N22" s="34">
        <f t="shared" si="25"/>
        <v>19771.145</v>
      </c>
      <c r="O22" s="55"/>
    </row>
    <row r="23" spans="1:15" ht="30" customHeight="1">
      <c r="A23" s="19">
        <v>18</v>
      </c>
      <c r="B23" s="21">
        <v>44539</v>
      </c>
      <c r="C23" s="22" t="s">
        <v>344</v>
      </c>
      <c r="D23" s="20" t="s">
        <v>575</v>
      </c>
      <c r="E23" s="23" t="s">
        <v>12</v>
      </c>
      <c r="F23" s="23">
        <v>3100</v>
      </c>
      <c r="G23" s="23">
        <v>331.05</v>
      </c>
      <c r="H23" s="23">
        <v>327.60000000000002</v>
      </c>
      <c r="I23" s="23">
        <v>337.5</v>
      </c>
      <c r="J23" s="33">
        <f t="shared" ref="J23:J26" si="26">IF(E23="","",IF(E23="Buy",(I23-G23),(G23-I23)))</f>
        <v>6.4499999999999886</v>
      </c>
      <c r="K23" s="34">
        <f t="shared" ref="K23:K26" si="27">IF(E23="","",J23*F23)</f>
        <v>19994.999999999964</v>
      </c>
      <c r="L23" s="23">
        <v>400</v>
      </c>
      <c r="M23" s="48">
        <f t="shared" ref="M23:M26" si="28">G23*F23*0.03%</f>
        <v>307.87649999999996</v>
      </c>
      <c r="N23" s="34">
        <f t="shared" ref="N23:N26" si="29">K23-M23</f>
        <v>19687.123499999965</v>
      </c>
      <c r="O23" s="55">
        <f>SUM(N20:N21:N22:N23)</f>
        <v>29684.197249999914</v>
      </c>
    </row>
    <row r="24" spans="1:15" ht="30" customHeight="1">
      <c r="A24" s="19">
        <v>19</v>
      </c>
      <c r="B24" s="21">
        <v>44540</v>
      </c>
      <c r="C24" s="22" t="s">
        <v>130</v>
      </c>
      <c r="D24" s="20" t="s">
        <v>224</v>
      </c>
      <c r="E24" s="23" t="s">
        <v>12</v>
      </c>
      <c r="F24" s="23">
        <v>1400</v>
      </c>
      <c r="G24" s="23">
        <v>867.25</v>
      </c>
      <c r="H24" s="23">
        <v>858.1</v>
      </c>
      <c r="I24" s="23">
        <v>861.3</v>
      </c>
      <c r="J24" s="33">
        <f t="shared" si="26"/>
        <v>-5.9500000000000455</v>
      </c>
      <c r="K24" s="34">
        <f t="shared" si="27"/>
        <v>-8330.0000000000637</v>
      </c>
      <c r="L24" s="23">
        <v>400</v>
      </c>
      <c r="M24" s="48">
        <f t="shared" si="28"/>
        <v>364.24499999999995</v>
      </c>
      <c r="N24" s="34">
        <f t="shared" si="29"/>
        <v>-8694.2450000000645</v>
      </c>
      <c r="O24" s="55"/>
    </row>
    <row r="25" spans="1:15" ht="30" customHeight="1">
      <c r="A25" s="19">
        <v>20</v>
      </c>
      <c r="B25" s="21">
        <v>44540</v>
      </c>
      <c r="C25" s="22" t="s">
        <v>254</v>
      </c>
      <c r="D25" s="20" t="s">
        <v>651</v>
      </c>
      <c r="E25" s="23" t="s">
        <v>12</v>
      </c>
      <c r="F25" s="23">
        <v>1100</v>
      </c>
      <c r="G25" s="23">
        <v>766</v>
      </c>
      <c r="H25" s="23">
        <v>757.8</v>
      </c>
      <c r="I25" s="23">
        <v>760.9</v>
      </c>
      <c r="J25" s="33">
        <f t="shared" si="26"/>
        <v>-5.1000000000000227</v>
      </c>
      <c r="K25" s="34">
        <f t="shared" si="27"/>
        <v>-5610.0000000000255</v>
      </c>
      <c r="L25" s="23">
        <v>400</v>
      </c>
      <c r="M25" s="48">
        <f t="shared" si="28"/>
        <v>252.77999999999997</v>
      </c>
      <c r="N25" s="34">
        <f t="shared" si="29"/>
        <v>-5862.7800000000252</v>
      </c>
      <c r="O25" s="55"/>
    </row>
    <row r="26" spans="1:15" ht="30" customHeight="1">
      <c r="A26" s="19">
        <v>21</v>
      </c>
      <c r="B26" s="21">
        <v>44540</v>
      </c>
      <c r="C26" s="22" t="s">
        <v>139</v>
      </c>
      <c r="D26" s="20" t="s">
        <v>51</v>
      </c>
      <c r="E26" s="23" t="s">
        <v>12</v>
      </c>
      <c r="F26" s="23">
        <v>1500</v>
      </c>
      <c r="G26" s="23">
        <v>553.20000000000005</v>
      </c>
      <c r="H26" s="23">
        <v>547.20000000000005</v>
      </c>
      <c r="I26" s="23">
        <v>552</v>
      </c>
      <c r="J26" s="33">
        <f t="shared" si="26"/>
        <v>-1.2000000000000455</v>
      </c>
      <c r="K26" s="34">
        <f t="shared" si="27"/>
        <v>-1800.0000000000682</v>
      </c>
      <c r="L26" s="23">
        <v>400</v>
      </c>
      <c r="M26" s="48">
        <f t="shared" si="28"/>
        <v>248.94000000000003</v>
      </c>
      <c r="N26" s="34">
        <f t="shared" si="29"/>
        <v>-2048.9400000000683</v>
      </c>
      <c r="O26" s="55">
        <f>SUM(N24:N25:N26)</f>
        <v>-16605.965000000157</v>
      </c>
    </row>
    <row r="27" spans="1:15" ht="30" customHeight="1">
      <c r="A27" s="19">
        <v>22</v>
      </c>
      <c r="B27" s="21">
        <v>44543</v>
      </c>
      <c r="C27" s="22" t="s">
        <v>637</v>
      </c>
      <c r="D27" s="20" t="s">
        <v>59</v>
      </c>
      <c r="E27" s="23" t="s">
        <v>12</v>
      </c>
      <c r="F27" s="23">
        <v>1000</v>
      </c>
      <c r="G27" s="23">
        <v>957.6</v>
      </c>
      <c r="H27" s="23">
        <v>948.6</v>
      </c>
      <c r="I27" s="23">
        <v>958.8</v>
      </c>
      <c r="J27" s="33">
        <f t="shared" ref="J27:J29" si="30">IF(E27="","",IF(E27="Buy",(I27-G27),(G27-I27)))</f>
        <v>1.1999999999999318</v>
      </c>
      <c r="K27" s="34">
        <f t="shared" ref="K27:K29" si="31">IF(E27="","",J27*F27)</f>
        <v>1199.9999999999318</v>
      </c>
      <c r="L27" s="23">
        <v>400</v>
      </c>
      <c r="M27" s="48">
        <f t="shared" ref="M27:M29" si="32">G27*F27*0.03%</f>
        <v>287.27999999999997</v>
      </c>
      <c r="N27" s="34">
        <f t="shared" ref="N27:N29" si="33">K27-M27</f>
        <v>912.71999999993182</v>
      </c>
      <c r="O27" s="55"/>
    </row>
    <row r="28" spans="1:15" ht="30" customHeight="1">
      <c r="A28" s="19">
        <v>23</v>
      </c>
      <c r="B28" s="21">
        <v>44543</v>
      </c>
      <c r="C28" s="22" t="s">
        <v>388</v>
      </c>
      <c r="D28" s="20" t="s">
        <v>113</v>
      </c>
      <c r="E28" s="23" t="s">
        <v>12</v>
      </c>
      <c r="F28" s="23">
        <v>2850</v>
      </c>
      <c r="G28" s="23">
        <v>507.6</v>
      </c>
      <c r="H28" s="23">
        <v>501.3</v>
      </c>
      <c r="I28" s="23">
        <v>502.65</v>
      </c>
      <c r="J28" s="33">
        <f t="shared" si="30"/>
        <v>-4.9500000000000455</v>
      </c>
      <c r="K28" s="34">
        <f t="shared" si="31"/>
        <v>-14107.500000000129</v>
      </c>
      <c r="L28" s="23">
        <v>400</v>
      </c>
      <c r="M28" s="48">
        <f t="shared" si="32"/>
        <v>433.99799999999993</v>
      </c>
      <c r="N28" s="34">
        <f t="shared" si="33"/>
        <v>-14541.498000000129</v>
      </c>
      <c r="O28" s="55"/>
    </row>
    <row r="29" spans="1:15" ht="30" customHeight="1">
      <c r="A29" s="19">
        <v>24</v>
      </c>
      <c r="B29" s="21">
        <v>44543</v>
      </c>
      <c r="C29" s="22" t="s">
        <v>594</v>
      </c>
      <c r="D29" s="20" t="s">
        <v>652</v>
      </c>
      <c r="E29" s="23" t="s">
        <v>12</v>
      </c>
      <c r="F29" s="23">
        <v>1700</v>
      </c>
      <c r="G29" s="23">
        <v>621</v>
      </c>
      <c r="H29" s="23">
        <v>613.79999999999995</v>
      </c>
      <c r="I29" s="23">
        <v>625.54999999999995</v>
      </c>
      <c r="J29" s="33">
        <f t="shared" si="30"/>
        <v>4.5499999999999545</v>
      </c>
      <c r="K29" s="34">
        <f t="shared" si="31"/>
        <v>7734.9999999999227</v>
      </c>
      <c r="L29" s="23">
        <v>400</v>
      </c>
      <c r="M29" s="48">
        <f t="shared" si="32"/>
        <v>316.70999999999998</v>
      </c>
      <c r="N29" s="34">
        <f t="shared" si="33"/>
        <v>7418.2899999999227</v>
      </c>
      <c r="O29" s="55">
        <f>SUM(N27:N28:N29)</f>
        <v>-6210.488000000274</v>
      </c>
    </row>
    <row r="30" spans="1:15" ht="30" customHeight="1">
      <c r="A30" s="19">
        <v>25</v>
      </c>
      <c r="B30" s="21">
        <v>44544</v>
      </c>
      <c r="C30" s="22" t="s">
        <v>96</v>
      </c>
      <c r="D30" s="20" t="s">
        <v>653</v>
      </c>
      <c r="E30" s="23" t="s">
        <v>12</v>
      </c>
      <c r="F30" s="23">
        <v>2600</v>
      </c>
      <c r="G30" s="23">
        <v>514.79999999999995</v>
      </c>
      <c r="H30" s="23">
        <v>509.4</v>
      </c>
      <c r="I30" s="23">
        <v>509.4</v>
      </c>
      <c r="J30" s="33">
        <f t="shared" ref="J30:J32" si="34">IF(E30="","",IF(E30="Buy",(I30-G30),(G30-I30)))</f>
        <v>-5.3999999999999773</v>
      </c>
      <c r="K30" s="34">
        <f t="shared" ref="K30:K32" si="35">IF(E30="","",J30*F30)</f>
        <v>-14039.999999999942</v>
      </c>
      <c r="L30" s="23">
        <v>400</v>
      </c>
      <c r="M30" s="48">
        <f t="shared" ref="M30:M32" si="36">G30*F30*0.03%</f>
        <v>401.54399999999987</v>
      </c>
      <c r="N30" s="34">
        <f t="shared" ref="N30:N32" si="37">K30-M30</f>
        <v>-14441.543999999942</v>
      </c>
      <c r="O30" s="55"/>
    </row>
    <row r="31" spans="1:15" ht="30" customHeight="1">
      <c r="A31" s="19">
        <v>26</v>
      </c>
      <c r="B31" s="21">
        <v>44544</v>
      </c>
      <c r="C31" s="22" t="s">
        <v>120</v>
      </c>
      <c r="D31" s="20" t="s">
        <v>125</v>
      </c>
      <c r="E31" s="23" t="s">
        <v>13</v>
      </c>
      <c r="F31" s="23">
        <v>800</v>
      </c>
      <c r="G31" s="23">
        <v>1399</v>
      </c>
      <c r="H31" s="23">
        <v>1410.3</v>
      </c>
      <c r="I31" s="23">
        <v>1383.65</v>
      </c>
      <c r="J31" s="33">
        <f t="shared" si="34"/>
        <v>15.349999999999909</v>
      </c>
      <c r="K31" s="34">
        <f t="shared" si="35"/>
        <v>12279.999999999927</v>
      </c>
      <c r="L31" s="23">
        <v>400</v>
      </c>
      <c r="M31" s="48">
        <f t="shared" si="36"/>
        <v>335.76</v>
      </c>
      <c r="N31" s="34">
        <f t="shared" si="37"/>
        <v>11944.239999999927</v>
      </c>
      <c r="O31" s="55"/>
    </row>
    <row r="32" spans="1:15" ht="30" customHeight="1">
      <c r="A32" s="19">
        <v>27</v>
      </c>
      <c r="B32" s="21">
        <v>44544</v>
      </c>
      <c r="C32" s="22" t="s">
        <v>416</v>
      </c>
      <c r="D32" s="20" t="s">
        <v>642</v>
      </c>
      <c r="E32" s="23" t="s">
        <v>12</v>
      </c>
      <c r="F32" s="23">
        <v>2600</v>
      </c>
      <c r="G32" s="23">
        <v>280.8</v>
      </c>
      <c r="H32" s="23">
        <v>277.2</v>
      </c>
      <c r="I32" s="23">
        <v>287.89999999999998</v>
      </c>
      <c r="J32" s="33">
        <f t="shared" si="34"/>
        <v>7.0999999999999659</v>
      </c>
      <c r="K32" s="34">
        <f t="shared" si="35"/>
        <v>18459.999999999913</v>
      </c>
      <c r="L32" s="23">
        <v>400</v>
      </c>
      <c r="M32" s="48">
        <f t="shared" si="36"/>
        <v>219.02399999999997</v>
      </c>
      <c r="N32" s="34">
        <f t="shared" si="37"/>
        <v>18240.975999999911</v>
      </c>
      <c r="O32" s="55">
        <f>SUM(N30:N31:N32)</f>
        <v>15743.671999999897</v>
      </c>
    </row>
    <row r="33" spans="1:15" ht="30" customHeight="1">
      <c r="A33" s="19">
        <v>28</v>
      </c>
      <c r="B33" s="21">
        <v>44545</v>
      </c>
      <c r="C33" s="22" t="s">
        <v>81</v>
      </c>
      <c r="D33" s="20" t="s">
        <v>648</v>
      </c>
      <c r="E33" s="23" t="s">
        <v>12</v>
      </c>
      <c r="F33" s="23">
        <v>250</v>
      </c>
      <c r="G33" s="23">
        <v>2384</v>
      </c>
      <c r="H33" s="23">
        <v>2358.9</v>
      </c>
      <c r="I33" s="23">
        <v>2368</v>
      </c>
      <c r="J33" s="33">
        <f t="shared" ref="J33:J37" si="38">IF(E33="","",IF(E33="Buy",(I33-G33),(G33-I33)))</f>
        <v>-16</v>
      </c>
      <c r="K33" s="34">
        <f t="shared" ref="K33:K37" si="39">IF(E33="","",J33*F33)</f>
        <v>-4000</v>
      </c>
      <c r="L33" s="23">
        <v>400</v>
      </c>
      <c r="M33" s="48">
        <f t="shared" ref="M33:M37" si="40">G33*F33*0.03%</f>
        <v>178.79999999999998</v>
      </c>
      <c r="N33" s="34">
        <f t="shared" ref="N33:N37" si="41">K33-M33</f>
        <v>-4178.8</v>
      </c>
      <c r="O33" s="55"/>
    </row>
    <row r="34" spans="1:15" ht="30" customHeight="1">
      <c r="A34" s="19">
        <v>29</v>
      </c>
      <c r="B34" s="21">
        <v>44545</v>
      </c>
      <c r="C34" s="22" t="s">
        <v>145</v>
      </c>
      <c r="D34" s="20" t="s">
        <v>109</v>
      </c>
      <c r="E34" s="23" t="s">
        <v>13</v>
      </c>
      <c r="F34" s="23">
        <v>8000</v>
      </c>
      <c r="G34" s="23">
        <v>158.65</v>
      </c>
      <c r="H34" s="23">
        <v>161.1</v>
      </c>
      <c r="I34" s="23">
        <v>160.19999999999999</v>
      </c>
      <c r="J34" s="33">
        <f t="shared" si="38"/>
        <v>-1.5499999999999829</v>
      </c>
      <c r="K34" s="34">
        <f t="shared" si="39"/>
        <v>-12399.999999999864</v>
      </c>
      <c r="L34" s="23">
        <v>400</v>
      </c>
      <c r="M34" s="48">
        <f t="shared" si="40"/>
        <v>380.76</v>
      </c>
      <c r="N34" s="34">
        <f t="shared" si="41"/>
        <v>-12780.759999999864</v>
      </c>
      <c r="O34" s="55"/>
    </row>
    <row r="35" spans="1:15" ht="30" customHeight="1">
      <c r="A35" s="19">
        <v>30</v>
      </c>
      <c r="B35" s="21">
        <v>44545</v>
      </c>
      <c r="C35" s="22" t="s">
        <v>60</v>
      </c>
      <c r="D35" s="20" t="s">
        <v>103</v>
      </c>
      <c r="E35" s="23" t="s">
        <v>13</v>
      </c>
      <c r="F35" s="23">
        <v>150</v>
      </c>
      <c r="G35" s="23">
        <v>16890</v>
      </c>
      <c r="H35" s="23">
        <v>16976</v>
      </c>
      <c r="I35" s="23">
        <v>16945.2</v>
      </c>
      <c r="J35" s="33">
        <f t="shared" si="38"/>
        <v>-55.200000000000728</v>
      </c>
      <c r="K35" s="34">
        <f t="shared" si="39"/>
        <v>-8280.0000000001091</v>
      </c>
      <c r="L35" s="23">
        <v>400</v>
      </c>
      <c r="M35" s="48">
        <f t="shared" si="40"/>
        <v>760.05</v>
      </c>
      <c r="N35" s="34">
        <f t="shared" si="41"/>
        <v>-9040.0500000001084</v>
      </c>
      <c r="O35" s="55">
        <f>SUM(N33:N34:N35)</f>
        <v>-25999.609999999971</v>
      </c>
    </row>
    <row r="36" spans="1:15" ht="30" customHeight="1">
      <c r="A36" s="19">
        <v>31</v>
      </c>
      <c r="B36" s="21">
        <v>44546</v>
      </c>
      <c r="C36" s="22" t="s">
        <v>142</v>
      </c>
      <c r="D36" s="20" t="s">
        <v>24</v>
      </c>
      <c r="E36" s="23" t="s">
        <v>12</v>
      </c>
      <c r="F36" s="23">
        <v>1150</v>
      </c>
      <c r="G36" s="23">
        <v>1907</v>
      </c>
      <c r="H36" s="23">
        <v>1889.1</v>
      </c>
      <c r="I36" s="23">
        <v>1894.5</v>
      </c>
      <c r="J36" s="33">
        <f t="shared" si="38"/>
        <v>-12.5</v>
      </c>
      <c r="K36" s="34">
        <f t="shared" si="39"/>
        <v>-14375</v>
      </c>
      <c r="L36" s="23">
        <v>400</v>
      </c>
      <c r="M36" s="48">
        <f t="shared" si="40"/>
        <v>657.91499999999996</v>
      </c>
      <c r="N36" s="34">
        <f t="shared" si="41"/>
        <v>-15032.915000000001</v>
      </c>
      <c r="O36" s="55"/>
    </row>
    <row r="37" spans="1:15" ht="30" customHeight="1">
      <c r="A37" s="19">
        <v>32</v>
      </c>
      <c r="B37" s="21">
        <v>44546</v>
      </c>
      <c r="C37" s="22" t="s">
        <v>118</v>
      </c>
      <c r="D37" s="20" t="s">
        <v>640</v>
      </c>
      <c r="E37" s="23" t="s">
        <v>13</v>
      </c>
      <c r="F37" s="23">
        <v>1400</v>
      </c>
      <c r="G37" s="23">
        <v>646.29999999999995</v>
      </c>
      <c r="H37" s="23">
        <v>651.6</v>
      </c>
      <c r="I37" s="23">
        <v>637.20000000000005</v>
      </c>
      <c r="J37" s="33">
        <f t="shared" si="38"/>
        <v>9.0999999999999091</v>
      </c>
      <c r="K37" s="34">
        <f t="shared" si="39"/>
        <v>12739.999999999873</v>
      </c>
      <c r="L37" s="23">
        <v>400</v>
      </c>
      <c r="M37" s="48">
        <f t="shared" si="40"/>
        <v>271.44599999999997</v>
      </c>
      <c r="N37" s="34">
        <f t="shared" si="41"/>
        <v>12468.553999999873</v>
      </c>
      <c r="O37" s="55">
        <f>SUM(N36:N37)</f>
        <v>-2564.3610000001281</v>
      </c>
    </row>
    <row r="38" spans="1:15" ht="30" customHeight="1">
      <c r="A38" s="19">
        <v>33</v>
      </c>
      <c r="B38" s="21">
        <v>44547</v>
      </c>
      <c r="C38" s="22" t="s">
        <v>213</v>
      </c>
      <c r="D38" s="20" t="s">
        <v>65</v>
      </c>
      <c r="E38" s="23" t="s">
        <v>13</v>
      </c>
      <c r="F38" s="23">
        <v>375</v>
      </c>
      <c r="G38" s="23">
        <v>2297</v>
      </c>
      <c r="H38" s="23">
        <v>2316.6</v>
      </c>
      <c r="I38" s="23">
        <v>2277</v>
      </c>
      <c r="J38" s="33">
        <f t="shared" ref="J38:J39" si="42">IF(E38="","",IF(E38="Buy",(I38-G38),(G38-I38)))</f>
        <v>20</v>
      </c>
      <c r="K38" s="34">
        <f t="shared" ref="K38:K39" si="43">IF(E38="","",J38*F38)</f>
        <v>7500</v>
      </c>
      <c r="L38" s="23">
        <v>400</v>
      </c>
      <c r="M38" s="48">
        <f t="shared" ref="M38:M39" si="44">G38*F38*0.03%</f>
        <v>258.41249999999997</v>
      </c>
      <c r="N38" s="34">
        <f t="shared" ref="N38:N39" si="45">K38-M38</f>
        <v>7241.5874999999996</v>
      </c>
      <c r="O38" s="55"/>
    </row>
    <row r="39" spans="1:15" ht="30" customHeight="1">
      <c r="A39" s="19">
        <v>34</v>
      </c>
      <c r="B39" s="21">
        <v>44547</v>
      </c>
      <c r="C39" s="22" t="s">
        <v>343</v>
      </c>
      <c r="D39" s="20" t="s">
        <v>559</v>
      </c>
      <c r="E39" s="23" t="s">
        <v>12</v>
      </c>
      <c r="F39" s="23">
        <v>150</v>
      </c>
      <c r="G39" s="23">
        <v>7102</v>
      </c>
      <c r="H39" s="23">
        <v>7030.8</v>
      </c>
      <c r="I39" s="23">
        <v>7070.4</v>
      </c>
      <c r="J39" s="33">
        <f t="shared" si="42"/>
        <v>-31.600000000000364</v>
      </c>
      <c r="K39" s="34">
        <f t="shared" si="43"/>
        <v>-4740.0000000000546</v>
      </c>
      <c r="L39" s="23">
        <v>400</v>
      </c>
      <c r="M39" s="48">
        <f t="shared" si="44"/>
        <v>319.58999999999997</v>
      </c>
      <c r="N39" s="34">
        <f t="shared" si="45"/>
        <v>-5059.5900000000547</v>
      </c>
      <c r="O39" s="55">
        <f>SUM(N38:N39)</f>
        <v>2181.9974999999449</v>
      </c>
    </row>
    <row r="40" spans="1:15" ht="30" customHeight="1">
      <c r="A40" s="19">
        <v>35</v>
      </c>
      <c r="B40" s="21">
        <v>44550</v>
      </c>
      <c r="C40" s="22" t="s">
        <v>250</v>
      </c>
      <c r="D40" s="20" t="s">
        <v>165</v>
      </c>
      <c r="E40" s="23" t="s">
        <v>13</v>
      </c>
      <c r="F40" s="23">
        <v>3300</v>
      </c>
      <c r="G40" s="23">
        <v>378</v>
      </c>
      <c r="H40" s="23">
        <v>382.5</v>
      </c>
      <c r="I40" s="23">
        <v>371.85</v>
      </c>
      <c r="J40" s="33">
        <f t="shared" ref="J40:J50" si="46">IF(E40="","",IF(E40="Buy",(I40-G40),(G40-I40)))</f>
        <v>6.1499999999999773</v>
      </c>
      <c r="K40" s="34">
        <f t="shared" ref="K40:K50" si="47">IF(E40="","",J40*F40)</f>
        <v>20294.999999999924</v>
      </c>
      <c r="L40" s="23">
        <v>400</v>
      </c>
      <c r="M40" s="48">
        <f t="shared" ref="M40:M50" si="48">G40*F40*0.03%</f>
        <v>374.21999999999997</v>
      </c>
      <c r="N40" s="34">
        <f t="shared" ref="N40:N50" si="49">K40-M40</f>
        <v>19920.779999999922</v>
      </c>
      <c r="O40" s="55"/>
    </row>
    <row r="41" spans="1:15" ht="30" customHeight="1">
      <c r="A41" s="19">
        <v>36</v>
      </c>
      <c r="B41" s="21">
        <v>44550</v>
      </c>
      <c r="C41" s="22" t="s">
        <v>516</v>
      </c>
      <c r="D41" s="20" t="s">
        <v>639</v>
      </c>
      <c r="E41" s="23" t="s">
        <v>13</v>
      </c>
      <c r="F41" s="23">
        <v>3000</v>
      </c>
      <c r="G41" s="23">
        <v>158.4</v>
      </c>
      <c r="H41" s="23">
        <v>161.1</v>
      </c>
      <c r="I41" s="23">
        <v>155.30000000000001</v>
      </c>
      <c r="J41" s="33">
        <f t="shared" si="46"/>
        <v>3.0999999999999943</v>
      </c>
      <c r="K41" s="34">
        <f t="shared" si="47"/>
        <v>9299.9999999999836</v>
      </c>
      <c r="L41" s="23">
        <v>400</v>
      </c>
      <c r="M41" s="48">
        <f t="shared" si="48"/>
        <v>142.55999999999997</v>
      </c>
      <c r="N41" s="34">
        <f t="shared" si="49"/>
        <v>9157.4399999999841</v>
      </c>
      <c r="O41" s="55">
        <f>SUM(N40:N41)</f>
        <v>29078.219999999907</v>
      </c>
    </row>
    <row r="42" spans="1:15" ht="30" customHeight="1">
      <c r="A42" s="19">
        <v>37</v>
      </c>
      <c r="B42" s="21">
        <v>44551</v>
      </c>
      <c r="C42" s="22" t="s">
        <v>213</v>
      </c>
      <c r="D42" s="20" t="s">
        <v>234</v>
      </c>
      <c r="E42" s="23" t="s">
        <v>12</v>
      </c>
      <c r="F42" s="23">
        <v>1400</v>
      </c>
      <c r="G42" s="23">
        <v>1188.5</v>
      </c>
      <c r="H42" s="23">
        <v>1182.5999999999999</v>
      </c>
      <c r="I42" s="23">
        <v>1203.5</v>
      </c>
      <c r="J42" s="33">
        <f t="shared" si="46"/>
        <v>15</v>
      </c>
      <c r="K42" s="34">
        <f t="shared" si="47"/>
        <v>21000</v>
      </c>
      <c r="L42" s="23">
        <v>400</v>
      </c>
      <c r="M42" s="48">
        <f t="shared" si="48"/>
        <v>499.16999999999996</v>
      </c>
      <c r="N42" s="34">
        <f t="shared" si="49"/>
        <v>20500.830000000002</v>
      </c>
      <c r="O42" s="55"/>
    </row>
    <row r="43" spans="1:15" ht="30" customHeight="1">
      <c r="A43" s="19">
        <v>38</v>
      </c>
      <c r="B43" s="21">
        <v>44551</v>
      </c>
      <c r="C43" s="22" t="s">
        <v>311</v>
      </c>
      <c r="D43" s="20" t="s">
        <v>239</v>
      </c>
      <c r="E43" s="23" t="s">
        <v>12</v>
      </c>
      <c r="F43" s="23">
        <v>1400</v>
      </c>
      <c r="G43" s="23">
        <v>781.05</v>
      </c>
      <c r="H43" s="23">
        <v>772.2</v>
      </c>
      <c r="I43" s="23">
        <v>777.4</v>
      </c>
      <c r="J43" s="33">
        <f t="shared" si="46"/>
        <v>-3.6499999999999773</v>
      </c>
      <c r="K43" s="34">
        <f t="shared" si="47"/>
        <v>-5109.9999999999682</v>
      </c>
      <c r="L43" s="23">
        <v>400</v>
      </c>
      <c r="M43" s="48">
        <f t="shared" si="48"/>
        <v>328.041</v>
      </c>
      <c r="N43" s="34">
        <f t="shared" si="49"/>
        <v>-5438.0409999999683</v>
      </c>
      <c r="O43" s="55"/>
    </row>
    <row r="44" spans="1:15" ht="30" customHeight="1">
      <c r="A44" s="19">
        <v>39</v>
      </c>
      <c r="B44" s="21">
        <v>44551</v>
      </c>
      <c r="C44" s="22" t="s">
        <v>624</v>
      </c>
      <c r="D44" s="20" t="s">
        <v>448</v>
      </c>
      <c r="E44" s="23" t="s">
        <v>12</v>
      </c>
      <c r="F44" s="23">
        <v>1600</v>
      </c>
      <c r="G44" s="23">
        <v>694.85</v>
      </c>
      <c r="H44" s="23">
        <v>688.5</v>
      </c>
      <c r="I44" s="23">
        <v>693</v>
      </c>
      <c r="J44" s="33">
        <f t="shared" si="46"/>
        <v>-1.8500000000000227</v>
      </c>
      <c r="K44" s="34">
        <f t="shared" si="47"/>
        <v>-2960.0000000000364</v>
      </c>
      <c r="L44" s="23">
        <v>400</v>
      </c>
      <c r="M44" s="48">
        <f t="shared" si="48"/>
        <v>333.52799999999996</v>
      </c>
      <c r="N44" s="34">
        <f t="shared" si="49"/>
        <v>-3293.5280000000362</v>
      </c>
      <c r="O44" s="55"/>
    </row>
    <row r="45" spans="1:15" ht="30" customHeight="1">
      <c r="A45" s="19">
        <v>40</v>
      </c>
      <c r="B45" s="21">
        <v>44551</v>
      </c>
      <c r="C45" s="22" t="s">
        <v>63</v>
      </c>
      <c r="D45" s="20" t="s">
        <v>153</v>
      </c>
      <c r="E45" s="23" t="s">
        <v>13</v>
      </c>
      <c r="F45" s="23">
        <v>11700</v>
      </c>
      <c r="G45" s="23">
        <v>79.2</v>
      </c>
      <c r="H45" s="23">
        <v>80.099999999999994</v>
      </c>
      <c r="I45" s="23">
        <v>80.099999999999994</v>
      </c>
      <c r="J45" s="33">
        <f t="shared" si="46"/>
        <v>-0.89999999999999147</v>
      </c>
      <c r="K45" s="34">
        <f t="shared" si="47"/>
        <v>-10529.9999999999</v>
      </c>
      <c r="L45" s="23">
        <v>400</v>
      </c>
      <c r="M45" s="48">
        <f t="shared" si="48"/>
        <v>277.99199999999996</v>
      </c>
      <c r="N45" s="34">
        <f t="shared" si="49"/>
        <v>-10807.9919999999</v>
      </c>
      <c r="O45" s="55">
        <f>SUM(N42:N43:N44:N45)</f>
        <v>961.26900000009664</v>
      </c>
    </row>
    <row r="46" spans="1:15" ht="30" customHeight="1">
      <c r="A46" s="19">
        <v>41</v>
      </c>
      <c r="B46" s="21">
        <v>44552</v>
      </c>
      <c r="C46" s="22" t="s">
        <v>66</v>
      </c>
      <c r="D46" s="20" t="s">
        <v>47</v>
      </c>
      <c r="E46" s="23" t="s">
        <v>12</v>
      </c>
      <c r="F46" s="23">
        <v>2600</v>
      </c>
      <c r="G46" s="23">
        <v>749.35</v>
      </c>
      <c r="H46" s="23">
        <v>744.3</v>
      </c>
      <c r="I46" s="23">
        <v>754.45</v>
      </c>
      <c r="J46" s="33">
        <f t="shared" si="46"/>
        <v>5.1000000000000227</v>
      </c>
      <c r="K46" s="34">
        <f t="shared" si="47"/>
        <v>13260.000000000058</v>
      </c>
      <c r="L46" s="23">
        <v>400</v>
      </c>
      <c r="M46" s="48">
        <f t="shared" si="48"/>
        <v>584.49299999999994</v>
      </c>
      <c r="N46" s="34">
        <f t="shared" si="49"/>
        <v>12675.507000000058</v>
      </c>
      <c r="O46" s="55"/>
    </row>
    <row r="47" spans="1:15" ht="30" customHeight="1">
      <c r="A47" s="19">
        <v>42</v>
      </c>
      <c r="B47" s="21">
        <v>44552</v>
      </c>
      <c r="C47" s="22" t="s">
        <v>314</v>
      </c>
      <c r="D47" s="20" t="s">
        <v>159</v>
      </c>
      <c r="E47" s="23" t="s">
        <v>12</v>
      </c>
      <c r="F47" s="23">
        <v>200</v>
      </c>
      <c r="G47" s="23">
        <v>4510</v>
      </c>
      <c r="H47" s="23">
        <v>4477.5</v>
      </c>
      <c r="I47" s="23">
        <v>4570</v>
      </c>
      <c r="J47" s="33">
        <f t="shared" si="46"/>
        <v>60</v>
      </c>
      <c r="K47" s="34">
        <f t="shared" si="47"/>
        <v>12000</v>
      </c>
      <c r="L47" s="23">
        <v>400</v>
      </c>
      <c r="M47" s="48">
        <f t="shared" si="48"/>
        <v>270.59999999999997</v>
      </c>
      <c r="N47" s="34">
        <f t="shared" si="49"/>
        <v>11729.4</v>
      </c>
      <c r="O47" s="55"/>
    </row>
    <row r="48" spans="1:15" ht="30" customHeight="1">
      <c r="A48" s="19">
        <v>43</v>
      </c>
      <c r="B48" s="21">
        <v>44552</v>
      </c>
      <c r="C48" s="22" t="s">
        <v>257</v>
      </c>
      <c r="D48" s="20" t="s">
        <v>59</v>
      </c>
      <c r="E48" s="23" t="s">
        <v>12</v>
      </c>
      <c r="F48" s="23">
        <v>500</v>
      </c>
      <c r="G48" s="23">
        <v>956</v>
      </c>
      <c r="H48" s="23">
        <v>948.6</v>
      </c>
      <c r="I48" s="23">
        <v>959</v>
      </c>
      <c r="J48" s="33">
        <f t="shared" si="46"/>
        <v>3</v>
      </c>
      <c r="K48" s="34">
        <f t="shared" si="47"/>
        <v>1500</v>
      </c>
      <c r="L48" s="23">
        <v>400</v>
      </c>
      <c r="M48" s="48">
        <f t="shared" si="48"/>
        <v>143.39999999999998</v>
      </c>
      <c r="N48" s="34">
        <f t="shared" si="49"/>
        <v>1356.6</v>
      </c>
      <c r="O48" s="55">
        <f>SUM(N46:N47:N48)</f>
        <v>25761.507000000056</v>
      </c>
    </row>
    <row r="49" spans="1:15" ht="30" customHeight="1">
      <c r="A49" s="19">
        <v>44</v>
      </c>
      <c r="B49" s="21">
        <v>44553</v>
      </c>
      <c r="C49" s="22" t="s">
        <v>238</v>
      </c>
      <c r="D49" s="20" t="s">
        <v>155</v>
      </c>
      <c r="E49" s="23" t="s">
        <v>12</v>
      </c>
      <c r="F49" s="23">
        <v>3100</v>
      </c>
      <c r="G49" s="23">
        <v>352.7</v>
      </c>
      <c r="H49" s="23">
        <v>349.2</v>
      </c>
      <c r="I49" s="23">
        <v>349.2</v>
      </c>
      <c r="J49" s="33">
        <f t="shared" si="46"/>
        <v>-3.5</v>
      </c>
      <c r="K49" s="34">
        <f t="shared" si="47"/>
        <v>-10850</v>
      </c>
      <c r="L49" s="23">
        <v>400</v>
      </c>
      <c r="M49" s="48">
        <f t="shared" si="48"/>
        <v>328.01099999999997</v>
      </c>
      <c r="N49" s="34">
        <f t="shared" si="49"/>
        <v>-11178.011</v>
      </c>
      <c r="O49" s="55"/>
    </row>
    <row r="50" spans="1:15" ht="30" customHeight="1">
      <c r="A50" s="19">
        <v>45</v>
      </c>
      <c r="B50" s="21">
        <v>44553</v>
      </c>
      <c r="C50" s="22" t="s">
        <v>230</v>
      </c>
      <c r="D50" s="20" t="s">
        <v>448</v>
      </c>
      <c r="E50" s="23" t="s">
        <v>12</v>
      </c>
      <c r="F50" s="23">
        <v>800</v>
      </c>
      <c r="G50" s="23">
        <v>703</v>
      </c>
      <c r="H50" s="23">
        <v>695</v>
      </c>
      <c r="I50" s="23">
        <v>695</v>
      </c>
      <c r="J50" s="33">
        <f t="shared" si="46"/>
        <v>-8</v>
      </c>
      <c r="K50" s="34">
        <f t="shared" si="47"/>
        <v>-6400</v>
      </c>
      <c r="L50" s="23">
        <v>400</v>
      </c>
      <c r="M50" s="48">
        <f t="shared" si="48"/>
        <v>168.72</v>
      </c>
      <c r="N50" s="34">
        <f t="shared" si="49"/>
        <v>-6568.72</v>
      </c>
      <c r="O50" s="55">
        <f>SUM(N49:N50)</f>
        <v>-17746.731</v>
      </c>
    </row>
    <row r="51" spans="1:15" ht="30" customHeight="1">
      <c r="A51" s="19">
        <v>46</v>
      </c>
      <c r="B51" s="21">
        <v>44554</v>
      </c>
      <c r="C51" s="22" t="s">
        <v>102</v>
      </c>
      <c r="D51" s="20" t="s">
        <v>74</v>
      </c>
      <c r="E51" s="23" t="s">
        <v>13</v>
      </c>
      <c r="F51" s="23">
        <v>2400</v>
      </c>
      <c r="G51" s="23">
        <v>669.3</v>
      </c>
      <c r="H51" s="23">
        <v>677.7</v>
      </c>
      <c r="I51" s="23">
        <v>670.5</v>
      </c>
      <c r="J51" s="33">
        <f t="shared" ref="J51:J56" si="50">IF(E51="","",IF(E51="Buy",(I51-G51),(G51-I51)))</f>
        <v>-1.2000000000000455</v>
      </c>
      <c r="K51" s="34">
        <f t="shared" ref="K51:K56" si="51">IF(E51="","",J51*F51)</f>
        <v>-2880.0000000001091</v>
      </c>
      <c r="L51" s="23">
        <v>400</v>
      </c>
      <c r="M51" s="48">
        <f t="shared" ref="M51:M56" si="52">G51*F51*0.03%</f>
        <v>481.89599999999996</v>
      </c>
      <c r="N51" s="34">
        <f t="shared" ref="N51:N56" si="53">K51-M51</f>
        <v>-3361.8960000001089</v>
      </c>
      <c r="O51" s="55"/>
    </row>
    <row r="52" spans="1:15" ht="30" customHeight="1">
      <c r="A52" s="19">
        <v>47</v>
      </c>
      <c r="B52" s="21">
        <v>44554</v>
      </c>
      <c r="C52" s="22" t="s">
        <v>654</v>
      </c>
      <c r="D52" s="20" t="s">
        <v>655</v>
      </c>
      <c r="E52" s="23" t="s">
        <v>12</v>
      </c>
      <c r="F52" s="23">
        <v>2600</v>
      </c>
      <c r="G52" s="23">
        <v>181.8</v>
      </c>
      <c r="H52" s="23">
        <v>179.1</v>
      </c>
      <c r="I52" s="23">
        <v>183.75</v>
      </c>
      <c r="J52" s="33">
        <f t="shared" si="50"/>
        <v>1.9499999999999886</v>
      </c>
      <c r="K52" s="34">
        <f t="shared" si="51"/>
        <v>5069.9999999999709</v>
      </c>
      <c r="L52" s="23">
        <v>400</v>
      </c>
      <c r="M52" s="48">
        <f t="shared" si="52"/>
        <v>141.804</v>
      </c>
      <c r="N52" s="34">
        <f t="shared" si="53"/>
        <v>4928.1959999999708</v>
      </c>
      <c r="O52" s="55">
        <f>SUM(N51:N52)</f>
        <v>1566.2999999998619</v>
      </c>
    </row>
    <row r="53" spans="1:15" ht="30" customHeight="1">
      <c r="A53" s="19">
        <v>48</v>
      </c>
      <c r="B53" s="21">
        <v>44557</v>
      </c>
      <c r="C53" s="22" t="s">
        <v>137</v>
      </c>
      <c r="D53" s="20" t="s">
        <v>83</v>
      </c>
      <c r="E53" s="23" t="s">
        <v>12</v>
      </c>
      <c r="F53" s="23">
        <v>650</v>
      </c>
      <c r="G53" s="23">
        <v>923</v>
      </c>
      <c r="H53" s="23">
        <v>915.3</v>
      </c>
      <c r="I53" s="23">
        <v>920</v>
      </c>
      <c r="J53" s="33">
        <f t="shared" si="50"/>
        <v>-3</v>
      </c>
      <c r="K53" s="34">
        <f t="shared" si="51"/>
        <v>-1950</v>
      </c>
      <c r="L53" s="23">
        <v>400</v>
      </c>
      <c r="M53" s="48">
        <f t="shared" si="52"/>
        <v>179.98499999999999</v>
      </c>
      <c r="N53" s="34">
        <f t="shared" si="53"/>
        <v>-2129.9850000000001</v>
      </c>
      <c r="O53" s="55"/>
    </row>
    <row r="54" spans="1:15" ht="30" customHeight="1">
      <c r="A54" s="19">
        <v>49</v>
      </c>
      <c r="B54" s="21">
        <v>44557</v>
      </c>
      <c r="C54" s="22" t="s">
        <v>102</v>
      </c>
      <c r="D54" s="20" t="s">
        <v>567</v>
      </c>
      <c r="E54" s="23" t="s">
        <v>12</v>
      </c>
      <c r="F54" s="23">
        <v>225</v>
      </c>
      <c r="G54" s="23">
        <v>4045</v>
      </c>
      <c r="H54" s="23">
        <v>4008.6</v>
      </c>
      <c r="I54" s="23">
        <v>4120</v>
      </c>
      <c r="J54" s="33">
        <f t="shared" si="50"/>
        <v>75</v>
      </c>
      <c r="K54" s="34">
        <f t="shared" si="51"/>
        <v>16875</v>
      </c>
      <c r="L54" s="23">
        <v>400</v>
      </c>
      <c r="M54" s="48">
        <f t="shared" si="52"/>
        <v>273.03749999999997</v>
      </c>
      <c r="N54" s="34">
        <f t="shared" si="53"/>
        <v>16601.962500000001</v>
      </c>
      <c r="O54" s="55"/>
    </row>
    <row r="55" spans="1:15" ht="30" customHeight="1">
      <c r="A55" s="19">
        <v>50</v>
      </c>
      <c r="B55" s="21">
        <v>44557</v>
      </c>
      <c r="C55" s="22" t="s">
        <v>75</v>
      </c>
      <c r="D55" s="20" t="s">
        <v>105</v>
      </c>
      <c r="E55" s="23" t="s">
        <v>12</v>
      </c>
      <c r="F55" s="23">
        <v>250</v>
      </c>
      <c r="G55" s="23">
        <v>2002</v>
      </c>
      <c r="H55" s="23">
        <v>1980.9</v>
      </c>
      <c r="I55" s="23">
        <v>1999</v>
      </c>
      <c r="J55" s="33">
        <f t="shared" si="50"/>
        <v>-3</v>
      </c>
      <c r="K55" s="34">
        <f t="shared" si="51"/>
        <v>-750</v>
      </c>
      <c r="L55" s="23">
        <v>400</v>
      </c>
      <c r="M55" s="48">
        <f t="shared" si="52"/>
        <v>150.14999999999998</v>
      </c>
      <c r="N55" s="34">
        <f t="shared" si="53"/>
        <v>-900.15</v>
      </c>
      <c r="O55" s="55"/>
    </row>
    <row r="56" spans="1:15" ht="30" customHeight="1">
      <c r="A56" s="19">
        <v>51</v>
      </c>
      <c r="B56" s="21">
        <v>44557</v>
      </c>
      <c r="C56" s="22" t="s">
        <v>373</v>
      </c>
      <c r="D56" s="20" t="s">
        <v>656</v>
      </c>
      <c r="E56" s="23" t="s">
        <v>12</v>
      </c>
      <c r="F56" s="23">
        <v>500</v>
      </c>
      <c r="G56" s="23">
        <v>2343</v>
      </c>
      <c r="H56" s="23">
        <v>2318.4</v>
      </c>
      <c r="I56" s="23">
        <v>2362.5</v>
      </c>
      <c r="J56" s="33">
        <f t="shared" si="50"/>
        <v>19.5</v>
      </c>
      <c r="K56" s="34">
        <f t="shared" si="51"/>
        <v>9750</v>
      </c>
      <c r="L56" s="23">
        <v>400</v>
      </c>
      <c r="M56" s="48">
        <f t="shared" si="52"/>
        <v>351.45</v>
      </c>
      <c r="N56" s="34">
        <f t="shared" si="53"/>
        <v>9398.5499999999993</v>
      </c>
      <c r="O56" s="55">
        <f>SUM(N53:N54:N55:N56)</f>
        <v>22970.377500000002</v>
      </c>
    </row>
    <row r="57" spans="1:15" ht="30" customHeight="1">
      <c r="A57" s="19">
        <v>52</v>
      </c>
      <c r="B57" s="21">
        <v>44558</v>
      </c>
      <c r="C57" s="22" t="s">
        <v>81</v>
      </c>
      <c r="D57" s="20" t="s">
        <v>235</v>
      </c>
      <c r="E57" s="23" t="s">
        <v>12</v>
      </c>
      <c r="F57" s="23">
        <v>300</v>
      </c>
      <c r="G57" s="23">
        <v>3322</v>
      </c>
      <c r="H57" s="23">
        <v>3294</v>
      </c>
      <c r="I57" s="23">
        <v>3358.5</v>
      </c>
      <c r="J57" s="33">
        <f t="shared" ref="J57:J63" si="54">IF(E57="","",IF(E57="Buy",(I57-G57),(G57-I57)))</f>
        <v>36.5</v>
      </c>
      <c r="K57" s="34">
        <f t="shared" ref="K57:K63" si="55">IF(E57="","",J57*F57)</f>
        <v>10950</v>
      </c>
      <c r="L57" s="23">
        <v>400</v>
      </c>
      <c r="M57" s="48">
        <f t="shared" ref="M57:M63" si="56">G57*F57*0.03%</f>
        <v>298.97999999999996</v>
      </c>
      <c r="N57" s="34">
        <f t="shared" ref="N57:N63" si="57">K57-M57</f>
        <v>10651.02</v>
      </c>
      <c r="O57" s="55"/>
    </row>
    <row r="58" spans="1:15" ht="30" customHeight="1">
      <c r="A58" s="19">
        <v>53</v>
      </c>
      <c r="B58" s="21">
        <v>44558</v>
      </c>
      <c r="C58" s="22" t="s">
        <v>265</v>
      </c>
      <c r="D58" s="20" t="s">
        <v>581</v>
      </c>
      <c r="E58" s="23" t="s">
        <v>12</v>
      </c>
      <c r="F58" s="23">
        <v>1625</v>
      </c>
      <c r="G58" s="23">
        <v>860.5</v>
      </c>
      <c r="H58" s="23">
        <v>853.2</v>
      </c>
      <c r="I58" s="23">
        <v>870.35</v>
      </c>
      <c r="J58" s="33">
        <f t="shared" si="54"/>
        <v>9.8500000000000227</v>
      </c>
      <c r="K58" s="34">
        <f t="shared" si="55"/>
        <v>16006.250000000036</v>
      </c>
      <c r="L58" s="23">
        <v>400</v>
      </c>
      <c r="M58" s="48">
        <f t="shared" si="56"/>
        <v>419.49374999999998</v>
      </c>
      <c r="N58" s="34">
        <f t="shared" si="57"/>
        <v>15586.756250000037</v>
      </c>
      <c r="O58" s="55"/>
    </row>
    <row r="59" spans="1:15" ht="30" customHeight="1">
      <c r="A59" s="19">
        <v>54</v>
      </c>
      <c r="B59" s="21">
        <v>44558</v>
      </c>
      <c r="C59" s="22" t="s">
        <v>657</v>
      </c>
      <c r="D59" s="20" t="s">
        <v>224</v>
      </c>
      <c r="E59" s="23" t="s">
        <v>12</v>
      </c>
      <c r="F59" s="23">
        <v>700</v>
      </c>
      <c r="G59" s="23">
        <v>837.5</v>
      </c>
      <c r="H59" s="23">
        <v>831.6</v>
      </c>
      <c r="I59" s="23">
        <v>832.5</v>
      </c>
      <c r="J59" s="33">
        <f t="shared" si="54"/>
        <v>-5</v>
      </c>
      <c r="K59" s="34">
        <f t="shared" si="55"/>
        <v>-3500</v>
      </c>
      <c r="L59" s="23">
        <v>400</v>
      </c>
      <c r="M59" s="48">
        <f t="shared" si="56"/>
        <v>175.87499999999997</v>
      </c>
      <c r="N59" s="34">
        <f t="shared" si="57"/>
        <v>-3675.875</v>
      </c>
      <c r="O59" s="55"/>
    </row>
    <row r="60" spans="1:15" ht="30" customHeight="1">
      <c r="A60" s="19">
        <v>55</v>
      </c>
      <c r="B60" s="21">
        <v>44558</v>
      </c>
      <c r="C60" s="22" t="s">
        <v>262</v>
      </c>
      <c r="D60" s="20" t="s">
        <v>239</v>
      </c>
      <c r="E60" s="23" t="s">
        <v>12</v>
      </c>
      <c r="F60" s="23">
        <v>700</v>
      </c>
      <c r="G60" s="23">
        <v>810.35</v>
      </c>
      <c r="H60" s="23">
        <v>802.8</v>
      </c>
      <c r="I60" s="23">
        <v>806.5</v>
      </c>
      <c r="J60" s="33">
        <f t="shared" si="54"/>
        <v>-3.8500000000000227</v>
      </c>
      <c r="K60" s="34">
        <f t="shared" si="55"/>
        <v>-2695.0000000000159</v>
      </c>
      <c r="L60" s="23">
        <v>400</v>
      </c>
      <c r="M60" s="48">
        <f t="shared" si="56"/>
        <v>170.17349999999999</v>
      </c>
      <c r="N60" s="34">
        <f t="shared" si="57"/>
        <v>-2865.1735000000158</v>
      </c>
      <c r="O60" s="55">
        <f>SUM(N57:N58:N59:N60)</f>
        <v>19696.727750000024</v>
      </c>
    </row>
    <row r="61" spans="1:15" ht="30" customHeight="1">
      <c r="A61" s="19">
        <v>56</v>
      </c>
      <c r="B61" s="21">
        <v>44559</v>
      </c>
      <c r="C61" s="22" t="s">
        <v>213</v>
      </c>
      <c r="D61" s="20" t="s">
        <v>24</v>
      </c>
      <c r="E61" s="23" t="s">
        <v>12</v>
      </c>
      <c r="F61" s="23">
        <v>575</v>
      </c>
      <c r="G61" s="23">
        <v>1910</v>
      </c>
      <c r="H61" s="23">
        <v>1893.6</v>
      </c>
      <c r="I61" s="23">
        <v>1903</v>
      </c>
      <c r="J61" s="33">
        <f t="shared" si="54"/>
        <v>-7</v>
      </c>
      <c r="K61" s="34">
        <f t="shared" si="55"/>
        <v>-4025</v>
      </c>
      <c r="L61" s="23">
        <v>400</v>
      </c>
      <c r="M61" s="48">
        <f t="shared" si="56"/>
        <v>329.47499999999997</v>
      </c>
      <c r="N61" s="34">
        <f t="shared" si="57"/>
        <v>-4354.4750000000004</v>
      </c>
      <c r="O61" s="55"/>
    </row>
    <row r="62" spans="1:15" ht="30" customHeight="1">
      <c r="A62" s="19">
        <v>57</v>
      </c>
      <c r="B62" s="21">
        <v>44559</v>
      </c>
      <c r="C62" s="22" t="s">
        <v>66</v>
      </c>
      <c r="D62" s="20" t="s">
        <v>177</v>
      </c>
      <c r="E62" s="23" t="s">
        <v>12</v>
      </c>
      <c r="F62" s="23">
        <v>3800</v>
      </c>
      <c r="G62" s="23">
        <v>211.4</v>
      </c>
      <c r="H62" s="23">
        <v>208.8</v>
      </c>
      <c r="I62" s="23">
        <v>209.25</v>
      </c>
      <c r="J62" s="33">
        <f t="shared" si="54"/>
        <v>-2.1500000000000057</v>
      </c>
      <c r="K62" s="34">
        <f t="shared" si="55"/>
        <v>-8170.0000000000218</v>
      </c>
      <c r="L62" s="23">
        <v>400</v>
      </c>
      <c r="M62" s="48">
        <f t="shared" si="56"/>
        <v>240.99599999999998</v>
      </c>
      <c r="N62" s="34">
        <f t="shared" si="57"/>
        <v>-8410.996000000021</v>
      </c>
      <c r="O62" s="55"/>
    </row>
    <row r="63" spans="1:15" ht="30" customHeight="1">
      <c r="A63" s="19">
        <v>58</v>
      </c>
      <c r="B63" s="21">
        <v>44559</v>
      </c>
      <c r="C63" s="22" t="s">
        <v>215</v>
      </c>
      <c r="D63" s="20" t="s">
        <v>317</v>
      </c>
      <c r="E63" s="23" t="s">
        <v>12</v>
      </c>
      <c r="F63" s="23">
        <v>550</v>
      </c>
      <c r="G63" s="23">
        <v>1902.5</v>
      </c>
      <c r="H63" s="23">
        <v>1889.1</v>
      </c>
      <c r="I63" s="23">
        <v>1897.5</v>
      </c>
      <c r="J63" s="33">
        <f t="shared" si="54"/>
        <v>-5</v>
      </c>
      <c r="K63" s="34">
        <f t="shared" si="55"/>
        <v>-2750</v>
      </c>
      <c r="L63" s="23">
        <v>400</v>
      </c>
      <c r="M63" s="48">
        <f t="shared" si="56"/>
        <v>313.91249999999997</v>
      </c>
      <c r="N63" s="34">
        <f t="shared" si="57"/>
        <v>-3063.9124999999999</v>
      </c>
      <c r="O63" s="55">
        <f>SUM(N61:N62:N63)</f>
        <v>-15829.383500000022</v>
      </c>
    </row>
    <row r="64" spans="1:15" ht="30" customHeight="1">
      <c r="A64" s="19">
        <v>59</v>
      </c>
      <c r="B64" s="21">
        <v>44560</v>
      </c>
      <c r="C64" s="22" t="s">
        <v>71</v>
      </c>
      <c r="D64" s="20" t="s">
        <v>658</v>
      </c>
      <c r="E64" s="23" t="s">
        <v>12</v>
      </c>
      <c r="F64" s="23">
        <v>350</v>
      </c>
      <c r="G64" s="23">
        <v>2590</v>
      </c>
      <c r="H64" s="23">
        <v>2569</v>
      </c>
      <c r="I64" s="23">
        <v>2569</v>
      </c>
      <c r="J64" s="33">
        <f t="shared" ref="J64:J68" si="58">IF(E64="","",IF(E64="Buy",(I64-G64),(G64-I64)))</f>
        <v>-21</v>
      </c>
      <c r="K64" s="34">
        <f t="shared" ref="K64:K68" si="59">IF(E64="","",J64*F64)</f>
        <v>-7350</v>
      </c>
      <c r="L64" s="23">
        <v>400</v>
      </c>
      <c r="M64" s="48">
        <f t="shared" ref="M64:M68" si="60">G64*F64*0.03%</f>
        <v>271.95</v>
      </c>
      <c r="N64" s="34">
        <f t="shared" ref="N64:N68" si="61">K64-M64</f>
        <v>-7621.95</v>
      </c>
      <c r="O64" s="55"/>
    </row>
    <row r="65" spans="1:15" ht="30" customHeight="1">
      <c r="A65" s="19">
        <v>60</v>
      </c>
      <c r="B65" s="21">
        <v>44560</v>
      </c>
      <c r="C65" s="22" t="s">
        <v>96</v>
      </c>
      <c r="D65" s="20" t="s">
        <v>183</v>
      </c>
      <c r="E65" s="23" t="s">
        <v>12</v>
      </c>
      <c r="F65" s="23">
        <v>1100</v>
      </c>
      <c r="G65" s="23">
        <v>477.55</v>
      </c>
      <c r="H65" s="23">
        <v>471.6</v>
      </c>
      <c r="I65" s="23">
        <v>474.15</v>
      </c>
      <c r="J65" s="33">
        <f t="shared" si="58"/>
        <v>-3.4000000000000341</v>
      </c>
      <c r="K65" s="34">
        <f t="shared" si="59"/>
        <v>-3740.0000000000373</v>
      </c>
      <c r="L65" s="23">
        <v>400</v>
      </c>
      <c r="M65" s="48">
        <f t="shared" si="60"/>
        <v>157.5915</v>
      </c>
      <c r="N65" s="34">
        <f t="shared" si="61"/>
        <v>-3897.5915000000373</v>
      </c>
      <c r="O65" s="55"/>
    </row>
    <row r="66" spans="1:15" ht="30" customHeight="1">
      <c r="A66" s="19">
        <v>61</v>
      </c>
      <c r="B66" s="21">
        <v>44560</v>
      </c>
      <c r="C66" s="22" t="s">
        <v>111</v>
      </c>
      <c r="D66" s="20" t="s">
        <v>472</v>
      </c>
      <c r="E66" s="23" t="s">
        <v>12</v>
      </c>
      <c r="F66" s="23">
        <v>200</v>
      </c>
      <c r="G66" s="23">
        <v>5816</v>
      </c>
      <c r="H66" s="23">
        <v>5765</v>
      </c>
      <c r="I66" s="23">
        <v>5893</v>
      </c>
      <c r="J66" s="33">
        <f t="shared" si="58"/>
        <v>77</v>
      </c>
      <c r="K66" s="34">
        <f t="shared" si="59"/>
        <v>15400</v>
      </c>
      <c r="L66" s="23">
        <v>400</v>
      </c>
      <c r="M66" s="48">
        <f t="shared" si="60"/>
        <v>348.96</v>
      </c>
      <c r="N66" s="34">
        <f t="shared" si="61"/>
        <v>15051.04</v>
      </c>
      <c r="O66" s="55">
        <f>SUM(N64:N65:N66)</f>
        <v>3531.4984999999633</v>
      </c>
    </row>
    <row r="67" spans="1:15" ht="30" customHeight="1">
      <c r="A67" s="19">
        <v>62</v>
      </c>
      <c r="B67" s="21">
        <v>44561</v>
      </c>
      <c r="C67" s="22" t="s">
        <v>50</v>
      </c>
      <c r="D67" s="20" t="s">
        <v>154</v>
      </c>
      <c r="E67" s="23" t="s">
        <v>12</v>
      </c>
      <c r="F67" s="23">
        <v>2150</v>
      </c>
      <c r="G67" s="23">
        <v>469.1</v>
      </c>
      <c r="H67" s="23">
        <v>462.6</v>
      </c>
      <c r="I67" s="23">
        <v>476.25</v>
      </c>
      <c r="J67" s="33">
        <f t="shared" si="58"/>
        <v>7.1499999999999773</v>
      </c>
      <c r="K67" s="34">
        <f t="shared" si="59"/>
        <v>15372.499999999951</v>
      </c>
      <c r="L67" s="23">
        <v>400</v>
      </c>
      <c r="M67" s="48">
        <f t="shared" si="60"/>
        <v>302.56949999999995</v>
      </c>
      <c r="N67" s="34">
        <f t="shared" si="61"/>
        <v>15069.930499999951</v>
      </c>
      <c r="O67" s="55"/>
    </row>
    <row r="68" spans="1:15" ht="30" customHeight="1" thickBot="1">
      <c r="A68" s="19">
        <v>63</v>
      </c>
      <c r="B68" s="21">
        <v>44561</v>
      </c>
      <c r="C68" s="22" t="s">
        <v>480</v>
      </c>
      <c r="D68" s="20" t="s">
        <v>78</v>
      </c>
      <c r="E68" s="23" t="s">
        <v>12</v>
      </c>
      <c r="F68" s="23">
        <v>250</v>
      </c>
      <c r="G68" s="23">
        <v>7032.5</v>
      </c>
      <c r="H68" s="23">
        <v>6976</v>
      </c>
      <c r="I68" s="23">
        <v>7015.5</v>
      </c>
      <c r="J68" s="33">
        <f t="shared" si="58"/>
        <v>-17</v>
      </c>
      <c r="K68" s="34">
        <f t="shared" si="59"/>
        <v>-4250</v>
      </c>
      <c r="L68" s="23">
        <v>400</v>
      </c>
      <c r="M68" s="48">
        <f t="shared" si="60"/>
        <v>527.4375</v>
      </c>
      <c r="N68" s="34">
        <f t="shared" si="61"/>
        <v>-4777.4375</v>
      </c>
      <c r="O68" s="55">
        <f>SUM(N67:N68)</f>
        <v>10292.492999999951</v>
      </c>
    </row>
    <row r="69" spans="1:15" ht="29.45" customHeight="1" thickBot="1">
      <c r="A69" s="56"/>
      <c r="B69" s="57"/>
      <c r="C69" s="57"/>
      <c r="D69" s="57" t="s">
        <v>31</v>
      </c>
      <c r="E69" s="57"/>
      <c r="F69" s="57"/>
      <c r="G69" s="57"/>
      <c r="H69" s="57"/>
      <c r="I69" s="57"/>
      <c r="J69" s="58"/>
      <c r="K69" s="59">
        <f>SUM(K6:K6)</f>
        <v>-4050</v>
      </c>
      <c r="L69" s="57"/>
      <c r="M69" s="60"/>
      <c r="N69" s="59">
        <f>SUM(N6:N68)</f>
        <v>64712.378999999142</v>
      </c>
      <c r="O69" s="69"/>
    </row>
    <row r="70" spans="1:15" ht="29.45" customHeight="1">
      <c r="A70" s="10"/>
      <c r="B70" s="10"/>
      <c r="C70" s="10"/>
      <c r="D70" s="10"/>
      <c r="E70" s="10"/>
      <c r="F70" s="10"/>
      <c r="G70" s="10"/>
      <c r="H70" s="10"/>
      <c r="I70" s="10"/>
      <c r="J70" s="26"/>
      <c r="K70" s="27"/>
      <c r="L70" s="10"/>
      <c r="M70" s="10"/>
      <c r="N70" s="27"/>
      <c r="O70" s="27"/>
    </row>
    <row r="71" spans="1:15" ht="29.45" customHeight="1">
      <c r="A71" s="10"/>
      <c r="B71" s="10"/>
      <c r="C71" s="10"/>
      <c r="D71" s="10"/>
      <c r="E71" s="10"/>
      <c r="F71" s="10"/>
      <c r="G71" s="10"/>
      <c r="H71" s="10"/>
      <c r="I71" s="10"/>
      <c r="J71" s="26"/>
      <c r="K71" s="27"/>
      <c r="L71" s="10"/>
      <c r="M71" s="10"/>
      <c r="N71" s="27"/>
      <c r="O71" s="27"/>
    </row>
    <row r="72" spans="1:15" ht="29.45" customHeight="1">
      <c r="A72" s="66" t="s">
        <v>506</v>
      </c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8"/>
      <c r="N72" s="65"/>
      <c r="O72" s="65"/>
    </row>
    <row r="73" spans="1:15" ht="29.45" customHeight="1">
      <c r="A73" s="66" t="s">
        <v>301</v>
      </c>
      <c r="B73" s="66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5"/>
    </row>
    <row r="74" spans="1:15" ht="29.45" customHeight="1">
      <c r="A74" s="10"/>
      <c r="B74" s="10"/>
      <c r="C74" s="10"/>
      <c r="D74" s="10"/>
      <c r="E74" s="10"/>
      <c r="F74" s="10"/>
      <c r="G74" s="10"/>
      <c r="H74" s="10"/>
      <c r="I74" s="10"/>
      <c r="J74" s="26"/>
      <c r="K74" s="27"/>
      <c r="L74" s="10"/>
      <c r="M74" s="10"/>
      <c r="N74" s="27"/>
      <c r="O74" s="27"/>
    </row>
    <row r="75" spans="1:15" ht="29.45" customHeight="1">
      <c r="A75" s="10"/>
      <c r="B75" s="10"/>
      <c r="C75" s="10"/>
      <c r="D75" s="10"/>
      <c r="E75" s="10"/>
      <c r="F75" s="10"/>
      <c r="G75" s="10"/>
      <c r="H75" s="10"/>
      <c r="I75" s="10"/>
      <c r="J75" s="26"/>
      <c r="K75" s="27"/>
      <c r="L75" s="10"/>
      <c r="M75" s="10"/>
      <c r="N75" s="27"/>
      <c r="O75" s="27"/>
    </row>
    <row r="76" spans="1:15" ht="29.45" customHeight="1">
      <c r="A76" s="10"/>
      <c r="B76" s="10"/>
      <c r="C76" s="10"/>
      <c r="D76" s="10"/>
      <c r="E76" s="10"/>
      <c r="F76" s="10"/>
      <c r="G76" s="10"/>
      <c r="H76" s="10"/>
      <c r="I76" s="10"/>
      <c r="J76" s="26"/>
      <c r="K76" s="27"/>
      <c r="L76" s="10"/>
      <c r="M76" s="10"/>
      <c r="N76" s="27"/>
      <c r="O76" s="27"/>
    </row>
    <row r="77" spans="1:15" ht="29.45" customHeight="1">
      <c r="A77" s="10"/>
      <c r="B77" s="10"/>
      <c r="C77" s="10"/>
      <c r="D77" s="10"/>
      <c r="E77" s="10"/>
      <c r="F77" s="10"/>
      <c r="G77" s="10"/>
      <c r="H77" s="10"/>
      <c r="I77" s="10"/>
      <c r="J77" s="26"/>
      <c r="K77" s="27"/>
      <c r="L77" s="10"/>
      <c r="M77" s="10"/>
      <c r="N77" s="27"/>
      <c r="O77" s="27"/>
    </row>
    <row r="78" spans="1:15" ht="29.45" customHeight="1">
      <c r="A78" s="10"/>
      <c r="B78" s="10"/>
      <c r="C78" s="10"/>
      <c r="D78" s="10"/>
      <c r="E78" s="10"/>
      <c r="F78" s="10"/>
      <c r="G78" s="10"/>
      <c r="H78" s="10"/>
      <c r="I78" s="10"/>
      <c r="J78" s="26"/>
      <c r="K78" s="27"/>
      <c r="L78" s="10"/>
      <c r="M78" s="10"/>
      <c r="N78" s="27"/>
      <c r="O78" s="27"/>
    </row>
    <row r="79" spans="1:15" ht="29.45" customHeight="1">
      <c r="A79" s="10"/>
      <c r="B79" s="10"/>
      <c r="C79" s="10"/>
      <c r="D79" s="10"/>
      <c r="E79" s="10"/>
      <c r="F79" s="10"/>
      <c r="G79" s="10"/>
      <c r="H79" s="10"/>
      <c r="I79" s="10"/>
      <c r="J79" s="26"/>
      <c r="K79" s="27"/>
      <c r="L79" s="10"/>
      <c r="M79" s="10"/>
      <c r="N79" s="27"/>
      <c r="O79" s="27"/>
    </row>
    <row r="80" spans="1:15" ht="29.45" customHeight="1">
      <c r="A80" s="10"/>
      <c r="B80" s="10"/>
      <c r="C80" s="10"/>
      <c r="D80" s="10"/>
      <c r="E80" s="10"/>
      <c r="F80" s="10"/>
      <c r="G80" s="10"/>
      <c r="H80" s="10"/>
      <c r="I80" s="10"/>
      <c r="J80" s="26"/>
      <c r="K80" s="27"/>
      <c r="L80" s="10"/>
      <c r="M80" s="10"/>
      <c r="N80" s="27"/>
      <c r="O80" s="27"/>
    </row>
    <row r="81" spans="1:15" ht="29.45" customHeight="1">
      <c r="A81" s="10"/>
      <c r="B81" s="10"/>
      <c r="C81" s="10"/>
      <c r="D81" s="10"/>
      <c r="E81" s="10"/>
      <c r="F81" s="10"/>
      <c r="G81" s="10"/>
      <c r="H81" s="10"/>
      <c r="I81" s="10"/>
      <c r="J81" s="26"/>
      <c r="K81" s="27"/>
      <c r="L81" s="10"/>
      <c r="M81" s="10"/>
      <c r="N81" s="27"/>
      <c r="O81" s="27"/>
    </row>
    <row r="82" spans="1:15" ht="29.45" customHeight="1">
      <c r="A82" s="10"/>
      <c r="B82" s="10"/>
      <c r="C82" s="10"/>
      <c r="D82" s="10"/>
      <c r="E82" s="10"/>
      <c r="F82" s="10"/>
      <c r="G82" s="10"/>
      <c r="H82" s="10"/>
      <c r="I82" s="10"/>
      <c r="J82" s="26"/>
      <c r="K82" s="27"/>
      <c r="L82" s="10"/>
      <c r="M82" s="10"/>
      <c r="N82" s="27"/>
      <c r="O82" s="27"/>
    </row>
    <row r="83" spans="1:15" ht="29.45" customHeight="1">
      <c r="A83" s="10"/>
      <c r="B83" s="10"/>
      <c r="C83" s="10"/>
      <c r="D83" s="10"/>
      <c r="E83" s="10"/>
      <c r="F83" s="10"/>
      <c r="G83" s="10"/>
      <c r="H83" s="10"/>
      <c r="I83" s="10"/>
      <c r="J83" s="26"/>
      <c r="K83" s="27"/>
      <c r="L83" s="10"/>
      <c r="M83" s="10"/>
      <c r="N83" s="27"/>
      <c r="O83" s="27"/>
    </row>
    <row r="84" spans="1:15" ht="29.45" customHeight="1">
      <c r="A84" s="10"/>
      <c r="B84" s="10"/>
      <c r="C84" s="10"/>
      <c r="D84" s="10"/>
      <c r="E84" s="10"/>
      <c r="F84" s="10"/>
      <c r="G84" s="10"/>
      <c r="H84" s="10"/>
      <c r="I84" s="10"/>
      <c r="J84" s="26"/>
      <c r="K84" s="27"/>
      <c r="L84" s="10"/>
      <c r="M84" s="10"/>
      <c r="N84" s="27"/>
      <c r="O84" s="27"/>
    </row>
    <row r="85" spans="1:15" ht="29.45" customHeight="1">
      <c r="A85" s="10"/>
      <c r="B85" s="10"/>
      <c r="C85" s="10"/>
      <c r="D85" s="10"/>
      <c r="E85" s="10"/>
      <c r="F85" s="10"/>
      <c r="G85" s="10"/>
      <c r="H85" s="10"/>
      <c r="I85" s="10"/>
      <c r="J85" s="26"/>
      <c r="K85" s="27"/>
      <c r="L85" s="10"/>
      <c r="M85" s="10"/>
      <c r="N85" s="27"/>
      <c r="O85" s="27"/>
    </row>
    <row r="86" spans="1:15" ht="29.45" customHeight="1">
      <c r="A86" s="35"/>
      <c r="B86" s="35"/>
      <c r="C86" s="35"/>
      <c r="D86" s="35"/>
      <c r="E86" s="35"/>
      <c r="F86" s="35"/>
      <c r="G86" s="35"/>
      <c r="H86" s="35"/>
      <c r="I86" s="35"/>
      <c r="J86" s="37"/>
      <c r="K86" s="35"/>
      <c r="L86" s="35"/>
      <c r="M86" s="35"/>
      <c r="N86" s="35"/>
      <c r="O86" s="35"/>
    </row>
    <row r="87" spans="1:15" ht="29.45" customHeight="1">
      <c r="A87" s="35"/>
      <c r="B87" s="35"/>
      <c r="C87" s="35"/>
      <c r="D87" s="35"/>
      <c r="E87" s="35"/>
      <c r="F87" s="35"/>
      <c r="G87" s="35"/>
      <c r="H87" s="35"/>
      <c r="I87" s="35"/>
      <c r="J87" s="37"/>
      <c r="K87" s="35"/>
      <c r="L87" s="35"/>
      <c r="M87" s="35"/>
      <c r="N87" s="35"/>
      <c r="O87" s="35"/>
    </row>
    <row r="88" spans="1:15" ht="29.45" customHeight="1">
      <c r="A88" s="35"/>
      <c r="B88" s="35"/>
      <c r="C88" s="35"/>
      <c r="D88" s="35"/>
      <c r="E88" s="35"/>
      <c r="F88" s="35"/>
      <c r="G88" s="35"/>
      <c r="H88" s="35"/>
      <c r="I88" s="35"/>
      <c r="J88" s="37"/>
      <c r="K88" s="35"/>
      <c r="L88" s="35"/>
      <c r="M88" s="35"/>
      <c r="N88" s="35"/>
      <c r="O88" s="35"/>
    </row>
    <row r="89" spans="1:15" ht="29.45" customHeight="1">
      <c r="A89" s="35"/>
      <c r="B89" s="35"/>
      <c r="C89" s="35"/>
      <c r="D89" s="35"/>
      <c r="E89" s="35"/>
      <c r="F89" s="35"/>
      <c r="G89" s="35"/>
      <c r="H89" s="35"/>
      <c r="I89" s="35"/>
      <c r="J89" s="37"/>
      <c r="K89" s="35"/>
      <c r="L89" s="35"/>
      <c r="M89" s="35"/>
      <c r="N89" s="35"/>
      <c r="O89" s="35"/>
    </row>
    <row r="90" spans="1:15" ht="29.45" customHeight="1">
      <c r="A90" s="35"/>
      <c r="B90" s="35"/>
      <c r="C90" s="35"/>
      <c r="D90" s="35"/>
      <c r="E90" s="35"/>
      <c r="F90" s="35"/>
      <c r="G90" s="35"/>
      <c r="H90" s="35"/>
      <c r="I90" s="35"/>
      <c r="J90" s="37"/>
      <c r="K90" s="35"/>
      <c r="L90" s="35"/>
      <c r="M90" s="35"/>
      <c r="N90" s="35"/>
      <c r="O90" s="35"/>
    </row>
    <row r="91" spans="1:15" ht="29.45" customHeight="1">
      <c r="A91" s="35"/>
      <c r="B91" s="35"/>
      <c r="C91" s="35"/>
      <c r="D91" s="35"/>
      <c r="E91" s="35"/>
      <c r="F91" s="35"/>
      <c r="G91" s="35"/>
      <c r="H91" s="35"/>
      <c r="I91" s="35"/>
      <c r="J91" s="37"/>
      <c r="K91" s="35"/>
      <c r="L91" s="35"/>
      <c r="M91" s="35"/>
      <c r="N91" s="35"/>
      <c r="O91" s="35"/>
    </row>
    <row r="92" spans="1:15" ht="29.45" customHeight="1">
      <c r="A92" s="35"/>
      <c r="B92" s="35"/>
      <c r="C92" s="35"/>
      <c r="D92" s="35"/>
      <c r="E92" s="35"/>
      <c r="F92" s="35"/>
      <c r="G92" s="35"/>
      <c r="H92" s="35"/>
      <c r="I92" s="35"/>
      <c r="J92" s="37"/>
      <c r="K92" s="35"/>
      <c r="L92" s="35"/>
      <c r="M92" s="35"/>
      <c r="N92" s="35"/>
      <c r="O92" s="35"/>
    </row>
    <row r="93" spans="1:15" ht="29.45" customHeight="1">
      <c r="A93" s="35"/>
      <c r="B93" s="35"/>
      <c r="C93" s="35"/>
      <c r="D93" s="35"/>
      <c r="E93" s="35"/>
      <c r="F93" s="35"/>
      <c r="G93" s="35"/>
      <c r="H93" s="35"/>
      <c r="I93" s="35"/>
      <c r="J93" s="37"/>
      <c r="K93" s="35"/>
      <c r="L93" s="35"/>
      <c r="M93" s="35"/>
      <c r="N93" s="35"/>
      <c r="O93" s="35"/>
    </row>
    <row r="94" spans="1:15" ht="29.45" customHeight="1">
      <c r="A94" s="35"/>
      <c r="B94" s="35"/>
      <c r="C94" s="35"/>
      <c r="D94" s="35"/>
      <c r="E94" s="35"/>
      <c r="F94" s="35"/>
      <c r="G94" s="35"/>
      <c r="H94" s="35"/>
      <c r="I94" s="35"/>
      <c r="J94" s="37"/>
      <c r="K94" s="35"/>
      <c r="L94" s="35"/>
      <c r="M94" s="35"/>
      <c r="N94" s="35"/>
      <c r="O94" s="35"/>
    </row>
    <row r="95" spans="1:15" ht="29.45" customHeight="1">
      <c r="A95" s="35"/>
      <c r="B95" s="35"/>
      <c r="C95" s="35"/>
      <c r="D95" s="35"/>
      <c r="E95" s="35"/>
      <c r="F95" s="35"/>
      <c r="G95" s="35"/>
      <c r="H95" s="35"/>
      <c r="I95" s="35"/>
      <c r="J95" s="37"/>
      <c r="K95" s="35"/>
      <c r="L95" s="35"/>
      <c r="M95" s="35"/>
      <c r="N95" s="35"/>
      <c r="O95" s="35"/>
    </row>
    <row r="96" spans="1:15" ht="29.45" customHeight="1">
      <c r="A96" s="35"/>
      <c r="B96" s="35"/>
      <c r="C96" s="35"/>
      <c r="D96" s="35"/>
      <c r="E96" s="35"/>
      <c r="F96" s="35"/>
      <c r="G96" s="35"/>
      <c r="H96" s="35"/>
      <c r="I96" s="35"/>
      <c r="J96" s="37"/>
      <c r="K96" s="35"/>
      <c r="L96" s="35"/>
      <c r="M96" s="35"/>
      <c r="N96" s="35"/>
      <c r="O96" s="35"/>
    </row>
    <row r="97" spans="1:15" ht="29.45" customHeight="1">
      <c r="A97" s="35"/>
      <c r="B97" s="35"/>
      <c r="C97" s="35"/>
      <c r="D97" s="35"/>
      <c r="E97" s="35"/>
      <c r="F97" s="35"/>
      <c r="G97" s="35"/>
      <c r="H97" s="35"/>
      <c r="I97" s="35"/>
      <c r="J97" s="37"/>
      <c r="K97" s="35"/>
      <c r="L97" s="35"/>
      <c r="M97" s="35"/>
      <c r="N97" s="35"/>
      <c r="O97" s="35"/>
    </row>
    <row r="98" spans="1:15" ht="29.45" customHeight="1">
      <c r="A98" s="35"/>
      <c r="B98" s="35"/>
      <c r="C98" s="35"/>
      <c r="D98" s="35"/>
      <c r="E98" s="35"/>
      <c r="F98" s="35"/>
      <c r="G98" s="35"/>
      <c r="H98" s="35"/>
      <c r="I98" s="35"/>
      <c r="J98" s="37"/>
      <c r="K98" s="35"/>
      <c r="L98" s="35"/>
      <c r="M98" s="35"/>
      <c r="N98" s="35"/>
      <c r="O98" s="35"/>
    </row>
    <row r="99" spans="1:15" ht="29.45" customHeight="1">
      <c r="A99" s="35"/>
      <c r="B99" s="35"/>
      <c r="C99" s="35"/>
      <c r="D99" s="35"/>
      <c r="E99" s="35"/>
      <c r="F99" s="35"/>
      <c r="G99" s="35"/>
      <c r="H99" s="35"/>
      <c r="I99" s="35"/>
      <c r="J99" s="37"/>
      <c r="K99" s="35"/>
      <c r="L99" s="35"/>
      <c r="M99" s="35"/>
      <c r="N99" s="35"/>
      <c r="O99" s="35"/>
    </row>
    <row r="100" spans="1:15" ht="29.4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8"/>
      <c r="K100" s="36"/>
      <c r="L100" s="36"/>
      <c r="M100" s="36"/>
      <c r="N100" s="36"/>
      <c r="O100" s="36"/>
    </row>
    <row r="101" spans="1:15" ht="29.4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8"/>
      <c r="K101" s="36"/>
      <c r="L101" s="36"/>
      <c r="M101" s="36"/>
      <c r="N101" s="36"/>
      <c r="O101" s="36"/>
    </row>
    <row r="102" spans="1:15" ht="29.4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8"/>
      <c r="K102" s="36"/>
      <c r="L102" s="36"/>
      <c r="M102" s="36"/>
      <c r="N102" s="36"/>
      <c r="O102" s="36"/>
    </row>
    <row r="103" spans="1:15" ht="29.4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8"/>
      <c r="K103" s="36"/>
      <c r="L103" s="36"/>
      <c r="M103" s="36"/>
      <c r="N103" s="36"/>
      <c r="O103" s="36"/>
    </row>
    <row r="104" spans="1:15" ht="29.4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8"/>
      <c r="K104" s="36"/>
      <c r="L104" s="36"/>
      <c r="M104" s="36"/>
      <c r="N104" s="36"/>
      <c r="O104" s="36"/>
    </row>
    <row r="105" spans="1:15" ht="29.4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8"/>
      <c r="K105" s="36"/>
      <c r="L105" s="36"/>
      <c r="M105" s="36"/>
      <c r="N105" s="36"/>
      <c r="O105" s="36"/>
    </row>
    <row r="106" spans="1:15" ht="29.4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8"/>
      <c r="K106" s="36"/>
      <c r="L106" s="36"/>
      <c r="M106" s="36"/>
      <c r="N106" s="36"/>
      <c r="O106" s="36"/>
    </row>
    <row r="107" spans="1:15" ht="29.45" customHeight="1"/>
    <row r="108" spans="1:15" ht="29.45" customHeight="1"/>
    <row r="109" spans="1:15" ht="29.45" customHeight="1"/>
    <row r="110" spans="1:15" ht="29.45" customHeight="1"/>
    <row r="111" spans="1:15" ht="29.45" customHeight="1"/>
    <row r="112" spans="1:15" ht="29.45" customHeight="1"/>
    <row r="113" ht="29.45" customHeight="1"/>
    <row r="114" ht="29.45" customHeight="1"/>
    <row r="115" ht="29.45" customHeight="1"/>
    <row r="116" ht="29.45" customHeight="1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G21"/>
  <sheetViews>
    <sheetView topLeftCell="A3" workbookViewId="0">
      <selection activeCell="A3" sqref="A3:G21"/>
    </sheetView>
  </sheetViews>
  <sheetFormatPr defaultColWidth="8.87890625" defaultRowHeight="14.35"/>
  <cols>
    <col min="1" max="1" width="18.41015625" customWidth="1"/>
    <col min="2" max="2" width="14.64453125" customWidth="1"/>
    <col min="5" max="5" width="10.41015625" customWidth="1"/>
    <col min="6" max="6" width="13.64453125" customWidth="1"/>
  </cols>
  <sheetData>
    <row r="3" spans="1:7">
      <c r="F3" s="1" t="s">
        <v>30</v>
      </c>
    </row>
    <row r="4" spans="1:7">
      <c r="A4" t="s">
        <v>2</v>
      </c>
      <c r="B4" t="s">
        <v>39</v>
      </c>
      <c r="C4" t="s">
        <v>40</v>
      </c>
    </row>
    <row r="5" spans="1:7">
      <c r="B5">
        <v>1000000</v>
      </c>
      <c r="F5" s="1" t="s">
        <v>32</v>
      </c>
    </row>
    <row r="6" spans="1:7">
      <c r="A6" s="2">
        <v>43678</v>
      </c>
      <c r="B6" s="3" t="e">
        <f t="shared" ref="B6:B20" si="0">B5+C6</f>
        <v>#REF!</v>
      </c>
      <c r="C6" s="3" t="e">
        <f>SUM(#REF!)</f>
        <v>#REF!</v>
      </c>
      <c r="F6" s="1" t="s">
        <v>34</v>
      </c>
      <c r="G6">
        <v>17</v>
      </c>
    </row>
    <row r="7" spans="1:7">
      <c r="A7" s="2">
        <v>43679</v>
      </c>
      <c r="B7" s="3" t="e">
        <f t="shared" si="0"/>
        <v>#REF!</v>
      </c>
      <c r="C7" s="3" t="e">
        <f>SUM(#REF!)</f>
        <v>#REF!</v>
      </c>
      <c r="F7" s="1" t="s">
        <v>41</v>
      </c>
      <c r="G7">
        <v>23</v>
      </c>
    </row>
    <row r="8" spans="1:7">
      <c r="A8" s="2">
        <v>43682</v>
      </c>
      <c r="B8" s="3" t="e">
        <f t="shared" si="0"/>
        <v>#REF!</v>
      </c>
      <c r="C8" s="3" t="e">
        <f>SUM(#REF!)</f>
        <v>#REF!</v>
      </c>
    </row>
    <row r="9" spans="1:7">
      <c r="A9" s="2">
        <v>43683</v>
      </c>
      <c r="B9" s="3" t="e">
        <f t="shared" si="0"/>
        <v>#REF!</v>
      </c>
      <c r="C9" s="3" t="e">
        <f>SUM(#REF!)</f>
        <v>#REF!</v>
      </c>
    </row>
    <row r="10" spans="1:7">
      <c r="A10" s="2">
        <v>43684</v>
      </c>
      <c r="B10" s="3" t="e">
        <f t="shared" si="0"/>
        <v>#REF!</v>
      </c>
      <c r="C10" s="3" t="e">
        <f>SUM(#REF!)</f>
        <v>#REF!</v>
      </c>
    </row>
    <row r="11" spans="1:7">
      <c r="A11" s="2">
        <v>43686</v>
      </c>
      <c r="B11" s="3" t="e">
        <f t="shared" si="0"/>
        <v>#REF!</v>
      </c>
      <c r="C11" s="3" t="e">
        <f>SUM(#REF!)</f>
        <v>#REF!</v>
      </c>
    </row>
    <row r="12" spans="1:7">
      <c r="A12" s="2">
        <v>43690</v>
      </c>
      <c r="B12" s="3" t="e">
        <f t="shared" si="0"/>
        <v>#REF!</v>
      </c>
      <c r="C12" s="3" t="e">
        <f>SUM(#REF!)</f>
        <v>#REF!</v>
      </c>
    </row>
    <row r="13" spans="1:7">
      <c r="A13" s="2">
        <v>43691</v>
      </c>
      <c r="B13" s="3" t="e">
        <f t="shared" si="0"/>
        <v>#REF!</v>
      </c>
      <c r="C13" s="3" t="e">
        <f>SUM(#REF!)</f>
        <v>#REF!</v>
      </c>
    </row>
    <row r="14" spans="1:7">
      <c r="A14" s="2">
        <v>43693</v>
      </c>
      <c r="B14" s="3" t="e">
        <f t="shared" si="0"/>
        <v>#REF!</v>
      </c>
      <c r="C14" s="3" t="e">
        <f>SUM(#REF!)</f>
        <v>#REF!</v>
      </c>
    </row>
    <row r="15" spans="1:7">
      <c r="A15" s="2">
        <v>43697</v>
      </c>
      <c r="B15" s="3" t="e">
        <f t="shared" si="0"/>
        <v>#REF!</v>
      </c>
      <c r="C15" s="3" t="e">
        <f>SUM(#REF!)</f>
        <v>#REF!</v>
      </c>
    </row>
    <row r="16" spans="1:7">
      <c r="A16" s="2">
        <v>43698</v>
      </c>
      <c r="B16" s="3" t="e">
        <f t="shared" si="0"/>
        <v>#REF!</v>
      </c>
      <c r="C16" s="3" t="e">
        <f>SUM(#REF!)</f>
        <v>#REF!</v>
      </c>
    </row>
    <row r="17" spans="1:3">
      <c r="A17" s="2">
        <v>43699</v>
      </c>
      <c r="B17" s="3" t="e">
        <f t="shared" si="0"/>
        <v>#REF!</v>
      </c>
      <c r="C17" s="3" t="e">
        <f>SUM(#REF!)</f>
        <v>#REF!</v>
      </c>
    </row>
    <row r="18" spans="1:3">
      <c r="A18" s="2">
        <v>43700</v>
      </c>
      <c r="B18" s="3" t="e">
        <f t="shared" si="0"/>
        <v>#REF!</v>
      </c>
      <c r="C18" s="3" t="e">
        <f>SUM(#REF!)</f>
        <v>#REF!</v>
      </c>
    </row>
    <row r="19" spans="1:3">
      <c r="A19" s="2">
        <v>43703</v>
      </c>
      <c r="B19" s="3" t="e">
        <f t="shared" si="0"/>
        <v>#REF!</v>
      </c>
      <c r="C19" t="e">
        <f>SUM(#REF!)</f>
        <v>#REF!</v>
      </c>
    </row>
    <row r="20" spans="1:3">
      <c r="A20" s="2">
        <v>43704</v>
      </c>
      <c r="B20" s="3" t="e">
        <f t="shared" si="0"/>
        <v>#REF!</v>
      </c>
      <c r="C20" t="e">
        <f>SUM(#REF!)</f>
        <v>#REF!</v>
      </c>
    </row>
    <row r="21" spans="1:3">
      <c r="A21" s="2">
        <v>43707</v>
      </c>
      <c r="B21" s="3" t="e">
        <f t="shared" ref="B21" si="1">B20+C21</f>
        <v>#REF!</v>
      </c>
      <c r="C21" t="e">
        <f>SUM(#REF!)</f>
        <v>#REF!</v>
      </c>
    </row>
  </sheetData>
  <pageMargins left="0.75" right="0.75" top="1" bottom="1" header="0.51180555555555496" footer="0.51180555555555496"/>
  <pageSetup firstPageNumber="0" orientation="portrait" useFirstPageNumber="1" horizontalDpi="300" verticalDpi="30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"/>
  <sheetViews>
    <sheetView topLeftCell="A5" workbookViewId="0">
      <selection activeCell="T23" sqref="T23"/>
    </sheetView>
  </sheetViews>
  <sheetFormatPr defaultColWidth="9.1171875" defaultRowHeight="14.35"/>
  <cols>
    <col min="1" max="16384" width="9.1171875" style="67"/>
  </cols>
  <sheetData/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M87"/>
  <sheetViews>
    <sheetView workbookViewId="0">
      <pane ySplit="2" topLeftCell="A50" activePane="bottomLeft" state="frozen"/>
      <selection pane="bottomLeft" activeCell="H51" sqref="H51"/>
    </sheetView>
  </sheetViews>
  <sheetFormatPr defaultRowHeight="18"/>
  <cols>
    <col min="2" max="2" width="16.3515625" customWidth="1"/>
    <col min="3" max="3" width="15" customWidth="1"/>
    <col min="4" max="4" width="23.3515625" customWidth="1"/>
    <col min="5" max="5" width="11.52734375" customWidth="1"/>
    <col min="6" max="6" width="12" customWidth="1"/>
    <col min="7" max="7" width="15.64453125" customWidth="1"/>
    <col min="8" max="8" width="13.64453125" customWidth="1"/>
    <col min="9" max="9" width="18.64453125" customWidth="1"/>
    <col min="10" max="10" width="0.3515625" style="6" hidden="1" customWidth="1"/>
    <col min="11" max="11" width="16.1171875" customWidth="1"/>
    <col min="12" max="12" width="15.87890625" customWidth="1"/>
    <col min="13" max="13" width="18.3515625" style="82" customWidth="1"/>
  </cols>
  <sheetData>
    <row r="1" spans="1:12" ht="51.6" customHeight="1">
      <c r="A1" s="127" t="s">
        <v>665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</row>
    <row r="2" spans="1:12" ht="49.2" customHeight="1">
      <c r="A2" s="13" t="s">
        <v>0</v>
      </c>
      <c r="B2" s="14" t="s">
        <v>2</v>
      </c>
      <c r="C2" s="14" t="s">
        <v>3</v>
      </c>
      <c r="D2" s="14" t="s">
        <v>1</v>
      </c>
      <c r="E2" s="14" t="s">
        <v>4</v>
      </c>
      <c r="F2" s="14" t="s">
        <v>507</v>
      </c>
      <c r="G2" s="15" t="s">
        <v>659</v>
      </c>
      <c r="H2" s="14" t="s">
        <v>660</v>
      </c>
      <c r="I2" s="14" t="s">
        <v>661</v>
      </c>
      <c r="J2" s="29" t="s">
        <v>8</v>
      </c>
      <c r="K2" s="30" t="s">
        <v>662</v>
      </c>
      <c r="L2" s="53" t="s">
        <v>664</v>
      </c>
    </row>
    <row r="3" spans="1:12" ht="24.45" customHeight="1">
      <c r="A3" s="19">
        <v>1</v>
      </c>
      <c r="B3" s="21">
        <v>44565</v>
      </c>
      <c r="C3" s="22" t="s">
        <v>50</v>
      </c>
      <c r="D3" s="20" t="s">
        <v>289</v>
      </c>
      <c r="E3" s="23" t="s">
        <v>12</v>
      </c>
      <c r="F3" s="23">
        <v>500</v>
      </c>
      <c r="G3" s="23">
        <v>2436</v>
      </c>
      <c r="H3" s="23">
        <v>2417.4</v>
      </c>
      <c r="I3" s="23">
        <v>2436.5</v>
      </c>
      <c r="J3" s="33">
        <f t="shared" ref="J3" si="0">IF(E3="","",IF(E3="Buy",(I3-G3),(G3-I3)))</f>
        <v>0.5</v>
      </c>
      <c r="K3" s="34">
        <f t="shared" ref="K3" si="1">IF(E3="","",J3*F3)</f>
        <v>250</v>
      </c>
      <c r="L3" s="55"/>
    </row>
    <row r="4" spans="1:12" ht="24.45" customHeight="1">
      <c r="A4" s="19">
        <v>2</v>
      </c>
      <c r="B4" s="21"/>
      <c r="C4" s="22" t="s">
        <v>189</v>
      </c>
      <c r="D4" s="20" t="s">
        <v>116</v>
      </c>
      <c r="E4" s="23" t="s">
        <v>12</v>
      </c>
      <c r="F4" s="23">
        <v>500</v>
      </c>
      <c r="G4" s="23">
        <v>2535.5</v>
      </c>
      <c r="H4" s="23">
        <v>2502.9</v>
      </c>
      <c r="I4" s="23">
        <v>2583.5</v>
      </c>
      <c r="J4" s="33">
        <f t="shared" ref="J4:J5" si="2">IF(E4="","",IF(E4="Buy",(I4-G4),(G4-I4)))</f>
        <v>48</v>
      </c>
      <c r="K4" s="34">
        <f t="shared" ref="K4:K5" si="3">IF(E4="","",J4*F4)</f>
        <v>24000</v>
      </c>
      <c r="L4" s="55">
        <f>SUM(K3:K4)</f>
        <v>24250</v>
      </c>
    </row>
    <row r="5" spans="1:12" ht="24.45" customHeight="1">
      <c r="A5" s="19">
        <v>3</v>
      </c>
      <c r="B5" s="21">
        <v>44566</v>
      </c>
      <c r="C5" s="22" t="s">
        <v>71</v>
      </c>
      <c r="D5" s="20" t="s">
        <v>289</v>
      </c>
      <c r="E5" s="23" t="s">
        <v>12</v>
      </c>
      <c r="F5" s="23">
        <v>1700</v>
      </c>
      <c r="G5" s="23">
        <v>638.95000000000005</v>
      </c>
      <c r="H5" s="23">
        <v>630.45000000000005</v>
      </c>
      <c r="I5" s="23">
        <v>648.25</v>
      </c>
      <c r="J5" s="33">
        <f t="shared" si="2"/>
        <v>9.2999999999999545</v>
      </c>
      <c r="K5" s="34">
        <f t="shared" si="3"/>
        <v>15809.999999999924</v>
      </c>
      <c r="L5" s="55"/>
    </row>
    <row r="6" spans="1:12" ht="24.45" customHeight="1">
      <c r="A6" s="19">
        <v>4</v>
      </c>
      <c r="B6" s="21"/>
      <c r="C6" s="22" t="s">
        <v>495</v>
      </c>
      <c r="D6" s="20" t="s">
        <v>116</v>
      </c>
      <c r="E6" s="23" t="s">
        <v>12</v>
      </c>
      <c r="F6" s="23">
        <v>2700</v>
      </c>
      <c r="G6" s="23">
        <v>688</v>
      </c>
      <c r="H6" s="23">
        <v>678.6</v>
      </c>
      <c r="I6" s="23">
        <v>696.45</v>
      </c>
      <c r="J6" s="33">
        <f t="shared" ref="J6:J8" si="4">IF(E6="","",IF(E6="Buy",(I6-G6),(G6-I6)))</f>
        <v>8.4500000000000455</v>
      </c>
      <c r="K6" s="34">
        <f t="shared" ref="K6:K8" si="5">IF(E6="","",J6*F6)</f>
        <v>22815.000000000124</v>
      </c>
      <c r="L6" s="55">
        <f>SUM(K5:K6)</f>
        <v>38625.000000000044</v>
      </c>
    </row>
    <row r="7" spans="1:12" ht="24.45" customHeight="1">
      <c r="A7" s="19">
        <v>5</v>
      </c>
      <c r="B7" s="21">
        <v>44567</v>
      </c>
      <c r="C7" s="22" t="s">
        <v>142</v>
      </c>
      <c r="D7" s="20" t="s">
        <v>99</v>
      </c>
      <c r="E7" s="23" t="s">
        <v>13</v>
      </c>
      <c r="F7" s="23">
        <v>1000</v>
      </c>
      <c r="G7" s="23">
        <v>1691</v>
      </c>
      <c r="H7" s="23">
        <v>1707.3</v>
      </c>
      <c r="I7" s="23">
        <v>1701.9</v>
      </c>
      <c r="J7" s="33">
        <f t="shared" si="4"/>
        <v>-10.900000000000091</v>
      </c>
      <c r="K7" s="34">
        <f t="shared" si="5"/>
        <v>-10900.000000000091</v>
      </c>
      <c r="L7" s="55"/>
    </row>
    <row r="8" spans="1:12" ht="24.45" customHeight="1">
      <c r="A8" s="19">
        <v>6</v>
      </c>
      <c r="B8" s="21"/>
      <c r="C8" s="22" t="s">
        <v>227</v>
      </c>
      <c r="D8" s="20" t="s">
        <v>47</v>
      </c>
      <c r="E8" s="23" t="s">
        <v>12</v>
      </c>
      <c r="F8" s="23">
        <v>2600</v>
      </c>
      <c r="G8" s="23">
        <v>786.3</v>
      </c>
      <c r="H8" s="23">
        <v>777.6</v>
      </c>
      <c r="I8" s="23">
        <v>780.3</v>
      </c>
      <c r="J8" s="33">
        <f t="shared" si="4"/>
        <v>-6</v>
      </c>
      <c r="K8" s="34">
        <f t="shared" si="5"/>
        <v>-15600</v>
      </c>
      <c r="L8" s="55"/>
    </row>
    <row r="9" spans="1:12" ht="24.45" customHeight="1">
      <c r="A9" s="19">
        <v>7</v>
      </c>
      <c r="B9" s="21"/>
      <c r="C9" s="22" t="s">
        <v>663</v>
      </c>
      <c r="D9" s="20" t="s">
        <v>98</v>
      </c>
      <c r="E9" s="23" t="s">
        <v>12</v>
      </c>
      <c r="F9" s="23">
        <v>3500</v>
      </c>
      <c r="G9" s="23">
        <v>231.8</v>
      </c>
      <c r="H9" s="23">
        <v>229.5</v>
      </c>
      <c r="I9" s="23">
        <v>236.8</v>
      </c>
      <c r="J9" s="33">
        <f t="shared" ref="J9:J13" si="6">IF(E9="","",IF(E9="Buy",(I9-G9),(G9-I9)))</f>
        <v>5</v>
      </c>
      <c r="K9" s="34">
        <f t="shared" ref="K9:K13" si="7">IF(E9="","",J9*F9)</f>
        <v>17500</v>
      </c>
      <c r="L9" s="55">
        <f>SUM(K7:K8:K9)</f>
        <v>-9000.0000000000909</v>
      </c>
    </row>
    <row r="10" spans="1:12" ht="24.45" customHeight="1">
      <c r="A10" s="19">
        <v>8</v>
      </c>
      <c r="B10" s="21">
        <v>44568</v>
      </c>
      <c r="C10" s="22" t="s">
        <v>246</v>
      </c>
      <c r="D10" s="20" t="s">
        <v>581</v>
      </c>
      <c r="E10" s="23" t="s">
        <v>12</v>
      </c>
      <c r="F10" s="23">
        <v>875</v>
      </c>
      <c r="G10" s="23">
        <v>873.5</v>
      </c>
      <c r="H10" s="23">
        <v>864.9</v>
      </c>
      <c r="I10" s="23">
        <v>892</v>
      </c>
      <c r="J10" s="33">
        <f t="shared" si="6"/>
        <v>18.5</v>
      </c>
      <c r="K10" s="34">
        <f t="shared" si="7"/>
        <v>16187.5</v>
      </c>
      <c r="L10" s="55"/>
    </row>
    <row r="11" spans="1:12" ht="24.45" customHeight="1">
      <c r="A11" s="19">
        <v>9</v>
      </c>
      <c r="B11" s="21"/>
      <c r="C11" s="22" t="s">
        <v>250</v>
      </c>
      <c r="D11" s="20" t="s">
        <v>152</v>
      </c>
      <c r="E11" s="23" t="s">
        <v>12</v>
      </c>
      <c r="F11" s="23">
        <v>1000</v>
      </c>
      <c r="G11" s="23">
        <v>1266.1500000000001</v>
      </c>
      <c r="H11" s="23">
        <v>1254.1500000000001</v>
      </c>
      <c r="I11" s="23">
        <v>1275.45</v>
      </c>
      <c r="J11" s="33">
        <f t="shared" si="6"/>
        <v>9.2999999999999545</v>
      </c>
      <c r="K11" s="34">
        <f t="shared" si="7"/>
        <v>9299.9999999999545</v>
      </c>
      <c r="L11" s="55">
        <f>SUM(K10:K11)</f>
        <v>25487.499999999956</v>
      </c>
    </row>
    <row r="12" spans="1:12" ht="24.45" customHeight="1">
      <c r="A12" s="19">
        <v>10</v>
      </c>
      <c r="B12" s="21">
        <v>44571</v>
      </c>
      <c r="C12" s="22" t="s">
        <v>145</v>
      </c>
      <c r="D12" s="20" t="s">
        <v>588</v>
      </c>
      <c r="E12" s="23" t="s">
        <v>12</v>
      </c>
      <c r="F12" s="23">
        <v>10500</v>
      </c>
      <c r="G12" s="23">
        <v>61.4</v>
      </c>
      <c r="H12" s="23">
        <v>60.3</v>
      </c>
      <c r="I12" s="23">
        <v>62.6</v>
      </c>
      <c r="J12" s="33">
        <f t="shared" si="6"/>
        <v>1.2000000000000028</v>
      </c>
      <c r="K12" s="34">
        <f t="shared" si="7"/>
        <v>12600.000000000029</v>
      </c>
      <c r="L12" s="55"/>
    </row>
    <row r="13" spans="1:12" ht="24.45" customHeight="1">
      <c r="A13" s="19">
        <v>11</v>
      </c>
      <c r="B13" s="21"/>
      <c r="C13" s="22" t="s">
        <v>261</v>
      </c>
      <c r="D13" s="20" t="s">
        <v>563</v>
      </c>
      <c r="E13" s="23" t="s">
        <v>12</v>
      </c>
      <c r="F13" s="23">
        <v>850</v>
      </c>
      <c r="G13" s="23">
        <v>1058</v>
      </c>
      <c r="H13" s="23">
        <v>1048.5</v>
      </c>
      <c r="I13" s="23">
        <v>1084.5</v>
      </c>
      <c r="J13" s="33">
        <f t="shared" si="6"/>
        <v>26.5</v>
      </c>
      <c r="K13" s="34">
        <f t="shared" si="7"/>
        <v>22525</v>
      </c>
      <c r="L13" s="55"/>
    </row>
    <row r="14" spans="1:12" ht="24.45" customHeight="1">
      <c r="A14" s="19">
        <v>12</v>
      </c>
      <c r="B14" s="21"/>
      <c r="C14" s="22" t="s">
        <v>360</v>
      </c>
      <c r="D14" s="20" t="s">
        <v>113</v>
      </c>
      <c r="E14" s="23" t="s">
        <v>12</v>
      </c>
      <c r="F14" s="23">
        <v>2850</v>
      </c>
      <c r="G14" s="23">
        <v>504</v>
      </c>
      <c r="H14" s="23">
        <v>499.5</v>
      </c>
      <c r="I14" s="23">
        <v>505.5</v>
      </c>
      <c r="J14" s="33">
        <f t="shared" ref="J14" si="8">IF(E14="","",IF(E14="Buy",(I14-G14),(G14-I14)))</f>
        <v>1.5</v>
      </c>
      <c r="K14" s="34">
        <f t="shared" ref="K14" si="9">IF(E14="","",J14*F14)</f>
        <v>4275</v>
      </c>
      <c r="L14" s="55">
        <f>SUM(K12:K13:K14)</f>
        <v>39400.000000000029</v>
      </c>
    </row>
    <row r="15" spans="1:12" ht="24.45" customHeight="1">
      <c r="A15" s="19">
        <v>13</v>
      </c>
      <c r="B15" s="21">
        <v>44572</v>
      </c>
      <c r="C15" s="22" t="s">
        <v>114</v>
      </c>
      <c r="D15" s="20" t="s">
        <v>168</v>
      </c>
      <c r="E15" s="23" t="s">
        <v>12</v>
      </c>
      <c r="F15" s="23">
        <v>2000</v>
      </c>
      <c r="G15" s="23">
        <v>952.1</v>
      </c>
      <c r="H15" s="23">
        <v>943.2</v>
      </c>
      <c r="I15" s="23">
        <v>966.15</v>
      </c>
      <c r="J15" s="33">
        <f t="shared" ref="J15" si="10">IF(E15="","",IF(E15="Buy",(I15-G15),(G15-I15)))</f>
        <v>14.049999999999955</v>
      </c>
      <c r="K15" s="34">
        <f t="shared" ref="K15" si="11">IF(E15="","",J15*F15)</f>
        <v>28099.999999999909</v>
      </c>
      <c r="L15" s="55"/>
    </row>
    <row r="16" spans="1:12" ht="24.45" customHeight="1">
      <c r="A16" s="19">
        <v>14</v>
      </c>
      <c r="B16" s="21"/>
      <c r="C16" s="22" t="s">
        <v>516</v>
      </c>
      <c r="D16" s="20" t="s">
        <v>356</v>
      </c>
      <c r="E16" s="23" t="s">
        <v>12</v>
      </c>
      <c r="F16" s="23">
        <v>1200</v>
      </c>
      <c r="G16" s="23">
        <v>965.5</v>
      </c>
      <c r="H16" s="23">
        <v>957.15</v>
      </c>
      <c r="I16" s="23">
        <v>980</v>
      </c>
      <c r="J16" s="33">
        <f t="shared" ref="J16" si="12">IF(E16="","",IF(E16="Buy",(I16-G16),(G16-I16)))</f>
        <v>14.5</v>
      </c>
      <c r="K16" s="34">
        <f t="shared" ref="K16" si="13">IF(E16="","",J16*F16)</f>
        <v>17400</v>
      </c>
      <c r="L16" s="55"/>
    </row>
    <row r="17" spans="1:12" ht="24.45" customHeight="1">
      <c r="A17" s="19">
        <v>15</v>
      </c>
      <c r="B17" s="21"/>
      <c r="C17" s="22" t="s">
        <v>502</v>
      </c>
      <c r="D17" s="20" t="s">
        <v>99</v>
      </c>
      <c r="E17" s="23" t="s">
        <v>12</v>
      </c>
      <c r="F17" s="23">
        <v>1000</v>
      </c>
      <c r="G17" s="23">
        <v>1802.5</v>
      </c>
      <c r="H17" s="23">
        <v>1786.5</v>
      </c>
      <c r="I17" s="23">
        <v>1830.15</v>
      </c>
      <c r="J17" s="33">
        <f t="shared" ref="J17:J21" si="14">IF(E17="","",IF(E17="Buy",(I17-G17),(G17-I17)))</f>
        <v>27.650000000000091</v>
      </c>
      <c r="K17" s="34">
        <f t="shared" ref="K17:K21" si="15">IF(E17="","",J17*F17)</f>
        <v>27650.000000000091</v>
      </c>
      <c r="L17" s="55">
        <f>SUM(K15:K16:K17)</f>
        <v>73150</v>
      </c>
    </row>
    <row r="18" spans="1:12" ht="24.45" customHeight="1">
      <c r="A18" s="19">
        <v>16</v>
      </c>
      <c r="B18" s="21">
        <v>44573</v>
      </c>
      <c r="C18" s="22" t="s">
        <v>70</v>
      </c>
      <c r="D18" s="20" t="s">
        <v>289</v>
      </c>
      <c r="E18" s="23" t="s">
        <v>12</v>
      </c>
      <c r="F18" s="23">
        <v>500</v>
      </c>
      <c r="G18" s="23">
        <v>2490</v>
      </c>
      <c r="H18" s="23">
        <v>2469.6</v>
      </c>
      <c r="I18" s="23">
        <v>2523</v>
      </c>
      <c r="J18" s="33">
        <f t="shared" si="14"/>
        <v>33</v>
      </c>
      <c r="K18" s="34">
        <f t="shared" si="15"/>
        <v>16500</v>
      </c>
      <c r="L18" s="55"/>
    </row>
    <row r="19" spans="1:12" ht="24.45" customHeight="1">
      <c r="A19" s="19">
        <v>17</v>
      </c>
      <c r="B19" s="21"/>
      <c r="C19" s="22" t="s">
        <v>370</v>
      </c>
      <c r="D19" s="20" t="s">
        <v>182</v>
      </c>
      <c r="E19" s="23" t="s">
        <v>12</v>
      </c>
      <c r="F19" s="23">
        <v>2000</v>
      </c>
      <c r="G19" s="23">
        <v>385.5</v>
      </c>
      <c r="H19" s="23">
        <v>381.6</v>
      </c>
      <c r="I19" s="23">
        <v>385.5</v>
      </c>
      <c r="J19" s="33">
        <f t="shared" si="14"/>
        <v>0</v>
      </c>
      <c r="K19" s="34">
        <f t="shared" si="15"/>
        <v>0</v>
      </c>
      <c r="L19" s="55"/>
    </row>
    <row r="20" spans="1:12" ht="24.45" customHeight="1">
      <c r="A20" s="19">
        <v>18</v>
      </c>
      <c r="B20" s="21"/>
      <c r="C20" s="22" t="s">
        <v>242</v>
      </c>
      <c r="D20" s="20" t="s">
        <v>78</v>
      </c>
      <c r="E20" s="23" t="s">
        <v>12</v>
      </c>
      <c r="F20" s="23">
        <v>125</v>
      </c>
      <c r="G20" s="23">
        <v>7829</v>
      </c>
      <c r="H20" s="23">
        <v>7764.3</v>
      </c>
      <c r="I20" s="23">
        <v>7829.8</v>
      </c>
      <c r="J20" s="33">
        <f t="shared" si="14"/>
        <v>0.8000000000001819</v>
      </c>
      <c r="K20" s="34">
        <f t="shared" si="15"/>
        <v>100.00000000002274</v>
      </c>
      <c r="L20" s="55"/>
    </row>
    <row r="21" spans="1:12" ht="24.45" customHeight="1">
      <c r="A21" s="19">
        <v>19</v>
      </c>
      <c r="B21" s="21"/>
      <c r="C21" s="22" t="s">
        <v>533</v>
      </c>
      <c r="D21" s="20" t="s">
        <v>224</v>
      </c>
      <c r="E21" s="23" t="s">
        <v>12</v>
      </c>
      <c r="F21" s="23">
        <v>1400</v>
      </c>
      <c r="G21" s="23">
        <v>861.25</v>
      </c>
      <c r="H21" s="23">
        <v>853.2</v>
      </c>
      <c r="I21" s="23">
        <v>869.65</v>
      </c>
      <c r="J21" s="33">
        <f t="shared" si="14"/>
        <v>8.3999999999999773</v>
      </c>
      <c r="K21" s="34">
        <f t="shared" si="15"/>
        <v>11759.999999999967</v>
      </c>
      <c r="L21" s="55"/>
    </row>
    <row r="22" spans="1:12" ht="24" customHeight="1">
      <c r="A22" s="19">
        <v>20</v>
      </c>
      <c r="B22" s="21"/>
      <c r="C22" s="22" t="s">
        <v>566</v>
      </c>
      <c r="D22" s="20" t="s">
        <v>376</v>
      </c>
      <c r="E22" s="23" t="s">
        <v>12</v>
      </c>
      <c r="F22" s="23">
        <v>2200</v>
      </c>
      <c r="G22" s="23">
        <v>671.5</v>
      </c>
      <c r="H22" s="23">
        <v>666.9</v>
      </c>
      <c r="I22" s="23">
        <v>673.5</v>
      </c>
      <c r="J22" s="33">
        <f t="shared" ref="J22:J27" si="16">IF(E22="","",IF(E22="Buy",(I22-G22),(G22-I22)))</f>
        <v>2</v>
      </c>
      <c r="K22" s="34">
        <f t="shared" ref="K22:K27" si="17">IF(E22="","",J22*F22)</f>
        <v>4400</v>
      </c>
      <c r="L22" s="55">
        <f>SUM(K18:K19:K20:K21:K22)</f>
        <v>32759.999999999989</v>
      </c>
    </row>
    <row r="23" spans="1:12" ht="24" customHeight="1">
      <c r="A23" s="19">
        <v>21</v>
      </c>
      <c r="B23" s="21">
        <v>44574</v>
      </c>
      <c r="C23" s="22" t="s">
        <v>199</v>
      </c>
      <c r="D23" s="20" t="s">
        <v>169</v>
      </c>
      <c r="E23" s="23" t="s">
        <v>12</v>
      </c>
      <c r="F23" s="23">
        <v>850</v>
      </c>
      <c r="G23" s="23">
        <v>1185</v>
      </c>
      <c r="H23" s="23">
        <v>1177.2</v>
      </c>
      <c r="I23" s="23">
        <v>1205.45</v>
      </c>
      <c r="J23" s="33">
        <f t="shared" si="16"/>
        <v>20.450000000000045</v>
      </c>
      <c r="K23" s="34">
        <f t="shared" si="17"/>
        <v>17382.50000000004</v>
      </c>
      <c r="L23" s="55"/>
    </row>
    <row r="24" spans="1:12" ht="24" customHeight="1">
      <c r="A24" s="19">
        <v>22</v>
      </c>
      <c r="B24" s="21"/>
      <c r="C24" s="22" t="s">
        <v>258</v>
      </c>
      <c r="D24" s="20" t="s">
        <v>239</v>
      </c>
      <c r="E24" s="23" t="s">
        <v>12</v>
      </c>
      <c r="F24" s="23">
        <v>700</v>
      </c>
      <c r="G24" s="23">
        <v>860.5</v>
      </c>
      <c r="H24" s="23">
        <v>849.6</v>
      </c>
      <c r="I24" s="23">
        <v>870.6</v>
      </c>
      <c r="J24" s="33">
        <f t="shared" si="16"/>
        <v>10.100000000000023</v>
      </c>
      <c r="K24" s="34">
        <f t="shared" si="17"/>
        <v>7070.0000000000164</v>
      </c>
      <c r="L24" s="55"/>
    </row>
    <row r="25" spans="1:12" ht="24" customHeight="1">
      <c r="A25" s="19">
        <v>23</v>
      </c>
      <c r="B25" s="21"/>
      <c r="C25" s="22" t="s">
        <v>122</v>
      </c>
      <c r="D25" s="20" t="s">
        <v>557</v>
      </c>
      <c r="E25" s="23" t="s">
        <v>12</v>
      </c>
      <c r="F25" s="23">
        <v>6750</v>
      </c>
      <c r="G25" s="23">
        <v>243.2</v>
      </c>
      <c r="H25" s="23">
        <v>241.2</v>
      </c>
      <c r="I25" s="23">
        <v>246.75</v>
      </c>
      <c r="J25" s="33">
        <f t="shared" si="16"/>
        <v>3.5500000000000114</v>
      </c>
      <c r="K25" s="34">
        <f t="shared" si="17"/>
        <v>23962.500000000076</v>
      </c>
      <c r="L25" s="55">
        <f>SUM(K23:K24:K25)</f>
        <v>48415.000000000131</v>
      </c>
    </row>
    <row r="26" spans="1:12" ht="24" customHeight="1">
      <c r="A26" s="19">
        <v>24</v>
      </c>
      <c r="B26" s="21">
        <v>44575</v>
      </c>
      <c r="C26" s="22" t="s">
        <v>50</v>
      </c>
      <c r="D26" s="20" t="s">
        <v>152</v>
      </c>
      <c r="E26" s="23" t="s">
        <v>12</v>
      </c>
      <c r="F26" s="23">
        <v>1000</v>
      </c>
      <c r="G26" s="23">
        <v>1287.5</v>
      </c>
      <c r="H26" s="23">
        <v>1276.2</v>
      </c>
      <c r="I26" s="23">
        <v>1299</v>
      </c>
      <c r="J26" s="33">
        <f t="shared" si="16"/>
        <v>11.5</v>
      </c>
      <c r="K26" s="34">
        <f t="shared" si="17"/>
        <v>11500</v>
      </c>
      <c r="L26" s="55"/>
    </row>
    <row r="27" spans="1:12" ht="24" customHeight="1">
      <c r="A27" s="19">
        <v>25</v>
      </c>
      <c r="B27" s="21"/>
      <c r="C27" s="22" t="s">
        <v>258</v>
      </c>
      <c r="D27" s="20" t="s">
        <v>581</v>
      </c>
      <c r="E27" s="23" t="s">
        <v>12</v>
      </c>
      <c r="F27" s="23">
        <v>875</v>
      </c>
      <c r="G27" s="23">
        <v>902</v>
      </c>
      <c r="H27" s="23">
        <v>891.9</v>
      </c>
      <c r="I27" s="23">
        <v>920</v>
      </c>
      <c r="J27" s="33">
        <f t="shared" si="16"/>
        <v>18</v>
      </c>
      <c r="K27" s="34">
        <f t="shared" si="17"/>
        <v>15750</v>
      </c>
      <c r="L27" s="55">
        <f>SUM(K26:K27)</f>
        <v>27250</v>
      </c>
    </row>
    <row r="28" spans="1:12" ht="24" customHeight="1">
      <c r="A28" s="19">
        <v>26</v>
      </c>
      <c r="B28" s="21">
        <v>44578</v>
      </c>
      <c r="C28" s="22" t="s">
        <v>137</v>
      </c>
      <c r="D28" s="20" t="s">
        <v>113</v>
      </c>
      <c r="E28" s="23" t="s">
        <v>12</v>
      </c>
      <c r="F28" s="23">
        <v>2850</v>
      </c>
      <c r="G28" s="23">
        <v>522</v>
      </c>
      <c r="H28" s="23">
        <v>518.4</v>
      </c>
      <c r="I28" s="23">
        <v>525</v>
      </c>
      <c r="J28" s="33">
        <f t="shared" ref="J28:J36" si="18">IF(E28="","",IF(E28="Buy",(I28-G28),(G28-I28)))</f>
        <v>3</v>
      </c>
      <c r="K28" s="34">
        <f t="shared" ref="K28:K36" si="19">IF(E28="","",J28*F28)</f>
        <v>8550</v>
      </c>
      <c r="L28" s="55"/>
    </row>
    <row r="29" spans="1:12" ht="24" customHeight="1">
      <c r="A29" s="19">
        <v>27</v>
      </c>
      <c r="B29" s="21"/>
      <c r="C29" s="22" t="s">
        <v>349</v>
      </c>
      <c r="D29" s="20" t="s">
        <v>273</v>
      </c>
      <c r="E29" s="23" t="s">
        <v>12</v>
      </c>
      <c r="F29" s="23">
        <v>500</v>
      </c>
      <c r="G29" s="23">
        <v>3495.5</v>
      </c>
      <c r="H29" s="23">
        <v>3471.3</v>
      </c>
      <c r="I29" s="23">
        <v>3520.45</v>
      </c>
      <c r="J29" s="33">
        <f t="shared" si="18"/>
        <v>24.949999999999818</v>
      </c>
      <c r="K29" s="34">
        <f t="shared" si="19"/>
        <v>12474.999999999909</v>
      </c>
      <c r="L29" s="55"/>
    </row>
    <row r="30" spans="1:12" ht="24" customHeight="1">
      <c r="A30" s="19">
        <v>28</v>
      </c>
      <c r="B30" s="21"/>
      <c r="C30" s="22" t="s">
        <v>560</v>
      </c>
      <c r="D30" s="20" t="s">
        <v>182</v>
      </c>
      <c r="E30" s="23" t="s">
        <v>12</v>
      </c>
      <c r="F30" s="23">
        <v>2000</v>
      </c>
      <c r="G30" s="23">
        <v>393.1</v>
      </c>
      <c r="H30" s="23">
        <v>388.8</v>
      </c>
      <c r="I30" s="23">
        <v>390.2</v>
      </c>
      <c r="J30" s="33">
        <f t="shared" si="18"/>
        <v>-2.9000000000000341</v>
      </c>
      <c r="K30" s="34">
        <f t="shared" si="19"/>
        <v>-5800.0000000000682</v>
      </c>
      <c r="L30" s="55">
        <f>SUM(K28:K29:K30)</f>
        <v>15224.99999999984</v>
      </c>
    </row>
    <row r="31" spans="1:12" ht="24" customHeight="1">
      <c r="A31" s="19">
        <v>29</v>
      </c>
      <c r="B31" s="21">
        <v>44579</v>
      </c>
      <c r="C31" s="22" t="s">
        <v>58</v>
      </c>
      <c r="D31" s="20" t="s">
        <v>86</v>
      </c>
      <c r="E31" s="23" t="s">
        <v>13</v>
      </c>
      <c r="F31" s="23">
        <v>3000</v>
      </c>
      <c r="G31" s="23">
        <v>319</v>
      </c>
      <c r="H31" s="23">
        <v>322.2</v>
      </c>
      <c r="I31" s="23">
        <v>320.2</v>
      </c>
      <c r="J31" s="33">
        <f t="shared" si="18"/>
        <v>-1.1999999999999886</v>
      </c>
      <c r="K31" s="34">
        <f t="shared" si="19"/>
        <v>-3599.9999999999659</v>
      </c>
      <c r="L31" s="55"/>
    </row>
    <row r="32" spans="1:12" ht="24" customHeight="1">
      <c r="A32" s="19">
        <v>30</v>
      </c>
      <c r="B32" s="21"/>
      <c r="C32" s="22" t="s">
        <v>131</v>
      </c>
      <c r="D32" s="20" t="s">
        <v>170</v>
      </c>
      <c r="E32" s="23" t="s">
        <v>13</v>
      </c>
      <c r="F32" s="23">
        <v>1200</v>
      </c>
      <c r="G32" s="23">
        <v>1710</v>
      </c>
      <c r="H32" s="23">
        <v>1728.9</v>
      </c>
      <c r="I32" s="23">
        <v>1695.85</v>
      </c>
      <c r="J32" s="33">
        <f t="shared" si="18"/>
        <v>14.150000000000091</v>
      </c>
      <c r="K32" s="34">
        <f t="shared" si="19"/>
        <v>16980.000000000109</v>
      </c>
      <c r="L32" s="55"/>
    </row>
    <row r="33" spans="1:12" ht="24" customHeight="1">
      <c r="A33" s="19">
        <v>31</v>
      </c>
      <c r="B33" s="21"/>
      <c r="C33" s="22" t="s">
        <v>568</v>
      </c>
      <c r="D33" s="20" t="s">
        <v>273</v>
      </c>
      <c r="E33" s="23" t="s">
        <v>13</v>
      </c>
      <c r="F33" s="23">
        <v>250</v>
      </c>
      <c r="G33" s="23">
        <v>3416</v>
      </c>
      <c r="H33" s="23">
        <v>3443.3</v>
      </c>
      <c r="I33" s="23">
        <v>3443.4</v>
      </c>
      <c r="J33" s="33">
        <f t="shared" si="18"/>
        <v>-27.400000000000091</v>
      </c>
      <c r="K33" s="34">
        <f t="shared" si="19"/>
        <v>-6850.0000000000227</v>
      </c>
      <c r="L33" s="55"/>
    </row>
    <row r="34" spans="1:12" ht="24" customHeight="1">
      <c r="A34" s="19">
        <v>32</v>
      </c>
      <c r="B34" s="21"/>
      <c r="C34" s="22" t="s">
        <v>397</v>
      </c>
      <c r="D34" s="20" t="s">
        <v>64</v>
      </c>
      <c r="E34" s="23" t="s">
        <v>12</v>
      </c>
      <c r="F34" s="23">
        <v>2750</v>
      </c>
      <c r="G34" s="23">
        <v>834.85</v>
      </c>
      <c r="H34" s="23">
        <v>828.45</v>
      </c>
      <c r="I34" s="23">
        <v>829.2</v>
      </c>
      <c r="J34" s="33">
        <f t="shared" si="18"/>
        <v>-5.6499999999999773</v>
      </c>
      <c r="K34" s="34">
        <f t="shared" si="19"/>
        <v>-15537.499999999938</v>
      </c>
      <c r="L34" s="55">
        <f>SUM(K31:K32:K33:K34)</f>
        <v>-9007.4999999998181</v>
      </c>
    </row>
    <row r="35" spans="1:12" ht="24" customHeight="1">
      <c r="A35" s="19">
        <v>33</v>
      </c>
      <c r="B35" s="21">
        <v>44580</v>
      </c>
      <c r="C35" s="22" t="s">
        <v>137</v>
      </c>
      <c r="D35" s="20" t="s">
        <v>610</v>
      </c>
      <c r="E35" s="23" t="s">
        <v>13</v>
      </c>
      <c r="F35" s="23">
        <v>1350</v>
      </c>
      <c r="G35" s="23">
        <v>721.5</v>
      </c>
      <c r="H35" s="23">
        <v>730.8</v>
      </c>
      <c r="I35" s="23">
        <v>730.35</v>
      </c>
      <c r="J35" s="33">
        <f t="shared" si="18"/>
        <v>-8.8500000000000227</v>
      </c>
      <c r="K35" s="34">
        <f t="shared" si="19"/>
        <v>-11947.500000000031</v>
      </c>
      <c r="L35" s="55"/>
    </row>
    <row r="36" spans="1:12" ht="24" customHeight="1">
      <c r="A36" s="19">
        <v>34</v>
      </c>
      <c r="B36" s="21"/>
      <c r="C36" s="22" t="s">
        <v>232</v>
      </c>
      <c r="D36" s="20" t="s">
        <v>133</v>
      </c>
      <c r="E36" s="23" t="s">
        <v>13</v>
      </c>
      <c r="F36" s="23">
        <v>1250</v>
      </c>
      <c r="G36" s="23">
        <v>743.95</v>
      </c>
      <c r="H36" s="23">
        <v>751.5</v>
      </c>
      <c r="I36" s="23">
        <v>748.8</v>
      </c>
      <c r="J36" s="33">
        <f t="shared" si="18"/>
        <v>-4.8499999999999091</v>
      </c>
      <c r="K36" s="34">
        <f t="shared" si="19"/>
        <v>-6062.4999999998863</v>
      </c>
      <c r="L36" s="55">
        <f>SUM(K35:K36)</f>
        <v>-18009.999999999916</v>
      </c>
    </row>
    <row r="37" spans="1:12" ht="24" customHeight="1">
      <c r="A37" s="19">
        <v>35</v>
      </c>
      <c r="B37" s="21">
        <v>44581</v>
      </c>
      <c r="C37" s="22" t="s">
        <v>66</v>
      </c>
      <c r="D37" s="20" t="s">
        <v>591</v>
      </c>
      <c r="E37" s="23" t="s">
        <v>12</v>
      </c>
      <c r="F37" s="23">
        <v>8400</v>
      </c>
      <c r="G37" s="23">
        <v>167.2</v>
      </c>
      <c r="H37" s="23">
        <v>165.6</v>
      </c>
      <c r="I37" s="23">
        <v>166.45</v>
      </c>
      <c r="J37" s="33">
        <f t="shared" ref="J37:J43" si="20">IF(E37="","",IF(E37="Buy",(I37-G37),(G37-I37)))</f>
        <v>-0.75</v>
      </c>
      <c r="K37" s="34">
        <f t="shared" ref="K37:K43" si="21">IF(E37="","",J37*F37)</f>
        <v>-6300</v>
      </c>
      <c r="L37" s="55"/>
    </row>
    <row r="38" spans="1:12" ht="24" customHeight="1">
      <c r="A38" s="19">
        <v>36</v>
      </c>
      <c r="B38" s="21"/>
      <c r="C38" s="22" t="s">
        <v>395</v>
      </c>
      <c r="D38" s="20" t="s">
        <v>437</v>
      </c>
      <c r="E38" s="23" t="s">
        <v>12</v>
      </c>
      <c r="F38" s="23">
        <v>5333</v>
      </c>
      <c r="G38" s="23">
        <v>211.7</v>
      </c>
      <c r="H38" s="23">
        <v>209.7</v>
      </c>
      <c r="I38" s="23">
        <v>215.1</v>
      </c>
      <c r="J38" s="33">
        <f t="shared" si="20"/>
        <v>3.4000000000000057</v>
      </c>
      <c r="K38" s="34">
        <f t="shared" si="21"/>
        <v>18132.20000000003</v>
      </c>
      <c r="L38" s="55">
        <f>SUM(K37:K38)</f>
        <v>11832.20000000003</v>
      </c>
    </row>
    <row r="39" spans="1:12" ht="24" customHeight="1">
      <c r="A39" s="19">
        <v>37</v>
      </c>
      <c r="B39" s="21">
        <v>44582</v>
      </c>
      <c r="C39" s="22" t="s">
        <v>221</v>
      </c>
      <c r="D39" s="20" t="s">
        <v>666</v>
      </c>
      <c r="E39" s="23" t="s">
        <v>12</v>
      </c>
      <c r="F39" s="23">
        <v>2600</v>
      </c>
      <c r="G39" s="23">
        <v>503.65</v>
      </c>
      <c r="H39" s="23">
        <v>499.5</v>
      </c>
      <c r="I39" s="23">
        <v>499.5</v>
      </c>
      <c r="J39" s="33">
        <f t="shared" si="20"/>
        <v>-4.1499999999999773</v>
      </c>
      <c r="K39" s="34">
        <f t="shared" si="21"/>
        <v>-10789.999999999942</v>
      </c>
      <c r="L39" s="55"/>
    </row>
    <row r="40" spans="1:12" ht="24" customHeight="1">
      <c r="A40" s="19">
        <v>38</v>
      </c>
      <c r="B40" s="21"/>
      <c r="C40" s="22" t="s">
        <v>120</v>
      </c>
      <c r="D40" s="20" t="s">
        <v>173</v>
      </c>
      <c r="E40" s="23" t="s">
        <v>13</v>
      </c>
      <c r="F40" s="23">
        <v>1900</v>
      </c>
      <c r="G40" s="23">
        <v>699.5</v>
      </c>
      <c r="H40" s="23">
        <v>707.4</v>
      </c>
      <c r="I40" s="23">
        <v>698.75</v>
      </c>
      <c r="J40" s="33">
        <f t="shared" si="20"/>
        <v>0.75</v>
      </c>
      <c r="K40" s="34">
        <f t="shared" si="21"/>
        <v>1425</v>
      </c>
      <c r="L40" s="55"/>
    </row>
    <row r="41" spans="1:12" ht="24" customHeight="1">
      <c r="A41" s="19">
        <v>39</v>
      </c>
      <c r="B41" s="21"/>
      <c r="C41" s="22" t="s">
        <v>393</v>
      </c>
      <c r="D41" s="20" t="s">
        <v>154</v>
      </c>
      <c r="E41" s="23" t="s">
        <v>12</v>
      </c>
      <c r="F41" s="23">
        <v>2150</v>
      </c>
      <c r="G41" s="23">
        <v>511.85</v>
      </c>
      <c r="H41" s="23">
        <v>507.6</v>
      </c>
      <c r="I41" s="23">
        <v>507.6</v>
      </c>
      <c r="J41" s="33">
        <f t="shared" si="20"/>
        <v>-4.25</v>
      </c>
      <c r="K41" s="34">
        <f t="shared" si="21"/>
        <v>-9137.5</v>
      </c>
      <c r="L41" s="55"/>
    </row>
    <row r="42" spans="1:12" ht="24" customHeight="1">
      <c r="A42" s="19">
        <v>40</v>
      </c>
      <c r="B42" s="21"/>
      <c r="C42" s="22" t="s">
        <v>112</v>
      </c>
      <c r="D42" s="20" t="s">
        <v>152</v>
      </c>
      <c r="E42" s="23" t="s">
        <v>13</v>
      </c>
      <c r="F42" s="23">
        <v>1000</v>
      </c>
      <c r="G42" s="23">
        <v>1196</v>
      </c>
      <c r="H42" s="23">
        <v>1206.9000000000001</v>
      </c>
      <c r="I42" s="23">
        <v>1187.5999999999999</v>
      </c>
      <c r="J42" s="33">
        <f t="shared" si="20"/>
        <v>8.4000000000000909</v>
      </c>
      <c r="K42" s="34">
        <f t="shared" si="21"/>
        <v>8400.0000000000909</v>
      </c>
      <c r="L42" s="55">
        <f>SUM(K39:K40:K41:K42)</f>
        <v>-10102.499999999851</v>
      </c>
    </row>
    <row r="43" spans="1:12" ht="24" customHeight="1">
      <c r="A43" s="19">
        <v>41</v>
      </c>
      <c r="B43" s="21">
        <v>44585</v>
      </c>
      <c r="C43" s="22" t="s">
        <v>94</v>
      </c>
      <c r="D43" s="20" t="s">
        <v>667</v>
      </c>
      <c r="E43" s="23" t="s">
        <v>13</v>
      </c>
      <c r="F43" s="23">
        <v>3750</v>
      </c>
      <c r="G43" s="23">
        <v>244</v>
      </c>
      <c r="H43" s="23">
        <v>247.5</v>
      </c>
      <c r="I43" s="23">
        <v>244.5</v>
      </c>
      <c r="J43" s="33">
        <f t="shared" si="20"/>
        <v>-0.5</v>
      </c>
      <c r="K43" s="34">
        <f t="shared" si="21"/>
        <v>-1875</v>
      </c>
      <c r="L43" s="55"/>
    </row>
    <row r="44" spans="1:12" ht="24" customHeight="1">
      <c r="A44" s="19">
        <v>42</v>
      </c>
      <c r="B44" s="21"/>
      <c r="C44" s="22" t="s">
        <v>143</v>
      </c>
      <c r="D44" s="20" t="s">
        <v>125</v>
      </c>
      <c r="E44" s="23" t="s">
        <v>13</v>
      </c>
      <c r="F44" s="23">
        <v>800</v>
      </c>
      <c r="G44" s="23">
        <v>1164.5</v>
      </c>
      <c r="H44" s="23">
        <v>1180.8</v>
      </c>
      <c r="I44" s="23">
        <v>1173.5999999999999</v>
      </c>
      <c r="J44" s="33">
        <f t="shared" ref="J44" si="22">IF(E44="","",IF(E44="Buy",(I44-G44),(G44-I44)))</f>
        <v>-9.0999999999999091</v>
      </c>
      <c r="K44" s="34">
        <f t="shared" ref="K44" si="23">IF(E44="","",J44*F44)</f>
        <v>-7279.9999999999272</v>
      </c>
      <c r="L44" s="55"/>
    </row>
    <row r="45" spans="1:12" ht="24" customHeight="1">
      <c r="A45" s="19">
        <v>43</v>
      </c>
      <c r="B45" s="21"/>
      <c r="C45" s="22" t="s">
        <v>431</v>
      </c>
      <c r="D45" s="20" t="s">
        <v>177</v>
      </c>
      <c r="E45" s="23" t="s">
        <v>13</v>
      </c>
      <c r="F45" s="23">
        <v>3800</v>
      </c>
      <c r="G45" s="23">
        <v>202</v>
      </c>
      <c r="H45" s="23">
        <v>205.2</v>
      </c>
      <c r="I45" s="23">
        <v>195.3</v>
      </c>
      <c r="J45" s="33">
        <f t="shared" ref="J45:J47" si="24">IF(E45="","",IF(E45="Buy",(I45-G45),(G45-I45)))</f>
        <v>6.6999999999999886</v>
      </c>
      <c r="K45" s="34">
        <f t="shared" ref="K45:K47" si="25">IF(E45="","",J45*F45)</f>
        <v>25459.999999999956</v>
      </c>
      <c r="L45" s="55">
        <f>SUM(K43:K44:K45)</f>
        <v>16305.000000000029</v>
      </c>
    </row>
    <row r="46" spans="1:12" ht="24" customHeight="1">
      <c r="A46" s="19">
        <v>44</v>
      </c>
      <c r="B46" s="21">
        <v>44589</v>
      </c>
      <c r="C46" s="22" t="s">
        <v>137</v>
      </c>
      <c r="D46" s="20" t="s">
        <v>384</v>
      </c>
      <c r="E46" s="23" t="s">
        <v>12</v>
      </c>
      <c r="F46" s="23">
        <v>7700</v>
      </c>
      <c r="G46" s="23">
        <v>169.8</v>
      </c>
      <c r="H46" s="23">
        <v>168.75</v>
      </c>
      <c r="I46" s="23">
        <v>170.1</v>
      </c>
      <c r="J46" s="33">
        <f t="shared" si="24"/>
        <v>0.29999999999998295</v>
      </c>
      <c r="K46" s="34">
        <f t="shared" si="25"/>
        <v>2309.9999999998686</v>
      </c>
      <c r="L46" s="55"/>
    </row>
    <row r="47" spans="1:12" ht="24" customHeight="1">
      <c r="A47" s="19">
        <v>45</v>
      </c>
      <c r="B47" s="21"/>
      <c r="C47" s="22" t="s">
        <v>408</v>
      </c>
      <c r="D47" s="20" t="s">
        <v>125</v>
      </c>
      <c r="E47" s="23" t="s">
        <v>12</v>
      </c>
      <c r="F47" s="23">
        <v>800</v>
      </c>
      <c r="G47" s="23">
        <v>1296.5</v>
      </c>
      <c r="H47" s="23">
        <v>1278.9000000000001</v>
      </c>
      <c r="I47" s="23">
        <v>1288.9000000000001</v>
      </c>
      <c r="J47" s="33">
        <f t="shared" si="24"/>
        <v>-7.5999999999999091</v>
      </c>
      <c r="K47" s="34">
        <f t="shared" si="25"/>
        <v>-6079.9999999999272</v>
      </c>
      <c r="L47" s="55"/>
    </row>
    <row r="48" spans="1:12" ht="24" customHeight="1">
      <c r="A48" s="19">
        <v>46</v>
      </c>
      <c r="B48" s="21"/>
      <c r="C48" s="22" t="s">
        <v>367</v>
      </c>
      <c r="D48" s="20" t="s">
        <v>152</v>
      </c>
      <c r="E48" s="23" t="s">
        <v>13</v>
      </c>
      <c r="F48" s="23">
        <v>1000</v>
      </c>
      <c r="G48" s="23">
        <v>1158.25</v>
      </c>
      <c r="H48" s="23">
        <v>1167.3</v>
      </c>
      <c r="I48" s="23">
        <v>1151.7</v>
      </c>
      <c r="J48" s="33">
        <f t="shared" ref="J48:J50" si="26">IF(E48="","",IF(E48="Buy",(I48-G48),(G48-I48)))</f>
        <v>6.5499999999999545</v>
      </c>
      <c r="K48" s="34">
        <f t="shared" ref="K48:K50" si="27">IF(E48="","",J48*F48)</f>
        <v>6549.9999999999545</v>
      </c>
      <c r="L48" s="55">
        <f>SUM(K46:K47:K48)</f>
        <v>2779.9999999998959</v>
      </c>
    </row>
    <row r="49" spans="1:12" ht="24" customHeight="1">
      <c r="A49" s="19">
        <v>47</v>
      </c>
      <c r="B49" s="21">
        <v>44592</v>
      </c>
      <c r="C49" s="22" t="s">
        <v>143</v>
      </c>
      <c r="D49" s="20" t="s">
        <v>653</v>
      </c>
      <c r="E49" s="23" t="s">
        <v>12</v>
      </c>
      <c r="F49" s="23">
        <v>1300</v>
      </c>
      <c r="G49" s="23">
        <v>467</v>
      </c>
      <c r="H49" s="23">
        <v>460.8</v>
      </c>
      <c r="I49" s="23">
        <v>475.5</v>
      </c>
      <c r="J49" s="33">
        <f t="shared" si="26"/>
        <v>8.5</v>
      </c>
      <c r="K49" s="34">
        <f t="shared" si="27"/>
        <v>11050</v>
      </c>
      <c r="L49" s="55"/>
    </row>
    <row r="50" spans="1:12" ht="24" customHeight="1" thickBot="1">
      <c r="A50" s="19">
        <v>48</v>
      </c>
      <c r="B50" s="21"/>
      <c r="C50" s="22" t="s">
        <v>278</v>
      </c>
      <c r="D50" s="20" t="s">
        <v>289</v>
      </c>
      <c r="E50" s="23" t="s">
        <v>12</v>
      </c>
      <c r="F50" s="23">
        <v>750</v>
      </c>
      <c r="G50" s="23">
        <v>2392.65</v>
      </c>
      <c r="H50" s="23">
        <v>265.2</v>
      </c>
      <c r="I50" s="23">
        <v>2391</v>
      </c>
      <c r="J50" s="33">
        <f t="shared" si="26"/>
        <v>-1.6500000000000909</v>
      </c>
      <c r="K50" s="34">
        <f t="shared" si="27"/>
        <v>-1237.5000000000682</v>
      </c>
      <c r="L50" s="55">
        <f>SUM(K49:K50)</f>
        <v>9812.4999999999309</v>
      </c>
    </row>
    <row r="51" spans="1:12" ht="33" customHeight="1" thickBot="1">
      <c r="A51" s="56"/>
      <c r="B51" s="57"/>
      <c r="C51" s="57"/>
      <c r="D51" s="57" t="s">
        <v>31</v>
      </c>
      <c r="E51" s="57"/>
      <c r="F51" s="57"/>
      <c r="G51" s="57"/>
      <c r="H51" s="57"/>
      <c r="I51" s="57"/>
      <c r="J51" s="58"/>
      <c r="K51" s="59">
        <f>SUM(K3:K50)</f>
        <v>319172.20000000019</v>
      </c>
      <c r="L51" s="69"/>
    </row>
    <row r="52" spans="1:12" ht="18.7">
      <c r="A52" s="10"/>
      <c r="B52" s="10"/>
      <c r="C52" s="10"/>
      <c r="D52" s="10"/>
      <c r="E52" s="10"/>
      <c r="F52" s="10"/>
      <c r="G52" s="10"/>
      <c r="H52" s="10"/>
      <c r="I52" s="10"/>
      <c r="J52" s="26"/>
      <c r="K52" s="27"/>
      <c r="L52" s="27"/>
    </row>
    <row r="53" spans="1:12" ht="18.7">
      <c r="A53" s="10"/>
      <c r="B53" s="10"/>
      <c r="C53" s="10"/>
      <c r="D53" s="10"/>
      <c r="E53" s="10"/>
      <c r="F53" s="10"/>
      <c r="G53" s="10"/>
      <c r="H53" s="10"/>
      <c r="I53" s="10"/>
      <c r="J53" s="26"/>
      <c r="K53" s="27"/>
      <c r="L53" s="27"/>
    </row>
    <row r="54" spans="1:12" ht="28.2" customHeight="1">
      <c r="A54" s="66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</row>
    <row r="55" spans="1:12" ht="28.2" customHeight="1">
      <c r="A55" s="10"/>
      <c r="B55" s="10"/>
      <c r="C55" s="10"/>
      <c r="D55" s="10"/>
      <c r="E55" s="10"/>
      <c r="F55" s="10"/>
      <c r="G55" s="10"/>
      <c r="H55" s="10"/>
      <c r="I55" s="10"/>
      <c r="J55" s="26"/>
      <c r="K55" s="27"/>
      <c r="L55" s="27"/>
    </row>
    <row r="56" spans="1:12" ht="28.2" customHeight="1">
      <c r="A56" s="10"/>
      <c r="B56" s="10"/>
      <c r="C56" s="10"/>
      <c r="D56" s="10"/>
      <c r="E56" s="10"/>
      <c r="F56" s="10"/>
      <c r="G56" s="10"/>
      <c r="H56" s="10"/>
      <c r="I56" s="10"/>
      <c r="J56" s="26"/>
      <c r="K56" s="27"/>
      <c r="L56" s="27"/>
    </row>
    <row r="57" spans="1:12" ht="28.2" customHeight="1">
      <c r="A57" s="10"/>
      <c r="B57" s="10"/>
      <c r="C57" s="10"/>
      <c r="D57" s="10"/>
      <c r="E57" s="10"/>
      <c r="F57" s="10"/>
      <c r="G57" s="10"/>
      <c r="H57" s="10"/>
      <c r="I57" s="10"/>
      <c r="J57" s="26"/>
      <c r="K57" s="27"/>
      <c r="L57" s="27"/>
    </row>
    <row r="58" spans="1:12" ht="28.2" customHeight="1">
      <c r="A58" s="10"/>
      <c r="B58" s="10"/>
      <c r="C58" s="10"/>
      <c r="D58" s="10"/>
      <c r="E58" s="10"/>
      <c r="F58" s="10"/>
      <c r="G58" s="10"/>
      <c r="H58" s="10"/>
      <c r="I58" s="10"/>
      <c r="J58" s="26"/>
      <c r="K58" s="27"/>
      <c r="L58" s="27"/>
    </row>
    <row r="59" spans="1:12" ht="28.2" customHeight="1">
      <c r="A59" s="10"/>
      <c r="B59" s="10"/>
      <c r="C59" s="10"/>
      <c r="D59" s="10"/>
      <c r="E59" s="10"/>
      <c r="F59" s="10"/>
      <c r="G59" s="10"/>
      <c r="H59" s="10"/>
      <c r="I59" s="10"/>
      <c r="J59" s="26"/>
      <c r="K59" s="27"/>
      <c r="L59" s="27"/>
    </row>
    <row r="60" spans="1:12" ht="28.2" customHeight="1">
      <c r="A60" s="10"/>
      <c r="B60" s="10"/>
      <c r="C60" s="10"/>
      <c r="D60" s="10"/>
      <c r="E60" s="10"/>
      <c r="F60" s="10"/>
      <c r="G60" s="10"/>
      <c r="H60" s="10"/>
      <c r="I60" s="10"/>
      <c r="J60" s="26"/>
      <c r="K60" s="27"/>
      <c r="L60" s="27"/>
    </row>
    <row r="61" spans="1:12" ht="28.2" customHeight="1">
      <c r="A61" s="10"/>
      <c r="B61" s="10"/>
      <c r="C61" s="10"/>
      <c r="D61" s="10"/>
      <c r="E61" s="10"/>
      <c r="F61" s="10"/>
      <c r="G61" s="10"/>
      <c r="H61" s="10"/>
      <c r="I61" s="10"/>
      <c r="J61" s="26"/>
      <c r="K61" s="27"/>
      <c r="L61" s="27"/>
    </row>
    <row r="62" spans="1:12" ht="28.2" customHeight="1">
      <c r="A62" s="10"/>
      <c r="B62" s="10"/>
      <c r="C62" s="10"/>
      <c r="D62" s="10"/>
      <c r="E62" s="10"/>
      <c r="F62" s="10"/>
      <c r="G62" s="10"/>
      <c r="H62" s="10"/>
      <c r="I62" s="10"/>
      <c r="J62" s="26"/>
      <c r="K62" s="27"/>
      <c r="L62" s="27"/>
    </row>
    <row r="63" spans="1:12" ht="28.2" customHeight="1">
      <c r="A63" s="10"/>
      <c r="B63" s="10"/>
      <c r="C63" s="10"/>
      <c r="D63" s="10"/>
      <c r="E63" s="10"/>
      <c r="F63" s="10"/>
      <c r="G63" s="10"/>
      <c r="H63" s="10"/>
      <c r="I63" s="10"/>
      <c r="J63" s="26"/>
      <c r="K63" s="27"/>
      <c r="L63" s="27"/>
    </row>
    <row r="64" spans="1:12" ht="18.7">
      <c r="A64" s="10"/>
      <c r="B64" s="10"/>
      <c r="C64" s="10"/>
      <c r="D64" s="10"/>
      <c r="E64" s="10"/>
      <c r="F64" s="10"/>
      <c r="G64" s="10"/>
      <c r="H64" s="10"/>
      <c r="I64" s="10"/>
      <c r="J64" s="26"/>
      <c r="K64" s="27"/>
      <c r="L64" s="27"/>
    </row>
    <row r="65" spans="1:12" ht="18.7">
      <c r="A65" s="10"/>
      <c r="B65" s="10"/>
      <c r="C65" s="10"/>
      <c r="D65" s="10"/>
      <c r="E65" s="10"/>
      <c r="F65" s="10"/>
      <c r="G65" s="10"/>
      <c r="H65" s="10"/>
      <c r="I65" s="10"/>
      <c r="J65" s="26"/>
      <c r="K65" s="27"/>
      <c r="L65" s="27"/>
    </row>
    <row r="66" spans="1:12" ht="18.7">
      <c r="A66" s="10"/>
      <c r="B66" s="10"/>
      <c r="C66" s="10"/>
      <c r="D66" s="10"/>
      <c r="E66" s="10"/>
      <c r="F66" s="10"/>
      <c r="G66" s="10"/>
      <c r="H66" s="10"/>
      <c r="I66" s="10"/>
      <c r="J66" s="26"/>
      <c r="K66" s="27"/>
      <c r="L66" s="27"/>
    </row>
    <row r="67" spans="1:12">
      <c r="A67" s="35"/>
      <c r="B67" s="35"/>
      <c r="C67" s="35"/>
      <c r="D67" s="35"/>
      <c r="E67" s="35"/>
      <c r="F67" s="35"/>
      <c r="G67" s="35"/>
      <c r="H67" s="35"/>
      <c r="I67" s="35"/>
      <c r="J67" s="37"/>
      <c r="K67" s="35"/>
      <c r="L67" s="35"/>
    </row>
    <row r="68" spans="1:12">
      <c r="A68" s="35"/>
      <c r="B68" s="35"/>
      <c r="C68" s="35"/>
      <c r="D68" s="35"/>
      <c r="E68" s="35"/>
      <c r="F68" s="35"/>
      <c r="G68" s="35"/>
      <c r="H68" s="35"/>
      <c r="I68" s="35"/>
      <c r="J68" s="37"/>
      <c r="K68" s="35"/>
      <c r="L68" s="35"/>
    </row>
    <row r="69" spans="1:12">
      <c r="A69" s="35"/>
      <c r="B69" s="35"/>
      <c r="C69" s="35"/>
      <c r="D69" s="35"/>
      <c r="E69" s="35"/>
      <c r="F69" s="35"/>
      <c r="G69" s="35"/>
      <c r="H69" s="35"/>
      <c r="I69" s="35"/>
      <c r="J69" s="37"/>
      <c r="K69" s="35"/>
      <c r="L69" s="35"/>
    </row>
    <row r="70" spans="1:12">
      <c r="A70" s="35"/>
      <c r="B70" s="35"/>
      <c r="C70" s="35"/>
      <c r="D70" s="35"/>
      <c r="E70" s="35"/>
      <c r="F70" s="35"/>
      <c r="G70" s="35"/>
      <c r="H70" s="35"/>
      <c r="I70" s="35"/>
      <c r="J70" s="37"/>
      <c r="K70" s="35"/>
      <c r="L70" s="35"/>
    </row>
    <row r="71" spans="1:12">
      <c r="A71" s="35"/>
      <c r="B71" s="35"/>
      <c r="C71" s="35"/>
      <c r="D71" s="35"/>
      <c r="E71" s="35"/>
      <c r="F71" s="35"/>
      <c r="G71" s="35"/>
      <c r="H71" s="35"/>
      <c r="I71" s="35"/>
      <c r="J71" s="37"/>
      <c r="K71" s="35"/>
      <c r="L71" s="35"/>
    </row>
    <row r="72" spans="1:12">
      <c r="A72" s="35"/>
      <c r="B72" s="35"/>
      <c r="C72" s="35"/>
      <c r="D72" s="35"/>
      <c r="E72" s="35"/>
      <c r="F72" s="35"/>
      <c r="G72" s="35"/>
      <c r="H72" s="35"/>
      <c r="I72" s="35"/>
      <c r="J72" s="37"/>
      <c r="K72" s="35"/>
      <c r="L72" s="35"/>
    </row>
    <row r="73" spans="1:12">
      <c r="A73" s="35"/>
      <c r="B73" s="35"/>
      <c r="C73" s="35"/>
      <c r="D73" s="35"/>
      <c r="E73" s="35"/>
      <c r="F73" s="35"/>
      <c r="G73" s="35"/>
      <c r="H73" s="35"/>
      <c r="I73" s="35"/>
      <c r="J73" s="37"/>
      <c r="K73" s="35"/>
      <c r="L73" s="35"/>
    </row>
    <row r="74" spans="1:12">
      <c r="A74" s="35"/>
      <c r="B74" s="35"/>
      <c r="C74" s="35"/>
      <c r="D74" s="35"/>
      <c r="E74" s="35"/>
      <c r="F74" s="35"/>
      <c r="G74" s="35"/>
      <c r="H74" s="35"/>
      <c r="I74" s="35"/>
      <c r="J74" s="37"/>
      <c r="K74" s="35"/>
      <c r="L74" s="35"/>
    </row>
    <row r="75" spans="1:12">
      <c r="A75" s="35"/>
      <c r="B75" s="35"/>
      <c r="C75" s="35"/>
      <c r="D75" s="35"/>
      <c r="E75" s="35"/>
      <c r="F75" s="35"/>
      <c r="G75" s="35"/>
      <c r="H75" s="35"/>
      <c r="I75" s="35"/>
      <c r="J75" s="37"/>
      <c r="K75" s="35"/>
      <c r="L75" s="35"/>
    </row>
    <row r="76" spans="1:12">
      <c r="A76" s="35"/>
      <c r="B76" s="35"/>
      <c r="C76" s="35"/>
      <c r="D76" s="35"/>
      <c r="E76" s="35"/>
      <c r="F76" s="35"/>
      <c r="G76" s="35"/>
      <c r="H76" s="35"/>
      <c r="I76" s="35"/>
      <c r="J76" s="37"/>
      <c r="K76" s="35"/>
      <c r="L76" s="35"/>
    </row>
    <row r="77" spans="1:12">
      <c r="A77" s="35"/>
      <c r="B77" s="35"/>
      <c r="C77" s="35"/>
      <c r="D77" s="35"/>
      <c r="E77" s="35"/>
      <c r="F77" s="35"/>
      <c r="G77" s="35"/>
      <c r="H77" s="35"/>
      <c r="I77" s="35"/>
      <c r="J77" s="37"/>
      <c r="K77" s="35"/>
      <c r="L77" s="35"/>
    </row>
    <row r="78" spans="1:12">
      <c r="A78" s="35"/>
      <c r="B78" s="35"/>
      <c r="C78" s="35"/>
      <c r="D78" s="35"/>
      <c r="E78" s="35"/>
      <c r="F78" s="35"/>
      <c r="G78" s="35"/>
      <c r="H78" s="35"/>
      <c r="I78" s="35"/>
      <c r="J78" s="37"/>
      <c r="K78" s="35"/>
      <c r="L78" s="35"/>
    </row>
    <row r="79" spans="1:12">
      <c r="A79" s="35"/>
      <c r="B79" s="35"/>
      <c r="C79" s="35"/>
      <c r="D79" s="35"/>
      <c r="E79" s="35"/>
      <c r="F79" s="35"/>
      <c r="G79" s="35"/>
      <c r="H79" s="35"/>
      <c r="I79" s="35"/>
      <c r="J79" s="37"/>
      <c r="K79" s="35"/>
      <c r="L79" s="35"/>
    </row>
    <row r="80" spans="1:12">
      <c r="A80" s="35"/>
      <c r="B80" s="35"/>
      <c r="C80" s="35"/>
      <c r="D80" s="35"/>
      <c r="E80" s="35"/>
      <c r="F80" s="35"/>
      <c r="G80" s="35"/>
      <c r="H80" s="35"/>
      <c r="I80" s="35"/>
      <c r="J80" s="37"/>
      <c r="K80" s="35"/>
      <c r="L80" s="35"/>
    </row>
    <row r="81" spans="1:12">
      <c r="A81" s="36"/>
      <c r="B81" s="36"/>
      <c r="C81" s="36"/>
      <c r="D81" s="36"/>
      <c r="E81" s="36"/>
      <c r="F81" s="36"/>
      <c r="G81" s="36"/>
      <c r="H81" s="36"/>
      <c r="I81" s="36"/>
      <c r="J81" s="38"/>
      <c r="K81" s="36"/>
      <c r="L81" s="36"/>
    </row>
    <row r="82" spans="1:12">
      <c r="A82" s="36"/>
      <c r="B82" s="36"/>
      <c r="C82" s="36"/>
      <c r="D82" s="36"/>
      <c r="E82" s="36"/>
      <c r="F82" s="36"/>
      <c r="G82" s="36"/>
      <c r="H82" s="36"/>
      <c r="I82" s="36"/>
      <c r="J82" s="38"/>
      <c r="K82" s="36"/>
      <c r="L82" s="36"/>
    </row>
    <row r="83" spans="1:12">
      <c r="A83" s="36"/>
      <c r="B83" s="36"/>
      <c r="C83" s="36"/>
      <c r="D83" s="36"/>
      <c r="E83" s="36"/>
      <c r="F83" s="36"/>
      <c r="G83" s="36"/>
      <c r="H83" s="36"/>
      <c r="I83" s="36"/>
      <c r="J83" s="38"/>
      <c r="K83" s="36"/>
      <c r="L83" s="36"/>
    </row>
    <row r="84" spans="1:12">
      <c r="A84" s="36"/>
      <c r="B84" s="36"/>
      <c r="C84" s="36"/>
      <c r="D84" s="36"/>
      <c r="E84" s="36"/>
      <c r="F84" s="36"/>
      <c r="G84" s="36"/>
      <c r="H84" s="36"/>
      <c r="I84" s="36"/>
      <c r="J84" s="38"/>
      <c r="K84" s="36"/>
      <c r="L84" s="36"/>
    </row>
    <row r="85" spans="1:12">
      <c r="A85" s="36"/>
      <c r="B85" s="36"/>
      <c r="C85" s="36"/>
      <c r="D85" s="36"/>
      <c r="E85" s="36"/>
      <c r="F85" s="36"/>
      <c r="G85" s="36"/>
      <c r="H85" s="36"/>
      <c r="I85" s="36"/>
      <c r="J85" s="38"/>
      <c r="K85" s="36"/>
      <c r="L85" s="36"/>
    </row>
    <row r="86" spans="1:12">
      <c r="A86" s="36"/>
      <c r="B86" s="36"/>
      <c r="C86" s="36"/>
      <c r="D86" s="36"/>
      <c r="E86" s="36"/>
      <c r="F86" s="36"/>
      <c r="G86" s="36"/>
      <c r="H86" s="36"/>
      <c r="I86" s="36"/>
      <c r="J86" s="38"/>
      <c r="K86" s="36"/>
      <c r="L86" s="36"/>
    </row>
    <row r="87" spans="1:12">
      <c r="A87" s="36"/>
      <c r="B87" s="36"/>
      <c r="C87" s="36"/>
      <c r="D87" s="36"/>
      <c r="E87" s="36"/>
      <c r="F87" s="36"/>
      <c r="G87" s="36"/>
      <c r="H87" s="36"/>
      <c r="I87" s="36"/>
      <c r="J87" s="38"/>
      <c r="K87" s="36"/>
      <c r="L87" s="36"/>
    </row>
  </sheetData>
  <mergeCells count="1">
    <mergeCell ref="A1:L1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M80"/>
  <sheetViews>
    <sheetView workbookViewId="0">
      <pane ySplit="2" topLeftCell="A67" activePane="bottomLeft" state="frozen"/>
      <selection pane="bottomLeft" activeCell="H69" sqref="H69"/>
    </sheetView>
  </sheetViews>
  <sheetFormatPr defaultRowHeight="14.35"/>
  <cols>
    <col min="1" max="1" width="10.3515625" customWidth="1"/>
    <col min="2" max="2" width="13.52734375" customWidth="1"/>
    <col min="3" max="3" width="15.1171875" customWidth="1"/>
    <col min="4" max="4" width="19.87890625" customWidth="1"/>
    <col min="5" max="5" width="12.64453125" customWidth="1"/>
    <col min="6" max="6" width="11.64453125" customWidth="1"/>
    <col min="7" max="7" width="12.41015625" customWidth="1"/>
    <col min="8" max="8" width="14.3515625" customWidth="1"/>
    <col min="9" max="9" width="13.1171875" customWidth="1"/>
    <col min="10" max="10" width="12.3515625" customWidth="1"/>
    <col min="11" max="11" width="16" customWidth="1"/>
    <col min="12" max="12" width="14.3515625" customWidth="1"/>
    <col min="13" max="13" width="17.1171875" customWidth="1"/>
  </cols>
  <sheetData>
    <row r="1" spans="1:12" ht="51.6" customHeight="1">
      <c r="A1" s="127" t="s">
        <v>668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</row>
    <row r="2" spans="1:12" ht="49.95" customHeight="1">
      <c r="A2" s="13" t="s">
        <v>0</v>
      </c>
      <c r="B2" s="14" t="s">
        <v>2</v>
      </c>
      <c r="C2" s="14" t="s">
        <v>3</v>
      </c>
      <c r="D2" s="14" t="s">
        <v>1</v>
      </c>
      <c r="E2" s="14" t="s">
        <v>4</v>
      </c>
      <c r="F2" s="14" t="s">
        <v>507</v>
      </c>
      <c r="G2" s="15" t="s">
        <v>659</v>
      </c>
      <c r="H2" s="14" t="s">
        <v>660</v>
      </c>
      <c r="I2" s="14" t="s">
        <v>661</v>
      </c>
      <c r="J2" s="29" t="s">
        <v>8</v>
      </c>
      <c r="K2" s="30" t="s">
        <v>662</v>
      </c>
      <c r="L2" s="53" t="s">
        <v>664</v>
      </c>
    </row>
    <row r="3" spans="1:12" ht="24" customHeight="1">
      <c r="A3" s="19">
        <v>1</v>
      </c>
      <c r="B3" s="21">
        <v>44593</v>
      </c>
      <c r="C3" s="22" t="s">
        <v>240</v>
      </c>
      <c r="D3" s="20" t="s">
        <v>74</v>
      </c>
      <c r="E3" s="23" t="s">
        <v>12</v>
      </c>
      <c r="F3" s="23">
        <v>1200</v>
      </c>
      <c r="G3" s="23">
        <v>786</v>
      </c>
      <c r="H3" s="23">
        <v>779.4</v>
      </c>
      <c r="I3" s="23">
        <v>791</v>
      </c>
      <c r="J3" s="33">
        <f t="shared" ref="J3:J4" si="0">IF(E3="","",IF(E3="Buy",(I3-G3),(G3-I3)))</f>
        <v>5</v>
      </c>
      <c r="K3" s="34">
        <f t="shared" ref="K3:K4" si="1">IF(E3="","",J3*F3)</f>
        <v>6000</v>
      </c>
      <c r="L3" s="55"/>
    </row>
    <row r="4" spans="1:12" ht="24" customHeight="1">
      <c r="A4" s="19">
        <v>2</v>
      </c>
      <c r="B4" s="21"/>
      <c r="C4" s="22" t="s">
        <v>96</v>
      </c>
      <c r="D4" s="20" t="s">
        <v>239</v>
      </c>
      <c r="E4" s="23" t="s">
        <v>12</v>
      </c>
      <c r="F4" s="23">
        <v>1400</v>
      </c>
      <c r="G4" s="23">
        <v>854</v>
      </c>
      <c r="H4" s="23">
        <v>846.9</v>
      </c>
      <c r="I4" s="23">
        <v>870.75</v>
      </c>
      <c r="J4" s="33">
        <f t="shared" si="0"/>
        <v>16.75</v>
      </c>
      <c r="K4" s="34">
        <f t="shared" si="1"/>
        <v>23450</v>
      </c>
      <c r="L4" s="55"/>
    </row>
    <row r="5" spans="1:12" ht="24" customHeight="1">
      <c r="A5" s="19">
        <v>3</v>
      </c>
      <c r="B5" s="21"/>
      <c r="C5" s="22" t="s">
        <v>249</v>
      </c>
      <c r="D5" s="20" t="s">
        <v>169</v>
      </c>
      <c r="E5" s="23" t="s">
        <v>12</v>
      </c>
      <c r="F5" s="23">
        <v>850</v>
      </c>
      <c r="G5" s="23">
        <v>1133.5</v>
      </c>
      <c r="H5" s="23">
        <v>1123.2</v>
      </c>
      <c r="I5" s="23">
        <v>1123.2</v>
      </c>
      <c r="J5" s="33">
        <f t="shared" ref="J5:J6" si="2">IF(E5="","",IF(E5="Buy",(I5-G5),(G5-I5)))</f>
        <v>-10.299999999999955</v>
      </c>
      <c r="K5" s="34">
        <f t="shared" ref="K5:K6" si="3">IF(E5="","",J5*F5)</f>
        <v>-8754.9999999999618</v>
      </c>
      <c r="L5" s="55"/>
    </row>
    <row r="6" spans="1:12" ht="24" customHeight="1">
      <c r="A6" s="19">
        <v>4</v>
      </c>
      <c r="B6" s="21"/>
      <c r="C6" s="22" t="s">
        <v>549</v>
      </c>
      <c r="D6" s="20" t="s">
        <v>669</v>
      </c>
      <c r="E6" s="23" t="s">
        <v>12</v>
      </c>
      <c r="F6" s="23">
        <v>4022</v>
      </c>
      <c r="G6" s="23">
        <v>223</v>
      </c>
      <c r="H6" s="23">
        <v>219.6</v>
      </c>
      <c r="I6" s="23">
        <v>224.5</v>
      </c>
      <c r="J6" s="33">
        <f t="shared" si="2"/>
        <v>1.5</v>
      </c>
      <c r="K6" s="34">
        <f t="shared" si="3"/>
        <v>6033</v>
      </c>
      <c r="L6" s="55">
        <f>SUM(K3:K4:K5:K6)</f>
        <v>26728.000000000036</v>
      </c>
    </row>
    <row r="7" spans="1:12" ht="24" customHeight="1">
      <c r="A7" s="19">
        <v>5</v>
      </c>
      <c r="B7" s="21">
        <v>44594</v>
      </c>
      <c r="C7" s="22" t="s">
        <v>276</v>
      </c>
      <c r="D7" s="20" t="s">
        <v>182</v>
      </c>
      <c r="E7" s="23" t="s">
        <v>12</v>
      </c>
      <c r="F7" s="23">
        <v>4000</v>
      </c>
      <c r="G7" s="23">
        <v>394.8</v>
      </c>
      <c r="H7" s="23">
        <v>389.7</v>
      </c>
      <c r="I7" s="23">
        <v>404.15</v>
      </c>
      <c r="J7" s="33">
        <f t="shared" ref="J7:J14" si="4">IF(E7="","",IF(E7="Buy",(I7-G7),(G7-I7)))</f>
        <v>9.3499999999999659</v>
      </c>
      <c r="K7" s="34">
        <f t="shared" ref="K7:K14" si="5">IF(E7="","",J7*F7)</f>
        <v>37399.999999999862</v>
      </c>
      <c r="L7" s="55">
        <f>SUM(K7)</f>
        <v>37399.999999999862</v>
      </c>
    </row>
    <row r="8" spans="1:12" ht="24" customHeight="1">
      <c r="A8" s="19">
        <v>6</v>
      </c>
      <c r="B8" s="21">
        <v>44595</v>
      </c>
      <c r="C8" s="22" t="s">
        <v>70</v>
      </c>
      <c r="D8" s="20" t="s">
        <v>166</v>
      </c>
      <c r="E8" s="23" t="s">
        <v>12</v>
      </c>
      <c r="F8" s="23">
        <v>2500</v>
      </c>
      <c r="G8" s="23">
        <v>424</v>
      </c>
      <c r="H8" s="23">
        <v>419.85</v>
      </c>
      <c r="I8" s="23">
        <v>419.85</v>
      </c>
      <c r="J8" s="33">
        <f t="shared" si="4"/>
        <v>-4.1499999999999773</v>
      </c>
      <c r="K8" s="34">
        <f t="shared" si="5"/>
        <v>-10374.999999999944</v>
      </c>
      <c r="L8" s="55"/>
    </row>
    <row r="9" spans="1:12" ht="24" customHeight="1">
      <c r="A9" s="19">
        <v>7</v>
      </c>
      <c r="B9" s="21"/>
      <c r="C9" s="22" t="s">
        <v>143</v>
      </c>
      <c r="D9" s="20" t="s">
        <v>635</v>
      </c>
      <c r="E9" s="23" t="s">
        <v>12</v>
      </c>
      <c r="F9" s="23">
        <v>300</v>
      </c>
      <c r="G9" s="23">
        <v>2698</v>
      </c>
      <c r="H9" s="23">
        <v>2682.9</v>
      </c>
      <c r="I9" s="23">
        <v>2754</v>
      </c>
      <c r="J9" s="33">
        <f t="shared" si="4"/>
        <v>56</v>
      </c>
      <c r="K9" s="34">
        <f t="shared" si="5"/>
        <v>16800</v>
      </c>
      <c r="L9" s="55"/>
    </row>
    <row r="10" spans="1:12" ht="24" customHeight="1">
      <c r="A10" s="19">
        <v>8</v>
      </c>
      <c r="B10" s="21"/>
      <c r="C10" s="22" t="s">
        <v>420</v>
      </c>
      <c r="D10" s="20" t="s">
        <v>514</v>
      </c>
      <c r="E10" s="23" t="s">
        <v>12</v>
      </c>
      <c r="F10" s="23">
        <v>3600</v>
      </c>
      <c r="G10" s="23">
        <v>329.8</v>
      </c>
      <c r="H10" s="23">
        <v>325.8</v>
      </c>
      <c r="I10" s="23">
        <v>329.72500000000002</v>
      </c>
      <c r="J10" s="33">
        <f t="shared" si="4"/>
        <v>-7.4999999999988631E-2</v>
      </c>
      <c r="K10" s="34">
        <f t="shared" si="5"/>
        <v>-269.99999999995907</v>
      </c>
      <c r="L10" s="55"/>
    </row>
    <row r="11" spans="1:12" ht="24" customHeight="1">
      <c r="A11" s="19">
        <v>9</v>
      </c>
      <c r="B11" s="21"/>
      <c r="C11" s="22" t="s">
        <v>288</v>
      </c>
      <c r="D11" s="20" t="s">
        <v>672</v>
      </c>
      <c r="E11" s="23" t="s">
        <v>12</v>
      </c>
      <c r="F11" s="23">
        <v>1600</v>
      </c>
      <c r="G11" s="23">
        <v>434.2</v>
      </c>
      <c r="H11" s="23">
        <v>428.4</v>
      </c>
      <c r="I11" s="23">
        <v>442.5</v>
      </c>
      <c r="J11" s="33">
        <f t="shared" si="4"/>
        <v>8.3000000000000114</v>
      </c>
      <c r="K11" s="34">
        <f t="shared" si="5"/>
        <v>13280.000000000018</v>
      </c>
      <c r="L11" s="55">
        <f>SUM(K8:K9:K10:K11)</f>
        <v>19435.000000000116</v>
      </c>
    </row>
    <row r="12" spans="1:12" ht="24" customHeight="1">
      <c r="A12" s="19">
        <v>10</v>
      </c>
      <c r="B12" s="21">
        <v>44596</v>
      </c>
      <c r="C12" s="22" t="s">
        <v>96</v>
      </c>
      <c r="D12" s="20" t="s">
        <v>557</v>
      </c>
      <c r="E12" s="23" t="s">
        <v>12</v>
      </c>
      <c r="F12" s="23">
        <v>6750</v>
      </c>
      <c r="G12" s="23">
        <v>258.39999999999998</v>
      </c>
      <c r="H12" s="23">
        <v>256.5</v>
      </c>
      <c r="I12" s="23">
        <v>256.5</v>
      </c>
      <c r="J12" s="33">
        <f t="shared" si="4"/>
        <v>-1.8999999999999773</v>
      </c>
      <c r="K12" s="34">
        <f t="shared" si="5"/>
        <v>-12824.999999999847</v>
      </c>
      <c r="L12" s="55"/>
    </row>
    <row r="13" spans="1:12" ht="24" customHeight="1">
      <c r="A13" s="19">
        <v>11</v>
      </c>
      <c r="B13" s="21"/>
      <c r="C13" s="22" t="s">
        <v>331</v>
      </c>
      <c r="D13" s="20" t="s">
        <v>109</v>
      </c>
      <c r="E13" s="23" t="s">
        <v>13</v>
      </c>
      <c r="F13" s="23">
        <v>8000</v>
      </c>
      <c r="G13" s="23">
        <v>155.30000000000001</v>
      </c>
      <c r="H13" s="23">
        <v>157.94999999999999</v>
      </c>
      <c r="I13" s="23">
        <v>156.05000000000001</v>
      </c>
      <c r="J13" s="33">
        <f t="shared" si="4"/>
        <v>-0.75</v>
      </c>
      <c r="K13" s="34">
        <f t="shared" si="5"/>
        <v>-6000</v>
      </c>
      <c r="L13" s="55"/>
    </row>
    <row r="14" spans="1:12" ht="24" customHeight="1">
      <c r="A14" s="19">
        <v>12</v>
      </c>
      <c r="B14" s="21"/>
      <c r="C14" s="22" t="s">
        <v>380</v>
      </c>
      <c r="D14" s="20" t="s">
        <v>369</v>
      </c>
      <c r="E14" s="23" t="s">
        <v>12</v>
      </c>
      <c r="F14" s="23">
        <v>1250</v>
      </c>
      <c r="G14" s="23">
        <v>673</v>
      </c>
      <c r="H14" s="23">
        <v>666</v>
      </c>
      <c r="I14" s="23">
        <v>670</v>
      </c>
      <c r="J14" s="33">
        <f t="shared" si="4"/>
        <v>-3</v>
      </c>
      <c r="K14" s="34">
        <f t="shared" si="5"/>
        <v>-3750</v>
      </c>
      <c r="L14" s="55">
        <f>SUM(K12:K13:K14)</f>
        <v>-22574.999999999847</v>
      </c>
    </row>
    <row r="15" spans="1:12" ht="24" customHeight="1">
      <c r="A15" s="19">
        <v>13</v>
      </c>
      <c r="B15" s="21">
        <v>44599</v>
      </c>
      <c r="C15" s="22" t="s">
        <v>240</v>
      </c>
      <c r="D15" s="20" t="s">
        <v>78</v>
      </c>
      <c r="E15" s="23" t="s">
        <v>13</v>
      </c>
      <c r="F15" s="23">
        <v>125</v>
      </c>
      <c r="G15" s="23">
        <v>7071</v>
      </c>
      <c r="H15" s="23">
        <v>7128</v>
      </c>
      <c r="I15" s="23">
        <v>7059</v>
      </c>
      <c r="J15" s="33">
        <f t="shared" ref="J15:J17" si="6">IF(E15="","",IF(E15="Buy",(I15-G15),(G15-I15)))</f>
        <v>12</v>
      </c>
      <c r="K15" s="34">
        <f t="shared" ref="K15:K17" si="7">IF(E15="","",J15*F15)</f>
        <v>1500</v>
      </c>
      <c r="L15" s="55"/>
    </row>
    <row r="16" spans="1:12" ht="24" customHeight="1">
      <c r="A16" s="19">
        <v>14</v>
      </c>
      <c r="B16" s="21"/>
      <c r="C16" s="22" t="s">
        <v>131</v>
      </c>
      <c r="D16" s="20" t="s">
        <v>635</v>
      </c>
      <c r="E16" s="23" t="s">
        <v>13</v>
      </c>
      <c r="F16" s="23">
        <v>600</v>
      </c>
      <c r="G16" s="23">
        <v>2594.5</v>
      </c>
      <c r="H16" s="23">
        <v>2616.3000000000002</v>
      </c>
      <c r="I16" s="23">
        <v>2569.5</v>
      </c>
      <c r="J16" s="33">
        <f t="shared" si="6"/>
        <v>25</v>
      </c>
      <c r="K16" s="34">
        <f t="shared" si="7"/>
        <v>15000</v>
      </c>
      <c r="L16" s="55"/>
    </row>
    <row r="17" spans="1:13" ht="24" customHeight="1">
      <c r="A17" s="19">
        <v>15</v>
      </c>
      <c r="B17" s="21"/>
      <c r="C17" s="22" t="s">
        <v>349</v>
      </c>
      <c r="D17" s="20" t="s">
        <v>169</v>
      </c>
      <c r="E17" s="23" t="s">
        <v>12</v>
      </c>
      <c r="F17" s="23">
        <v>850</v>
      </c>
      <c r="G17" s="23">
        <v>1214</v>
      </c>
      <c r="H17" s="23">
        <v>1197.9000000000001</v>
      </c>
      <c r="I17" s="23">
        <v>1200.5999999999999</v>
      </c>
      <c r="J17" s="33">
        <f t="shared" si="6"/>
        <v>-13.400000000000091</v>
      </c>
      <c r="K17" s="34">
        <f t="shared" si="7"/>
        <v>-11390.000000000076</v>
      </c>
      <c r="L17" s="55"/>
    </row>
    <row r="18" spans="1:13" ht="24" customHeight="1">
      <c r="A18" s="19">
        <v>16</v>
      </c>
      <c r="B18" s="21"/>
      <c r="C18" s="22" t="s">
        <v>504</v>
      </c>
      <c r="D18" s="20" t="s">
        <v>672</v>
      </c>
      <c r="E18" s="23" t="s">
        <v>12</v>
      </c>
      <c r="F18" s="23">
        <v>1600</v>
      </c>
      <c r="G18" s="23">
        <v>453.5</v>
      </c>
      <c r="H18" s="23">
        <v>449.1</v>
      </c>
      <c r="I18" s="23">
        <v>449.1</v>
      </c>
      <c r="J18" s="33">
        <f t="shared" ref="J18:J21" si="8">IF(E18="","",IF(E18="Buy",(I18-G18),(G18-I18)))</f>
        <v>-4.3999999999999773</v>
      </c>
      <c r="K18" s="34">
        <f t="shared" ref="K18:K21" si="9">IF(E18="","",J18*F18)</f>
        <v>-7039.9999999999636</v>
      </c>
      <c r="L18" s="55">
        <f>SUM(K15:K16:K17:K18)</f>
        <v>-1930.00000000004</v>
      </c>
    </row>
    <row r="19" spans="1:13" ht="24" customHeight="1">
      <c r="A19" s="19">
        <v>17</v>
      </c>
      <c r="B19" s="21">
        <v>44600</v>
      </c>
      <c r="C19" s="22" t="s">
        <v>137</v>
      </c>
      <c r="D19" s="20" t="s">
        <v>64</v>
      </c>
      <c r="E19" s="23" t="s">
        <v>13</v>
      </c>
      <c r="F19" s="23">
        <v>1375</v>
      </c>
      <c r="G19" s="23">
        <v>784.5</v>
      </c>
      <c r="H19" s="23">
        <v>790.2</v>
      </c>
      <c r="I19" s="23">
        <v>788</v>
      </c>
      <c r="J19" s="33">
        <f t="shared" si="8"/>
        <v>-3.5</v>
      </c>
      <c r="K19" s="34">
        <f t="shared" si="9"/>
        <v>-4812.5</v>
      </c>
      <c r="L19" s="55"/>
    </row>
    <row r="20" spans="1:13" ht="24" customHeight="1">
      <c r="A20" s="19">
        <v>18</v>
      </c>
      <c r="B20" s="21"/>
      <c r="C20" s="22" t="s">
        <v>145</v>
      </c>
      <c r="D20" s="20" t="s">
        <v>174</v>
      </c>
      <c r="E20" s="23" t="s">
        <v>12</v>
      </c>
      <c r="F20" s="23">
        <v>550</v>
      </c>
      <c r="G20" s="23">
        <v>2485.5</v>
      </c>
      <c r="H20" s="23">
        <v>2469.6</v>
      </c>
      <c r="I20" s="23">
        <v>2469.6</v>
      </c>
      <c r="J20" s="33">
        <f t="shared" si="8"/>
        <v>-15.900000000000091</v>
      </c>
      <c r="K20" s="34">
        <f t="shared" si="9"/>
        <v>-8745.0000000000509</v>
      </c>
      <c r="L20" s="55"/>
    </row>
    <row r="21" spans="1:13" ht="24" customHeight="1">
      <c r="A21" s="19">
        <v>19</v>
      </c>
      <c r="B21" s="21"/>
      <c r="C21" s="22" t="s">
        <v>206</v>
      </c>
      <c r="D21" s="20" t="s">
        <v>667</v>
      </c>
      <c r="E21" s="23" t="s">
        <v>13</v>
      </c>
      <c r="F21" s="23">
        <v>3750</v>
      </c>
      <c r="G21" s="23">
        <v>218.35</v>
      </c>
      <c r="H21" s="23">
        <v>220.5</v>
      </c>
      <c r="I21" s="23">
        <v>220.5</v>
      </c>
      <c r="J21" s="33">
        <f t="shared" si="8"/>
        <v>-2.1500000000000057</v>
      </c>
      <c r="K21" s="34">
        <f t="shared" si="9"/>
        <v>-8062.5000000000209</v>
      </c>
      <c r="L21" s="55"/>
    </row>
    <row r="22" spans="1:13" ht="24" customHeight="1">
      <c r="A22" s="19">
        <v>20</v>
      </c>
      <c r="B22" s="21"/>
      <c r="C22" s="22" t="s">
        <v>304</v>
      </c>
      <c r="D22" s="20" t="s">
        <v>169</v>
      </c>
      <c r="E22" s="23" t="s">
        <v>12</v>
      </c>
      <c r="F22" s="23">
        <v>850</v>
      </c>
      <c r="G22" s="23">
        <v>1213.5</v>
      </c>
      <c r="H22" s="23">
        <v>1197.9000000000001</v>
      </c>
      <c r="I22" s="23">
        <v>1222.5</v>
      </c>
      <c r="J22" s="33">
        <f t="shared" ref="J22:J25" si="10">IF(E22="","",IF(E22="Buy",(I22-G22),(G22-I22)))</f>
        <v>9</v>
      </c>
      <c r="K22" s="34">
        <f t="shared" ref="K22:K25" si="11">IF(E22="","",J22*F22)</f>
        <v>7650</v>
      </c>
      <c r="L22" s="55">
        <f>SUM(K19:K20:K21:K22)</f>
        <v>-13970.000000000073</v>
      </c>
    </row>
    <row r="23" spans="1:13" ht="24" customHeight="1">
      <c r="A23" s="19">
        <v>21</v>
      </c>
      <c r="B23" s="21">
        <v>44601</v>
      </c>
      <c r="C23" s="22" t="s">
        <v>70</v>
      </c>
      <c r="D23" s="20" t="s">
        <v>234</v>
      </c>
      <c r="E23" s="23" t="s">
        <v>12</v>
      </c>
      <c r="F23" s="23">
        <v>1400</v>
      </c>
      <c r="G23" s="23">
        <v>1185</v>
      </c>
      <c r="H23" s="23">
        <v>1177.2</v>
      </c>
      <c r="I23" s="23">
        <v>1183</v>
      </c>
      <c r="J23" s="33">
        <f t="shared" si="10"/>
        <v>-2</v>
      </c>
      <c r="K23" s="34">
        <f t="shared" si="11"/>
        <v>-2800</v>
      </c>
      <c r="L23" s="55"/>
    </row>
    <row r="24" spans="1:13" ht="24" customHeight="1">
      <c r="A24" s="19">
        <v>22</v>
      </c>
      <c r="B24" s="21"/>
      <c r="C24" s="22" t="s">
        <v>123</v>
      </c>
      <c r="D24" s="20" t="s">
        <v>162</v>
      </c>
      <c r="E24" s="23" t="s">
        <v>12</v>
      </c>
      <c r="F24" s="23">
        <v>200</v>
      </c>
      <c r="G24" s="23">
        <v>7542</v>
      </c>
      <c r="H24" s="23">
        <v>7497</v>
      </c>
      <c r="I24" s="23">
        <v>7536</v>
      </c>
      <c r="J24" s="33">
        <f t="shared" si="10"/>
        <v>-6</v>
      </c>
      <c r="K24" s="34">
        <f t="shared" si="11"/>
        <v>-1200</v>
      </c>
      <c r="L24" s="55"/>
    </row>
    <row r="25" spans="1:13" ht="24" customHeight="1">
      <c r="A25" s="19">
        <v>23</v>
      </c>
      <c r="B25" s="21"/>
      <c r="C25" s="22" t="s">
        <v>306</v>
      </c>
      <c r="D25" s="20" t="s">
        <v>369</v>
      </c>
      <c r="E25" s="23" t="s">
        <v>12</v>
      </c>
      <c r="F25" s="23">
        <v>2500</v>
      </c>
      <c r="G25" s="23">
        <v>675</v>
      </c>
      <c r="H25" s="23">
        <v>668.25</v>
      </c>
      <c r="I25" s="23">
        <v>681.3</v>
      </c>
      <c r="J25" s="33">
        <f t="shared" si="10"/>
        <v>6.2999999999999545</v>
      </c>
      <c r="K25" s="34">
        <f t="shared" si="11"/>
        <v>15749.999999999887</v>
      </c>
      <c r="L25" s="55"/>
      <c r="M25" s="105"/>
    </row>
    <row r="26" spans="1:13" ht="24" customHeight="1">
      <c r="A26" s="19">
        <v>24</v>
      </c>
      <c r="B26" s="21"/>
      <c r="C26" s="22" t="s">
        <v>459</v>
      </c>
      <c r="D26" s="20" t="s">
        <v>173</v>
      </c>
      <c r="E26" s="23" t="s">
        <v>12</v>
      </c>
      <c r="F26" s="23">
        <v>950</v>
      </c>
      <c r="G26" s="23">
        <v>726</v>
      </c>
      <c r="H26" s="23">
        <v>718.2</v>
      </c>
      <c r="I26" s="23">
        <v>724</v>
      </c>
      <c r="J26" s="33">
        <f t="shared" ref="J26:J32" si="12">IF(E26="","",IF(E26="Buy",(I26-G26),(G26-I26)))</f>
        <v>-2</v>
      </c>
      <c r="K26" s="34">
        <f t="shared" ref="K26:K32" si="13">IF(E26="","",J26*F26)</f>
        <v>-1900</v>
      </c>
      <c r="L26" s="55">
        <f>SUM(K23:K24:K25:K26)</f>
        <v>9849.9999999998872</v>
      </c>
    </row>
    <row r="27" spans="1:13" ht="24" customHeight="1">
      <c r="A27" s="19">
        <v>25</v>
      </c>
      <c r="B27" s="21">
        <v>44602</v>
      </c>
      <c r="C27" s="22" t="s">
        <v>70</v>
      </c>
      <c r="D27" s="20" t="s">
        <v>113</v>
      </c>
      <c r="E27" s="23" t="s">
        <v>12</v>
      </c>
      <c r="F27" s="23">
        <v>2850</v>
      </c>
      <c r="G27" s="23">
        <v>511.3</v>
      </c>
      <c r="H27" s="23">
        <v>508.5</v>
      </c>
      <c r="I27" s="23">
        <v>508.5</v>
      </c>
      <c r="J27" s="33">
        <f t="shared" si="12"/>
        <v>-2.8000000000000114</v>
      </c>
      <c r="K27" s="34">
        <f t="shared" si="13"/>
        <v>-7980.0000000000327</v>
      </c>
      <c r="L27" s="55"/>
    </row>
    <row r="28" spans="1:13" ht="24" customHeight="1">
      <c r="A28" s="19">
        <v>26</v>
      </c>
      <c r="B28" s="21"/>
      <c r="C28" s="22" t="s">
        <v>238</v>
      </c>
      <c r="D28" s="20" t="s">
        <v>202</v>
      </c>
      <c r="E28" s="23" t="s">
        <v>12</v>
      </c>
      <c r="F28" s="23">
        <v>1350</v>
      </c>
      <c r="G28" s="23">
        <v>676.5</v>
      </c>
      <c r="H28" s="23">
        <v>670.5</v>
      </c>
      <c r="I28" s="23">
        <v>675</v>
      </c>
      <c r="J28" s="33">
        <f t="shared" si="12"/>
        <v>-1.5</v>
      </c>
      <c r="K28" s="34">
        <f t="shared" si="13"/>
        <v>-2025</v>
      </c>
      <c r="L28" s="55"/>
    </row>
    <row r="29" spans="1:13" ht="24" customHeight="1">
      <c r="A29" s="19">
        <v>27</v>
      </c>
      <c r="B29" s="21"/>
      <c r="C29" s="22" t="s">
        <v>303</v>
      </c>
      <c r="D29" s="20" t="s">
        <v>78</v>
      </c>
      <c r="E29" s="23" t="s">
        <v>12</v>
      </c>
      <c r="F29" s="23">
        <v>250</v>
      </c>
      <c r="G29" s="23">
        <v>7210</v>
      </c>
      <c r="H29" s="23">
        <v>7155</v>
      </c>
      <c r="I29" s="23">
        <v>7180</v>
      </c>
      <c r="J29" s="33">
        <f t="shared" si="12"/>
        <v>-30</v>
      </c>
      <c r="K29" s="34">
        <f t="shared" si="13"/>
        <v>-7500</v>
      </c>
      <c r="L29" s="55">
        <f>SUM(K27:K28:K29)</f>
        <v>-17505.000000000033</v>
      </c>
    </row>
    <row r="30" spans="1:13" ht="24" customHeight="1">
      <c r="A30" s="19">
        <v>28</v>
      </c>
      <c r="B30" s="21">
        <v>44603</v>
      </c>
      <c r="C30" s="22" t="s">
        <v>106</v>
      </c>
      <c r="D30" s="20" t="s">
        <v>51</v>
      </c>
      <c r="E30" s="23" t="s">
        <v>12</v>
      </c>
      <c r="F30" s="23">
        <v>1500</v>
      </c>
      <c r="G30" s="23">
        <v>536</v>
      </c>
      <c r="H30" s="23">
        <v>528.29999999999995</v>
      </c>
      <c r="I30" s="23">
        <v>528.29999999999995</v>
      </c>
      <c r="J30" s="33">
        <f t="shared" si="12"/>
        <v>-7.7000000000000455</v>
      </c>
      <c r="K30" s="34">
        <f t="shared" si="13"/>
        <v>-11550.000000000069</v>
      </c>
      <c r="L30" s="55"/>
    </row>
    <row r="31" spans="1:13" ht="24" customHeight="1">
      <c r="A31" s="19">
        <v>29</v>
      </c>
      <c r="B31" s="21"/>
      <c r="C31" s="22" t="s">
        <v>87</v>
      </c>
      <c r="D31" s="20" t="s">
        <v>472</v>
      </c>
      <c r="E31" s="23" t="s">
        <v>13</v>
      </c>
      <c r="F31" s="23">
        <v>200</v>
      </c>
      <c r="G31" s="23">
        <v>4496</v>
      </c>
      <c r="H31" s="23">
        <v>4533.3</v>
      </c>
      <c r="I31" s="23">
        <v>4507</v>
      </c>
      <c r="J31" s="33">
        <f t="shared" si="12"/>
        <v>-11</v>
      </c>
      <c r="K31" s="34">
        <f t="shared" si="13"/>
        <v>-2200</v>
      </c>
      <c r="L31" s="55"/>
    </row>
    <row r="32" spans="1:13" ht="24" customHeight="1">
      <c r="A32" s="19">
        <v>30</v>
      </c>
      <c r="B32" s="21"/>
      <c r="C32" s="22" t="s">
        <v>248</v>
      </c>
      <c r="D32" s="20" t="s">
        <v>152</v>
      </c>
      <c r="E32" s="23" t="s">
        <v>13</v>
      </c>
      <c r="F32" s="23">
        <v>1000</v>
      </c>
      <c r="G32" s="23">
        <v>1185.3499999999999</v>
      </c>
      <c r="H32" s="23">
        <v>1196.0999999999999</v>
      </c>
      <c r="I32" s="23">
        <v>1196.0999999999999</v>
      </c>
      <c r="J32" s="33">
        <f t="shared" si="12"/>
        <v>-10.75</v>
      </c>
      <c r="K32" s="34">
        <f t="shared" si="13"/>
        <v>-10750</v>
      </c>
      <c r="L32" s="55"/>
    </row>
    <row r="33" spans="1:13" ht="24" customHeight="1">
      <c r="A33" s="19">
        <v>31</v>
      </c>
      <c r="B33" s="21"/>
      <c r="C33" s="22" t="s">
        <v>674</v>
      </c>
      <c r="D33" s="20" t="s">
        <v>673</v>
      </c>
      <c r="E33" s="23" t="s">
        <v>12</v>
      </c>
      <c r="F33" s="23">
        <v>1800</v>
      </c>
      <c r="G33" s="23">
        <v>986.75</v>
      </c>
      <c r="H33" s="23">
        <v>978.3</v>
      </c>
      <c r="I33" s="23">
        <v>982</v>
      </c>
      <c r="J33" s="33">
        <f t="shared" ref="J33:J36" si="14">IF(E33="","",IF(E33="Buy",(I33-G33),(G33-I33)))</f>
        <v>-4.75</v>
      </c>
      <c r="K33" s="34">
        <f t="shared" ref="K33:K36" si="15">IF(E33="","",J33*F33)</f>
        <v>-8550</v>
      </c>
      <c r="L33" s="55">
        <f>SUM(K30:K31:K32:K33)</f>
        <v>-33050.000000000073</v>
      </c>
    </row>
    <row r="34" spans="1:13" ht="24" customHeight="1">
      <c r="A34" s="19">
        <v>32</v>
      </c>
      <c r="B34" s="21">
        <v>44606</v>
      </c>
      <c r="C34" s="22" t="s">
        <v>199</v>
      </c>
      <c r="D34" s="20" t="s">
        <v>556</v>
      </c>
      <c r="E34" s="23" t="s">
        <v>13</v>
      </c>
      <c r="F34" s="23">
        <v>6400</v>
      </c>
      <c r="G34" s="23">
        <v>222.75</v>
      </c>
      <c r="H34" s="23">
        <v>225.9</v>
      </c>
      <c r="I34" s="23">
        <v>220.3</v>
      </c>
      <c r="J34" s="33">
        <f t="shared" si="14"/>
        <v>2.4499999999999886</v>
      </c>
      <c r="K34" s="34">
        <f t="shared" si="15"/>
        <v>15679.999999999927</v>
      </c>
      <c r="L34" s="55"/>
      <c r="M34" s="105"/>
    </row>
    <row r="35" spans="1:13" ht="24" customHeight="1">
      <c r="A35" s="19">
        <v>33</v>
      </c>
      <c r="B35" s="21"/>
      <c r="C35" s="22" t="s">
        <v>270</v>
      </c>
      <c r="D35" s="20" t="s">
        <v>185</v>
      </c>
      <c r="E35" s="23" t="s">
        <v>12</v>
      </c>
      <c r="F35" s="23">
        <v>1500</v>
      </c>
      <c r="G35" s="23">
        <v>706.25</v>
      </c>
      <c r="H35" s="23">
        <v>694.8</v>
      </c>
      <c r="I35" s="23">
        <v>702</v>
      </c>
      <c r="J35" s="33">
        <f t="shared" si="14"/>
        <v>-4.25</v>
      </c>
      <c r="K35" s="34">
        <f t="shared" si="15"/>
        <v>-6375</v>
      </c>
      <c r="L35" s="55"/>
    </row>
    <row r="36" spans="1:13" ht="24" customHeight="1">
      <c r="A36" s="19">
        <v>34</v>
      </c>
      <c r="B36" s="21"/>
      <c r="C36" s="22" t="s">
        <v>268</v>
      </c>
      <c r="D36" s="20" t="s">
        <v>253</v>
      </c>
      <c r="E36" s="23" t="s">
        <v>13</v>
      </c>
      <c r="F36" s="23">
        <v>4500</v>
      </c>
      <c r="G36" s="23">
        <v>124</v>
      </c>
      <c r="H36" s="23">
        <v>126</v>
      </c>
      <c r="I36" s="23">
        <v>124</v>
      </c>
      <c r="J36" s="33">
        <f t="shared" si="14"/>
        <v>0</v>
      </c>
      <c r="K36" s="34">
        <f t="shared" si="15"/>
        <v>0</v>
      </c>
      <c r="L36" s="55"/>
    </row>
    <row r="37" spans="1:13" ht="24" customHeight="1">
      <c r="A37" s="19">
        <v>35</v>
      </c>
      <c r="B37" s="21"/>
      <c r="C37" s="22" t="s">
        <v>675</v>
      </c>
      <c r="D37" s="20" t="s">
        <v>153</v>
      </c>
      <c r="E37" s="23" t="s">
        <v>13</v>
      </c>
      <c r="F37" s="23">
        <v>11700</v>
      </c>
      <c r="G37" s="23">
        <v>107</v>
      </c>
      <c r="H37" s="23">
        <v>108.45</v>
      </c>
      <c r="I37" s="23">
        <v>105.8</v>
      </c>
      <c r="J37" s="33">
        <f t="shared" ref="J37:J40" si="16">IF(E37="","",IF(E37="Buy",(I37-G37),(G37-I37)))</f>
        <v>1.2000000000000028</v>
      </c>
      <c r="K37" s="34">
        <f t="shared" ref="K37:K40" si="17">IF(E37="","",J37*F37)</f>
        <v>14040.000000000033</v>
      </c>
      <c r="L37" s="55">
        <f>SUM(K34:K35:K36:K37)</f>
        <v>23344.99999999996</v>
      </c>
    </row>
    <row r="38" spans="1:13" ht="24" customHeight="1">
      <c r="A38" s="19">
        <v>36</v>
      </c>
      <c r="B38" s="21">
        <v>44607</v>
      </c>
      <c r="C38" s="22" t="s">
        <v>87</v>
      </c>
      <c r="D38" s="20" t="s">
        <v>676</v>
      </c>
      <c r="E38" s="23" t="s">
        <v>13</v>
      </c>
      <c r="F38" s="23">
        <v>2500</v>
      </c>
      <c r="G38" s="23">
        <v>398.5</v>
      </c>
      <c r="H38" s="23">
        <v>402.3</v>
      </c>
      <c r="I38" s="23">
        <v>392.7</v>
      </c>
      <c r="J38" s="33">
        <f t="shared" si="16"/>
        <v>5.8000000000000114</v>
      </c>
      <c r="K38" s="34">
        <f t="shared" si="17"/>
        <v>14500.000000000029</v>
      </c>
      <c r="L38" s="55"/>
    </row>
    <row r="39" spans="1:13" ht="24" customHeight="1">
      <c r="A39" s="19">
        <v>37</v>
      </c>
      <c r="B39" s="21"/>
      <c r="C39" s="22" t="s">
        <v>457</v>
      </c>
      <c r="D39" s="20" t="s">
        <v>437</v>
      </c>
      <c r="E39" s="23" t="s">
        <v>13</v>
      </c>
      <c r="F39" s="23">
        <v>5333</v>
      </c>
      <c r="G39" s="23">
        <v>194.5</v>
      </c>
      <c r="H39" s="23">
        <v>196.2</v>
      </c>
      <c r="I39" s="23">
        <v>196.2</v>
      </c>
      <c r="J39" s="33">
        <f t="shared" si="16"/>
        <v>-1.6999999999999886</v>
      </c>
      <c r="K39" s="34">
        <f t="shared" si="17"/>
        <v>-9066.0999999999385</v>
      </c>
      <c r="L39" s="55"/>
    </row>
    <row r="40" spans="1:13" ht="24" customHeight="1">
      <c r="A40" s="19">
        <v>38</v>
      </c>
      <c r="B40" s="21"/>
      <c r="C40" s="22" t="s">
        <v>306</v>
      </c>
      <c r="D40" s="20" t="s">
        <v>635</v>
      </c>
      <c r="E40" s="23" t="s">
        <v>12</v>
      </c>
      <c r="F40" s="23">
        <v>600</v>
      </c>
      <c r="G40" s="23">
        <v>2699.5</v>
      </c>
      <c r="H40" s="23">
        <v>2664.9</v>
      </c>
      <c r="I40" s="23">
        <v>2721</v>
      </c>
      <c r="J40" s="33">
        <f t="shared" si="16"/>
        <v>21.5</v>
      </c>
      <c r="K40" s="34">
        <f t="shared" si="17"/>
        <v>12900</v>
      </c>
      <c r="L40" s="55"/>
    </row>
    <row r="41" spans="1:13" ht="24" customHeight="1">
      <c r="A41" s="19">
        <v>39</v>
      </c>
      <c r="B41" s="21"/>
      <c r="C41" s="22" t="s">
        <v>352</v>
      </c>
      <c r="D41" s="20" t="s">
        <v>289</v>
      </c>
      <c r="E41" s="23" t="s">
        <v>12</v>
      </c>
      <c r="F41" s="23">
        <v>500</v>
      </c>
      <c r="G41" s="23">
        <v>2412</v>
      </c>
      <c r="H41" s="23">
        <v>2394</v>
      </c>
      <c r="I41" s="23">
        <v>2417</v>
      </c>
      <c r="J41" s="33">
        <f t="shared" ref="J41:J42" si="18">IF(E41="","",IF(E41="Buy",(I41-G41),(G41-I41)))</f>
        <v>5</v>
      </c>
      <c r="K41" s="34">
        <f t="shared" ref="K41:K42" si="19">IF(E41="","",J41*F41)</f>
        <v>2500</v>
      </c>
      <c r="L41" s="55">
        <f>SUM(K38:K39:K40:K41)</f>
        <v>20833.900000000089</v>
      </c>
    </row>
    <row r="42" spans="1:13" ht="24" customHeight="1">
      <c r="A42" s="106">
        <v>40</v>
      </c>
      <c r="B42" s="21">
        <v>44608</v>
      </c>
      <c r="C42" s="22" t="s">
        <v>94</v>
      </c>
      <c r="D42" s="20" t="s">
        <v>368</v>
      </c>
      <c r="E42" s="23" t="s">
        <v>12</v>
      </c>
      <c r="F42" s="23">
        <v>650</v>
      </c>
      <c r="G42" s="23">
        <v>1608</v>
      </c>
      <c r="H42" s="23">
        <v>1587.6</v>
      </c>
      <c r="I42" s="23">
        <v>1599</v>
      </c>
      <c r="J42" s="33">
        <f t="shared" si="18"/>
        <v>-9</v>
      </c>
      <c r="K42" s="34">
        <f t="shared" si="19"/>
        <v>-5850</v>
      </c>
      <c r="L42" s="55"/>
    </row>
    <row r="43" spans="1:13" ht="24" customHeight="1">
      <c r="A43" s="106">
        <v>41</v>
      </c>
      <c r="B43" s="21"/>
      <c r="C43" s="22" t="s">
        <v>434</v>
      </c>
      <c r="D43" s="20" t="s">
        <v>133</v>
      </c>
      <c r="E43" s="23" t="s">
        <v>12</v>
      </c>
      <c r="F43" s="23">
        <v>2500</v>
      </c>
      <c r="G43" s="23">
        <v>749.75</v>
      </c>
      <c r="H43" s="23">
        <v>741.6</v>
      </c>
      <c r="I43" s="23">
        <v>744.3</v>
      </c>
      <c r="J43" s="33">
        <f t="shared" ref="J43:J44" si="20">IF(E43="","",IF(E43="Buy",(I43-G43),(G43-I43)))</f>
        <v>-5.4500000000000455</v>
      </c>
      <c r="K43" s="34">
        <f t="shared" ref="K43:K44" si="21">IF(E43="","",J43*F43)</f>
        <v>-13625.000000000113</v>
      </c>
      <c r="L43" s="55">
        <f>SUM(K42:K43)</f>
        <v>-19475.000000000113</v>
      </c>
    </row>
    <row r="44" spans="1:13" ht="24" customHeight="1">
      <c r="A44" s="106">
        <v>42</v>
      </c>
      <c r="B44" s="21">
        <v>44609</v>
      </c>
      <c r="C44" s="22" t="s">
        <v>237</v>
      </c>
      <c r="D44" s="20" t="s">
        <v>204</v>
      </c>
      <c r="E44" s="23" t="s">
        <v>12</v>
      </c>
      <c r="F44" s="23">
        <v>1400</v>
      </c>
      <c r="G44" s="23">
        <v>677</v>
      </c>
      <c r="H44" s="23">
        <v>669.6</v>
      </c>
      <c r="I44" s="23">
        <v>673.9</v>
      </c>
      <c r="J44" s="33">
        <f t="shared" si="20"/>
        <v>-3.1000000000000227</v>
      </c>
      <c r="K44" s="34">
        <f t="shared" si="21"/>
        <v>-4340.0000000000318</v>
      </c>
      <c r="L44" s="55"/>
    </row>
    <row r="45" spans="1:13" ht="24" customHeight="1">
      <c r="A45" s="106">
        <v>43</v>
      </c>
      <c r="B45" s="21"/>
      <c r="C45" s="22" t="s">
        <v>71</v>
      </c>
      <c r="D45" s="20" t="s">
        <v>639</v>
      </c>
      <c r="E45" s="23" t="s">
        <v>13</v>
      </c>
      <c r="F45" s="23">
        <v>6000</v>
      </c>
      <c r="G45" s="23">
        <v>122.95</v>
      </c>
      <c r="H45" s="23">
        <v>126</v>
      </c>
      <c r="I45" s="23">
        <v>122.2</v>
      </c>
      <c r="J45" s="33">
        <f t="shared" ref="J45:J50" si="22">IF(E45="","",IF(E45="Buy",(I45-G45),(G45-I45)))</f>
        <v>0.75</v>
      </c>
      <c r="K45" s="34">
        <f t="shared" ref="K45:K50" si="23">IF(E45="","",J45*F45)</f>
        <v>4500</v>
      </c>
      <c r="L45" s="55">
        <f>SUM(K44:K45)</f>
        <v>159.99999999996817</v>
      </c>
    </row>
    <row r="46" spans="1:13" ht="24" customHeight="1">
      <c r="A46" s="106">
        <v>44</v>
      </c>
      <c r="B46" s="21">
        <v>44610</v>
      </c>
      <c r="C46" s="22" t="s">
        <v>213</v>
      </c>
      <c r="D46" s="20" t="s">
        <v>146</v>
      </c>
      <c r="E46" s="23" t="s">
        <v>13</v>
      </c>
      <c r="F46" s="23">
        <v>1500</v>
      </c>
      <c r="G46" s="23">
        <v>347</v>
      </c>
      <c r="H46" s="23">
        <v>351.9</v>
      </c>
      <c r="I46" s="23">
        <v>340.7</v>
      </c>
      <c r="J46" s="33">
        <f t="shared" si="22"/>
        <v>6.3000000000000114</v>
      </c>
      <c r="K46" s="34">
        <f t="shared" si="23"/>
        <v>9450.0000000000164</v>
      </c>
      <c r="L46" s="55"/>
    </row>
    <row r="47" spans="1:13" ht="24" customHeight="1">
      <c r="A47" s="106">
        <v>45</v>
      </c>
      <c r="B47" s="21"/>
      <c r="C47" s="22" t="s">
        <v>495</v>
      </c>
      <c r="D47" s="20" t="s">
        <v>193</v>
      </c>
      <c r="E47" s="23" t="s">
        <v>13</v>
      </c>
      <c r="F47" s="23">
        <v>4600</v>
      </c>
      <c r="G47" s="23">
        <v>390.55</v>
      </c>
      <c r="H47" s="23">
        <v>395.1</v>
      </c>
      <c r="I47" s="23">
        <v>393.02499999999998</v>
      </c>
      <c r="J47" s="33">
        <f t="shared" si="22"/>
        <v>-2.4749999999999659</v>
      </c>
      <c r="K47" s="34">
        <f t="shared" si="23"/>
        <v>-11384.999999999844</v>
      </c>
      <c r="L47" s="55"/>
    </row>
    <row r="48" spans="1:13" ht="24" customHeight="1">
      <c r="A48" s="106">
        <v>46</v>
      </c>
      <c r="B48" s="21"/>
      <c r="C48" s="22" t="s">
        <v>538</v>
      </c>
      <c r="D48" s="20" t="s">
        <v>677</v>
      </c>
      <c r="E48" s="23" t="s">
        <v>13</v>
      </c>
      <c r="F48" s="23">
        <v>500</v>
      </c>
      <c r="G48" s="23">
        <v>1796</v>
      </c>
      <c r="H48" s="23">
        <v>1812.6</v>
      </c>
      <c r="I48" s="23">
        <v>1812.6</v>
      </c>
      <c r="J48" s="33">
        <f t="shared" si="22"/>
        <v>-16.599999999999909</v>
      </c>
      <c r="K48" s="34">
        <f t="shared" si="23"/>
        <v>-8299.9999999999545</v>
      </c>
      <c r="L48" s="55"/>
    </row>
    <row r="49" spans="1:13" ht="24" customHeight="1">
      <c r="A49" s="106">
        <v>47</v>
      </c>
      <c r="B49" s="21"/>
      <c r="C49" s="22" t="s">
        <v>315</v>
      </c>
      <c r="D49" s="20" t="s">
        <v>185</v>
      </c>
      <c r="E49" s="23" t="s">
        <v>13</v>
      </c>
      <c r="F49" s="23">
        <v>1500</v>
      </c>
      <c r="G49" s="23">
        <v>657.1</v>
      </c>
      <c r="H49" s="23">
        <v>666.9</v>
      </c>
      <c r="I49" s="23">
        <v>646.75</v>
      </c>
      <c r="J49" s="33">
        <f t="shared" si="22"/>
        <v>10.350000000000023</v>
      </c>
      <c r="K49" s="34">
        <f t="shared" si="23"/>
        <v>15525.000000000035</v>
      </c>
      <c r="L49" s="55">
        <f>SUM(K46:K47:K48:K49)</f>
        <v>5290.0000000002528</v>
      </c>
      <c r="M49" s="105"/>
    </row>
    <row r="50" spans="1:13" ht="24" customHeight="1">
      <c r="A50" s="106">
        <v>48</v>
      </c>
      <c r="B50" s="21">
        <v>44613</v>
      </c>
      <c r="C50" s="22" t="s">
        <v>388</v>
      </c>
      <c r="D50" s="20" t="s">
        <v>620</v>
      </c>
      <c r="E50" s="23" t="s">
        <v>13</v>
      </c>
      <c r="F50" s="23">
        <v>200</v>
      </c>
      <c r="G50" s="23">
        <v>4285</v>
      </c>
      <c r="H50" s="23">
        <v>4329</v>
      </c>
      <c r="I50" s="23">
        <v>4329</v>
      </c>
      <c r="J50" s="33">
        <f t="shared" si="22"/>
        <v>-44</v>
      </c>
      <c r="K50" s="34">
        <f t="shared" si="23"/>
        <v>-8800</v>
      </c>
      <c r="L50" s="55"/>
      <c r="M50" s="105"/>
    </row>
    <row r="51" spans="1:13" ht="24" customHeight="1">
      <c r="A51" s="106">
        <v>49</v>
      </c>
      <c r="B51" s="21"/>
      <c r="C51" s="22" t="s">
        <v>456</v>
      </c>
      <c r="D51" s="20" t="s">
        <v>673</v>
      </c>
      <c r="E51" s="23" t="s">
        <v>12</v>
      </c>
      <c r="F51" s="23">
        <v>900</v>
      </c>
      <c r="G51" s="23">
        <v>972</v>
      </c>
      <c r="H51" s="23">
        <v>963.9</v>
      </c>
      <c r="I51" s="23">
        <v>963.9</v>
      </c>
      <c r="J51" s="33">
        <f t="shared" ref="J51:J52" si="24">IF(E51="","",IF(E51="Buy",(I51-G51),(G51-I51)))</f>
        <v>-8.1000000000000227</v>
      </c>
      <c r="K51" s="34">
        <f t="shared" ref="K51:K52" si="25">IF(E51="","",J51*F51)</f>
        <v>-7290.00000000002</v>
      </c>
      <c r="L51" s="55">
        <f>SUM(K50:K51)</f>
        <v>-16090.00000000002</v>
      </c>
      <c r="M51" s="105"/>
    </row>
    <row r="52" spans="1:13" ht="24" customHeight="1">
      <c r="A52" s="106">
        <v>50</v>
      </c>
      <c r="B52" s="21">
        <v>44614</v>
      </c>
      <c r="C52" s="22" t="s">
        <v>66</v>
      </c>
      <c r="D52" s="20" t="s">
        <v>173</v>
      </c>
      <c r="E52" s="23" t="s">
        <v>13</v>
      </c>
      <c r="F52" s="23">
        <v>1900</v>
      </c>
      <c r="G52" s="23">
        <v>695</v>
      </c>
      <c r="H52" s="23">
        <v>702.9</v>
      </c>
      <c r="I52" s="23">
        <v>697.5</v>
      </c>
      <c r="J52" s="33">
        <f t="shared" si="24"/>
        <v>-2.5</v>
      </c>
      <c r="K52" s="34">
        <f t="shared" si="25"/>
        <v>-4750</v>
      </c>
      <c r="L52" s="55"/>
      <c r="M52" s="105"/>
    </row>
    <row r="53" spans="1:13" ht="24" customHeight="1">
      <c r="A53" s="106">
        <v>51</v>
      </c>
      <c r="B53" s="21"/>
      <c r="C53" s="22" t="s">
        <v>621</v>
      </c>
      <c r="D53" s="20" t="s">
        <v>369</v>
      </c>
      <c r="E53" s="23" t="s">
        <v>12</v>
      </c>
      <c r="F53" s="23">
        <v>1250</v>
      </c>
      <c r="G53" s="23">
        <v>692</v>
      </c>
      <c r="H53" s="23">
        <v>684.9</v>
      </c>
      <c r="I53" s="23">
        <v>688.5</v>
      </c>
      <c r="J53" s="33">
        <f t="shared" ref="J53:J60" si="26">IF(E53="","",IF(E53="Buy",(I53-G53),(G53-I53)))</f>
        <v>-3.5</v>
      </c>
      <c r="K53" s="34">
        <f t="shared" ref="K53:K60" si="27">IF(E53="","",J53*F53)</f>
        <v>-4375</v>
      </c>
      <c r="L53" s="55">
        <f>SUM(K52:K53)</f>
        <v>-9125</v>
      </c>
      <c r="M53" s="105"/>
    </row>
    <row r="54" spans="1:13" ht="24" customHeight="1">
      <c r="A54" s="106">
        <v>52</v>
      </c>
      <c r="B54" s="21">
        <v>44615</v>
      </c>
      <c r="C54" s="22" t="s">
        <v>237</v>
      </c>
      <c r="D54" s="20" t="s">
        <v>52</v>
      </c>
      <c r="E54" s="23" t="s">
        <v>12</v>
      </c>
      <c r="F54" s="23">
        <v>800</v>
      </c>
      <c r="G54" s="23">
        <v>1878.5</v>
      </c>
      <c r="H54" s="23">
        <v>1857.6</v>
      </c>
      <c r="I54" s="23">
        <v>1897.95</v>
      </c>
      <c r="J54" s="33">
        <f t="shared" si="26"/>
        <v>19.450000000000045</v>
      </c>
      <c r="K54" s="34">
        <f t="shared" si="27"/>
        <v>15560.000000000036</v>
      </c>
      <c r="L54" s="55"/>
      <c r="M54" s="105"/>
    </row>
    <row r="55" spans="1:13" ht="24" customHeight="1">
      <c r="A55" s="106">
        <v>53</v>
      </c>
      <c r="B55" s="21"/>
      <c r="C55" s="22" t="s">
        <v>330</v>
      </c>
      <c r="D55" s="20" t="s">
        <v>65</v>
      </c>
      <c r="E55" s="23" t="s">
        <v>12</v>
      </c>
      <c r="F55" s="23">
        <v>375</v>
      </c>
      <c r="G55" s="23">
        <v>2511</v>
      </c>
      <c r="H55" s="23">
        <v>2493.9</v>
      </c>
      <c r="I55" s="23">
        <v>2508</v>
      </c>
      <c r="J55" s="33">
        <f t="shared" si="26"/>
        <v>-3</v>
      </c>
      <c r="K55" s="34">
        <f t="shared" si="27"/>
        <v>-1125</v>
      </c>
      <c r="L55" s="55"/>
      <c r="M55" s="105"/>
    </row>
    <row r="56" spans="1:13" ht="24" customHeight="1">
      <c r="A56" s="106">
        <v>54</v>
      </c>
      <c r="B56" s="21"/>
      <c r="C56" s="22" t="s">
        <v>527</v>
      </c>
      <c r="D56" s="20" t="s">
        <v>161</v>
      </c>
      <c r="E56" s="23" t="s">
        <v>12</v>
      </c>
      <c r="F56" s="23">
        <v>1250</v>
      </c>
      <c r="G56" s="23">
        <v>863</v>
      </c>
      <c r="H56" s="23">
        <v>856.8</v>
      </c>
      <c r="I56" s="23">
        <v>858.15</v>
      </c>
      <c r="J56" s="33">
        <f t="shared" si="26"/>
        <v>-4.8500000000000227</v>
      </c>
      <c r="K56" s="34">
        <f t="shared" si="27"/>
        <v>-6062.5000000000282</v>
      </c>
      <c r="L56" s="55">
        <f>SUM(K54:K55:K56)</f>
        <v>8372.5000000000073</v>
      </c>
      <c r="M56" s="105"/>
    </row>
    <row r="57" spans="1:13" ht="24" customHeight="1">
      <c r="A57" s="106">
        <v>55</v>
      </c>
      <c r="B57" s="21">
        <v>44616</v>
      </c>
      <c r="C57" s="22" t="s">
        <v>238</v>
      </c>
      <c r="D57" s="20" t="s">
        <v>173</v>
      </c>
      <c r="E57" s="23" t="s">
        <v>13</v>
      </c>
      <c r="F57" s="23">
        <v>1900</v>
      </c>
      <c r="G57" s="23">
        <v>678</v>
      </c>
      <c r="H57" s="23">
        <v>684.9</v>
      </c>
      <c r="I57" s="23">
        <v>656</v>
      </c>
      <c r="J57" s="33">
        <f t="shared" si="26"/>
        <v>22</v>
      </c>
      <c r="K57" s="34">
        <f t="shared" si="27"/>
        <v>41800</v>
      </c>
      <c r="L57" s="55"/>
      <c r="M57" s="105"/>
    </row>
    <row r="58" spans="1:13" ht="24" customHeight="1">
      <c r="A58" s="106">
        <v>56</v>
      </c>
      <c r="B58" s="21"/>
      <c r="C58" s="22" t="s">
        <v>131</v>
      </c>
      <c r="D58" s="20" t="s">
        <v>57</v>
      </c>
      <c r="E58" s="23" t="s">
        <v>13</v>
      </c>
      <c r="F58" s="23">
        <v>200</v>
      </c>
      <c r="G58" s="23">
        <v>3610</v>
      </c>
      <c r="H58" s="23">
        <v>3648.9</v>
      </c>
      <c r="I58" s="23">
        <v>3632</v>
      </c>
      <c r="J58" s="33">
        <f t="shared" si="26"/>
        <v>-22</v>
      </c>
      <c r="K58" s="34">
        <f t="shared" si="27"/>
        <v>-4400</v>
      </c>
      <c r="L58" s="55"/>
      <c r="M58" s="105"/>
    </row>
    <row r="59" spans="1:13" ht="24" customHeight="1">
      <c r="A59" s="106">
        <v>57</v>
      </c>
      <c r="B59" s="21"/>
      <c r="C59" s="22" t="s">
        <v>312</v>
      </c>
      <c r="D59" s="20" t="s">
        <v>635</v>
      </c>
      <c r="E59" s="23" t="s">
        <v>13</v>
      </c>
      <c r="F59" s="23">
        <v>300</v>
      </c>
      <c r="G59" s="23">
        <v>2555</v>
      </c>
      <c r="H59" s="23">
        <v>2583.9</v>
      </c>
      <c r="I59" s="23">
        <v>2513</v>
      </c>
      <c r="J59" s="33">
        <f t="shared" si="26"/>
        <v>42</v>
      </c>
      <c r="K59" s="34">
        <f t="shared" si="27"/>
        <v>12600</v>
      </c>
      <c r="L59" s="55"/>
      <c r="M59" s="105"/>
    </row>
    <row r="60" spans="1:13" ht="24" customHeight="1">
      <c r="A60" s="106">
        <v>58</v>
      </c>
      <c r="B60" s="21"/>
      <c r="C60" s="22" t="s">
        <v>540</v>
      </c>
      <c r="D60" s="20" t="s">
        <v>673</v>
      </c>
      <c r="E60" s="23" t="s">
        <v>13</v>
      </c>
      <c r="F60" s="23">
        <v>1800</v>
      </c>
      <c r="G60" s="23">
        <v>895.35</v>
      </c>
      <c r="H60" s="23">
        <v>904.5</v>
      </c>
      <c r="I60" s="23">
        <v>894.1</v>
      </c>
      <c r="J60" s="33">
        <f t="shared" si="26"/>
        <v>1.25</v>
      </c>
      <c r="K60" s="34">
        <f t="shared" si="27"/>
        <v>2250</v>
      </c>
      <c r="L60" s="55">
        <f>SUM(K57:K58:K59:K60)</f>
        <v>52250</v>
      </c>
      <c r="M60" s="105"/>
    </row>
    <row r="61" spans="1:13" ht="24" customHeight="1">
      <c r="A61" s="106">
        <v>59</v>
      </c>
      <c r="B61" s="21">
        <v>44617</v>
      </c>
      <c r="C61" s="22" t="s">
        <v>227</v>
      </c>
      <c r="D61" s="20" t="s">
        <v>119</v>
      </c>
      <c r="E61" s="23" t="s">
        <v>13</v>
      </c>
      <c r="F61" s="23">
        <v>100</v>
      </c>
      <c r="G61" s="23">
        <v>8244</v>
      </c>
      <c r="H61" s="23">
        <v>8310</v>
      </c>
      <c r="I61" s="23">
        <v>8285</v>
      </c>
      <c r="J61" s="33">
        <f t="shared" ref="J61:J64" si="28">IF(E61="","",IF(E61="Buy",(I61-G61),(G61-I61)))</f>
        <v>-41</v>
      </c>
      <c r="K61" s="34">
        <f t="shared" ref="K61:K64" si="29">IF(E61="","",J61*F61)</f>
        <v>-4100</v>
      </c>
      <c r="L61" s="55"/>
      <c r="M61" s="105"/>
    </row>
    <row r="62" spans="1:13" ht="24" customHeight="1">
      <c r="A62" s="106">
        <v>60</v>
      </c>
      <c r="B62" s="21"/>
      <c r="C62" s="22" t="s">
        <v>115</v>
      </c>
      <c r="D62" s="20" t="s">
        <v>49</v>
      </c>
      <c r="E62" s="23" t="s">
        <v>12</v>
      </c>
      <c r="F62" s="23">
        <v>250</v>
      </c>
      <c r="G62" s="23">
        <v>4687.5</v>
      </c>
      <c r="H62" s="23">
        <v>4599</v>
      </c>
      <c r="I62" s="23">
        <v>4720.45</v>
      </c>
      <c r="J62" s="33">
        <f t="shared" si="28"/>
        <v>32.949999999999818</v>
      </c>
      <c r="K62" s="34">
        <f t="shared" si="29"/>
        <v>8237.4999999999545</v>
      </c>
      <c r="L62" s="55"/>
      <c r="M62" s="105"/>
    </row>
    <row r="63" spans="1:13" ht="24" customHeight="1">
      <c r="A63" s="106">
        <v>61</v>
      </c>
      <c r="B63" s="21"/>
      <c r="C63" s="22" t="s">
        <v>104</v>
      </c>
      <c r="D63" s="20" t="s">
        <v>545</v>
      </c>
      <c r="E63" s="23" t="s">
        <v>12</v>
      </c>
      <c r="F63" s="23">
        <v>8500</v>
      </c>
      <c r="G63" s="23">
        <v>121.5</v>
      </c>
      <c r="H63" s="23">
        <v>119.7</v>
      </c>
      <c r="I63" s="23">
        <v>119.7</v>
      </c>
      <c r="J63" s="33">
        <f t="shared" si="28"/>
        <v>-1.7999999999999972</v>
      </c>
      <c r="K63" s="34">
        <f t="shared" si="29"/>
        <v>-15299.999999999976</v>
      </c>
      <c r="L63" s="55"/>
      <c r="M63" s="105"/>
    </row>
    <row r="64" spans="1:13" ht="24" customHeight="1">
      <c r="A64" s="106">
        <v>62</v>
      </c>
      <c r="B64" s="21"/>
      <c r="C64" s="22" t="s">
        <v>84</v>
      </c>
      <c r="D64" s="20" t="s">
        <v>633</v>
      </c>
      <c r="E64" s="23" t="s">
        <v>12</v>
      </c>
      <c r="F64" s="23">
        <v>250</v>
      </c>
      <c r="G64" s="23">
        <v>4310</v>
      </c>
      <c r="H64" s="23">
        <v>4266</v>
      </c>
      <c r="I64" s="23">
        <v>4338</v>
      </c>
      <c r="J64" s="33">
        <f t="shared" si="28"/>
        <v>28</v>
      </c>
      <c r="K64" s="34">
        <f t="shared" si="29"/>
        <v>7000</v>
      </c>
      <c r="L64" s="55">
        <f>SUM(K61:K62:K63:K64)</f>
        <v>-4162.5000000000218</v>
      </c>
      <c r="M64" s="105"/>
    </row>
    <row r="65" spans="1:13" ht="24" customHeight="1">
      <c r="A65" s="106">
        <v>63</v>
      </c>
      <c r="B65" s="21">
        <v>44620</v>
      </c>
      <c r="C65" s="22" t="s">
        <v>291</v>
      </c>
      <c r="D65" s="20" t="s">
        <v>181</v>
      </c>
      <c r="E65" s="23" t="s">
        <v>13</v>
      </c>
      <c r="F65" s="23">
        <v>1100</v>
      </c>
      <c r="G65" s="23">
        <v>1781.5</v>
      </c>
      <c r="H65" s="23">
        <v>1803</v>
      </c>
      <c r="I65" s="23">
        <v>1795.5</v>
      </c>
      <c r="J65" s="33">
        <f t="shared" ref="J65:J68" si="30">IF(E65="","",IF(E65="Buy",(I65-G65),(G65-I65)))</f>
        <v>-14</v>
      </c>
      <c r="K65" s="34">
        <f t="shared" ref="K65:K68" si="31">IF(E65="","",J65*F65)</f>
        <v>-15400</v>
      </c>
      <c r="L65" s="55"/>
      <c r="M65" s="105"/>
    </row>
    <row r="66" spans="1:13" ht="24" customHeight="1">
      <c r="A66" s="106">
        <v>64</v>
      </c>
      <c r="B66" s="21"/>
      <c r="C66" s="22" t="s">
        <v>312</v>
      </c>
      <c r="D66" s="20" t="s">
        <v>154</v>
      </c>
      <c r="E66" s="23" t="s">
        <v>12</v>
      </c>
      <c r="F66" s="23">
        <v>2150</v>
      </c>
      <c r="G66" s="23">
        <v>553.25</v>
      </c>
      <c r="H66" s="23">
        <v>547.20000000000005</v>
      </c>
      <c r="I66" s="23">
        <v>564.45000000000005</v>
      </c>
      <c r="J66" s="33">
        <f t="shared" si="30"/>
        <v>11.200000000000045</v>
      </c>
      <c r="K66" s="34">
        <f t="shared" si="31"/>
        <v>24080.000000000098</v>
      </c>
      <c r="L66" s="55"/>
      <c r="M66" s="105"/>
    </row>
    <row r="67" spans="1:13" ht="24" customHeight="1">
      <c r="A67" s="106">
        <v>65</v>
      </c>
      <c r="B67" s="21"/>
      <c r="C67" s="22" t="s">
        <v>268</v>
      </c>
      <c r="D67" s="20" t="s">
        <v>545</v>
      </c>
      <c r="E67" s="23" t="s">
        <v>12</v>
      </c>
      <c r="F67" s="23">
        <v>8500</v>
      </c>
      <c r="G67" s="23">
        <v>122.15</v>
      </c>
      <c r="H67" s="23">
        <v>121.05</v>
      </c>
      <c r="I67" s="23">
        <v>121.05</v>
      </c>
      <c r="J67" s="33">
        <f t="shared" si="30"/>
        <v>-1.1000000000000085</v>
      </c>
      <c r="K67" s="34">
        <f t="shared" si="31"/>
        <v>-9350.0000000000728</v>
      </c>
      <c r="L67" s="55"/>
      <c r="M67" s="105"/>
    </row>
    <row r="68" spans="1:13" ht="24" customHeight="1" thickBot="1">
      <c r="A68" s="106">
        <v>66</v>
      </c>
      <c r="B68" s="21"/>
      <c r="C68" s="22" t="s">
        <v>288</v>
      </c>
      <c r="D68" s="20" t="s">
        <v>65</v>
      </c>
      <c r="E68" s="23" t="s">
        <v>12</v>
      </c>
      <c r="F68" s="23">
        <v>750</v>
      </c>
      <c r="G68" s="23">
        <v>2503</v>
      </c>
      <c r="H68" s="23">
        <v>2480.4</v>
      </c>
      <c r="I68" s="23">
        <v>2552</v>
      </c>
      <c r="J68" s="33">
        <f t="shared" si="30"/>
        <v>49</v>
      </c>
      <c r="K68" s="34">
        <f t="shared" si="31"/>
        <v>36750</v>
      </c>
      <c r="L68" s="55">
        <f>SUM(K65:K66:K67:K68)</f>
        <v>36080.000000000029</v>
      </c>
      <c r="M68" s="105"/>
    </row>
    <row r="69" spans="1:13" ht="33" customHeight="1" thickBot="1">
      <c r="A69" s="56"/>
      <c r="B69" s="57"/>
      <c r="C69" s="57"/>
      <c r="D69" s="57" t="s">
        <v>31</v>
      </c>
      <c r="E69" s="57"/>
      <c r="F69" s="57"/>
      <c r="G69" s="57"/>
      <c r="H69" s="57"/>
      <c r="I69" s="57"/>
      <c r="J69" s="58"/>
      <c r="K69" s="59">
        <f>SUM(K3:K68)</f>
        <v>101861.9</v>
      </c>
      <c r="L69" s="69"/>
    </row>
    <row r="70" spans="1:13" ht="18.7">
      <c r="A70" s="10"/>
      <c r="B70" s="10"/>
      <c r="C70" s="10"/>
      <c r="D70" s="10"/>
      <c r="E70" s="10"/>
      <c r="F70" s="10"/>
      <c r="G70" s="10"/>
      <c r="H70" s="10"/>
      <c r="I70" s="10"/>
      <c r="J70" s="26"/>
      <c r="K70" s="27"/>
      <c r="L70" s="27"/>
    </row>
    <row r="71" spans="1:13" ht="18.7">
      <c r="A71" s="10"/>
      <c r="B71" s="10"/>
      <c r="C71" s="10"/>
      <c r="D71" s="10"/>
      <c r="E71" s="10"/>
      <c r="F71" s="10"/>
      <c r="G71" s="10"/>
      <c r="H71" s="10"/>
      <c r="I71" s="10"/>
      <c r="J71" s="26"/>
      <c r="K71" s="27"/>
      <c r="L71" s="27"/>
    </row>
    <row r="72" spans="1:13" ht="15.35">
      <c r="A72" s="66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</row>
    <row r="73" spans="1:13" ht="18.7">
      <c r="A73" s="10"/>
      <c r="B73" s="10"/>
      <c r="C73" s="10"/>
      <c r="D73" s="10"/>
      <c r="E73" s="10"/>
      <c r="F73" s="10"/>
      <c r="G73" s="10"/>
      <c r="H73" s="10"/>
      <c r="I73" s="10"/>
      <c r="J73" s="26"/>
      <c r="K73" s="27"/>
      <c r="L73" s="27"/>
    </row>
    <row r="74" spans="1:13" ht="27.6" customHeight="1">
      <c r="A74" s="10"/>
      <c r="B74" s="10"/>
      <c r="C74" s="10"/>
      <c r="D74" s="10"/>
      <c r="E74" s="10"/>
      <c r="F74" s="10"/>
      <c r="G74" s="10"/>
      <c r="H74" s="10"/>
      <c r="I74" s="10"/>
      <c r="J74" s="26"/>
      <c r="K74" s="27"/>
      <c r="L74" s="27"/>
    </row>
    <row r="75" spans="1:13" ht="27.6" customHeight="1">
      <c r="A75" s="10"/>
      <c r="B75" s="10"/>
      <c r="C75" s="10"/>
      <c r="D75" s="10"/>
      <c r="E75" s="10"/>
      <c r="F75" s="10"/>
      <c r="G75" s="10"/>
      <c r="H75" s="10"/>
      <c r="I75" s="10"/>
      <c r="J75" s="26"/>
      <c r="K75" s="27"/>
      <c r="L75" s="27"/>
    </row>
    <row r="76" spans="1:13" ht="27.6" customHeight="1">
      <c r="A76" s="10"/>
      <c r="B76" s="10"/>
      <c r="C76" s="10"/>
      <c r="D76" s="10"/>
      <c r="E76" s="10"/>
      <c r="F76" s="10"/>
      <c r="G76" s="10"/>
      <c r="H76" s="10"/>
      <c r="I76" s="10"/>
      <c r="J76" s="26"/>
      <c r="K76" s="27"/>
      <c r="L76" s="27"/>
    </row>
    <row r="77" spans="1:13" ht="27.6" customHeight="1">
      <c r="A77" s="10"/>
      <c r="B77" s="10"/>
      <c r="C77" s="10"/>
      <c r="D77" s="10"/>
      <c r="E77" s="10"/>
      <c r="F77" s="10"/>
      <c r="G77" s="10"/>
      <c r="H77" s="10"/>
      <c r="I77" s="10"/>
      <c r="J77" s="26"/>
      <c r="K77" s="27"/>
      <c r="L77" s="27"/>
    </row>
    <row r="78" spans="1:13" ht="27.6" customHeight="1">
      <c r="A78" s="10"/>
      <c r="B78" s="10"/>
      <c r="C78" s="10"/>
      <c r="D78" s="10"/>
      <c r="E78" s="10"/>
      <c r="F78" s="10"/>
      <c r="G78" s="10"/>
      <c r="H78" s="10"/>
      <c r="I78" s="10"/>
      <c r="J78" s="26"/>
      <c r="K78" s="27"/>
      <c r="L78" s="27"/>
    </row>
    <row r="79" spans="1:13" ht="27.6" customHeight="1">
      <c r="A79" s="10"/>
      <c r="B79" s="10"/>
      <c r="C79" s="10"/>
      <c r="D79" s="10"/>
      <c r="E79" s="10"/>
      <c r="F79" s="10"/>
      <c r="G79" s="10"/>
      <c r="H79" s="10"/>
      <c r="I79" s="10"/>
      <c r="J79" s="26"/>
      <c r="K79" s="27"/>
      <c r="L79" s="27"/>
    </row>
    <row r="80" spans="1:13" ht="27.6" customHeight="1">
      <c r="A80" s="10"/>
      <c r="B80" s="10"/>
      <c r="C80" s="10"/>
      <c r="D80" s="10"/>
      <c r="E80" s="10"/>
      <c r="F80" s="10"/>
      <c r="G80" s="10"/>
      <c r="H80" s="10"/>
      <c r="I80" s="10"/>
      <c r="J80" s="26"/>
      <c r="K80" s="27"/>
      <c r="L80" s="27"/>
    </row>
  </sheetData>
  <mergeCells count="1">
    <mergeCell ref="A1:L1"/>
  </mergeCells>
  <pageMargins left="0.7" right="0.7" top="0.75" bottom="0.75" header="0.3" footer="0.3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M89"/>
  <sheetViews>
    <sheetView workbookViewId="0">
      <pane ySplit="2" topLeftCell="A76" activePane="bottomLeft" state="frozen"/>
      <selection pane="bottomLeft" activeCell="G78" sqref="G78"/>
    </sheetView>
  </sheetViews>
  <sheetFormatPr defaultRowHeight="14.35"/>
  <cols>
    <col min="1" max="1" width="10.3515625" customWidth="1"/>
    <col min="2" max="2" width="13.52734375" customWidth="1"/>
    <col min="3" max="3" width="15.1171875" customWidth="1"/>
    <col min="4" max="4" width="19.87890625" customWidth="1"/>
    <col min="5" max="5" width="12.64453125" customWidth="1"/>
    <col min="6" max="6" width="11.64453125" customWidth="1"/>
    <col min="7" max="7" width="12.41015625" customWidth="1"/>
    <col min="8" max="8" width="14.3515625" customWidth="1"/>
    <col min="9" max="9" width="13.1171875" customWidth="1"/>
    <col min="10" max="10" width="12.3515625" customWidth="1"/>
    <col min="11" max="11" width="16" customWidth="1"/>
    <col min="12" max="12" width="14.3515625" customWidth="1"/>
    <col min="13" max="13" width="14.64453125" customWidth="1"/>
  </cols>
  <sheetData>
    <row r="1" spans="1:12" ht="51.6" customHeight="1">
      <c r="A1" s="127" t="s">
        <v>678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</row>
    <row r="2" spans="1:12" ht="49.95" customHeight="1">
      <c r="A2" s="13" t="s">
        <v>0</v>
      </c>
      <c r="B2" s="14" t="s">
        <v>2</v>
      </c>
      <c r="C2" s="14" t="s">
        <v>3</v>
      </c>
      <c r="D2" s="14" t="s">
        <v>1</v>
      </c>
      <c r="E2" s="14" t="s">
        <v>4</v>
      </c>
      <c r="F2" s="14" t="s">
        <v>507</v>
      </c>
      <c r="G2" s="15" t="s">
        <v>659</v>
      </c>
      <c r="H2" s="14" t="s">
        <v>660</v>
      </c>
      <c r="I2" s="14" t="s">
        <v>661</v>
      </c>
      <c r="J2" s="29" t="s">
        <v>8</v>
      </c>
      <c r="K2" s="30" t="s">
        <v>662</v>
      </c>
      <c r="L2" s="53" t="s">
        <v>664</v>
      </c>
    </row>
    <row r="3" spans="1:12" ht="24" customHeight="1">
      <c r="A3" s="19">
        <v>1</v>
      </c>
      <c r="B3" s="21">
        <v>44622</v>
      </c>
      <c r="C3" s="22" t="s">
        <v>246</v>
      </c>
      <c r="D3" s="20" t="s">
        <v>437</v>
      </c>
      <c r="E3" s="23" t="s">
        <v>12</v>
      </c>
      <c r="F3" s="23">
        <v>5333</v>
      </c>
      <c r="G3" s="23">
        <v>210.3</v>
      </c>
      <c r="H3" s="23">
        <v>207.9</v>
      </c>
      <c r="I3" s="23">
        <v>207.9</v>
      </c>
      <c r="J3" s="33">
        <f t="shared" ref="J3:J6" si="0">IF(E3="","",IF(E3="Buy",(I3-G3),(G3-I3)))</f>
        <v>-2.4000000000000057</v>
      </c>
      <c r="K3" s="34">
        <f t="shared" ref="K3:K6" si="1">IF(E3="","",J3*F3)</f>
        <v>-12799.20000000003</v>
      </c>
      <c r="L3" s="55"/>
    </row>
    <row r="4" spans="1:12" ht="24" customHeight="1">
      <c r="A4" s="19">
        <v>2</v>
      </c>
      <c r="B4" s="21"/>
      <c r="C4" s="22" t="s">
        <v>114</v>
      </c>
      <c r="D4" s="20" t="s">
        <v>52</v>
      </c>
      <c r="E4" s="23" t="s">
        <v>13</v>
      </c>
      <c r="F4" s="23">
        <v>800</v>
      </c>
      <c r="G4" s="23">
        <v>1780</v>
      </c>
      <c r="H4" s="23">
        <v>1806</v>
      </c>
      <c r="I4" s="23">
        <v>1788.7</v>
      </c>
      <c r="J4" s="33">
        <f t="shared" si="0"/>
        <v>-8.7000000000000455</v>
      </c>
      <c r="K4" s="34">
        <f t="shared" si="1"/>
        <v>-6960.0000000000364</v>
      </c>
      <c r="L4" s="55"/>
    </row>
    <row r="5" spans="1:12" ht="24" customHeight="1">
      <c r="A5" s="19">
        <v>3</v>
      </c>
      <c r="B5" s="21"/>
      <c r="C5" s="22" t="s">
        <v>319</v>
      </c>
      <c r="D5" s="20" t="s">
        <v>666</v>
      </c>
      <c r="E5" s="23" t="s">
        <v>12</v>
      </c>
      <c r="F5" s="23">
        <v>1300</v>
      </c>
      <c r="G5" s="23">
        <v>570</v>
      </c>
      <c r="H5" s="23">
        <v>564.29999999999995</v>
      </c>
      <c r="I5" s="23">
        <v>564.29999999999995</v>
      </c>
      <c r="J5" s="33">
        <f t="shared" si="0"/>
        <v>-5.7000000000000455</v>
      </c>
      <c r="K5" s="34">
        <f t="shared" si="1"/>
        <v>-7410.0000000000591</v>
      </c>
      <c r="L5" s="55"/>
    </row>
    <row r="6" spans="1:12" ht="24" customHeight="1">
      <c r="A6" s="19">
        <v>4</v>
      </c>
      <c r="B6" s="21"/>
      <c r="C6" s="22" t="s">
        <v>284</v>
      </c>
      <c r="D6" s="20" t="s">
        <v>673</v>
      </c>
      <c r="E6" s="23" t="s">
        <v>13</v>
      </c>
      <c r="F6" s="23">
        <v>1800</v>
      </c>
      <c r="G6" s="23">
        <v>897.3</v>
      </c>
      <c r="H6" s="23">
        <v>903.6</v>
      </c>
      <c r="I6" s="23">
        <v>903.6</v>
      </c>
      <c r="J6" s="33">
        <f t="shared" si="0"/>
        <v>-6.3000000000000682</v>
      </c>
      <c r="K6" s="34">
        <f t="shared" si="1"/>
        <v>-11340.000000000124</v>
      </c>
      <c r="L6" s="55">
        <f>SUM(K3:K4:K5:K6)</f>
        <v>-38509.200000000244</v>
      </c>
    </row>
    <row r="7" spans="1:12" ht="24" customHeight="1">
      <c r="A7" s="19">
        <v>5</v>
      </c>
      <c r="B7" s="21">
        <v>44623</v>
      </c>
      <c r="C7" s="22" t="s">
        <v>66</v>
      </c>
      <c r="D7" s="20" t="s">
        <v>448</v>
      </c>
      <c r="E7" s="23" t="s">
        <v>12</v>
      </c>
      <c r="F7" s="23">
        <v>1600</v>
      </c>
      <c r="G7" s="23">
        <v>569.75</v>
      </c>
      <c r="H7" s="23">
        <v>563.4</v>
      </c>
      <c r="I7" s="23">
        <v>569.25</v>
      </c>
      <c r="J7" s="33">
        <f t="shared" ref="J7:J13" si="2">IF(E7="","",IF(E7="Buy",(I7-G7),(G7-I7)))</f>
        <v>-0.5</v>
      </c>
      <c r="K7" s="34">
        <f t="shared" ref="K7:K13" si="3">IF(E7="","",J7*F7)</f>
        <v>-800</v>
      </c>
      <c r="L7" s="55"/>
    </row>
    <row r="8" spans="1:12" ht="24" customHeight="1">
      <c r="A8" s="19">
        <v>6</v>
      </c>
      <c r="B8" s="21"/>
      <c r="C8" s="22" t="s">
        <v>476</v>
      </c>
      <c r="D8" s="20" t="s">
        <v>76</v>
      </c>
      <c r="E8" s="23" t="s">
        <v>13</v>
      </c>
      <c r="F8" s="23">
        <v>500</v>
      </c>
      <c r="G8" s="23">
        <v>1098</v>
      </c>
      <c r="H8" s="23">
        <v>1110.5999999999999</v>
      </c>
      <c r="I8" s="23">
        <v>1104</v>
      </c>
      <c r="J8" s="33">
        <f t="shared" si="2"/>
        <v>-6</v>
      </c>
      <c r="K8" s="34">
        <f t="shared" si="3"/>
        <v>-3000</v>
      </c>
      <c r="L8" s="55"/>
    </row>
    <row r="9" spans="1:12" ht="24" customHeight="1">
      <c r="A9" s="19">
        <v>7</v>
      </c>
      <c r="B9" s="21"/>
      <c r="C9" s="22" t="s">
        <v>315</v>
      </c>
      <c r="D9" s="20" t="s">
        <v>157</v>
      </c>
      <c r="E9" s="23" t="s">
        <v>13</v>
      </c>
      <c r="F9" s="23">
        <v>1500</v>
      </c>
      <c r="G9" s="23">
        <v>648</v>
      </c>
      <c r="H9" s="23">
        <v>654.29999999999995</v>
      </c>
      <c r="I9" s="23">
        <v>645.35</v>
      </c>
      <c r="J9" s="33">
        <f t="shared" si="2"/>
        <v>2.6499999999999773</v>
      </c>
      <c r="K9" s="34">
        <f t="shared" si="3"/>
        <v>3974.9999999999659</v>
      </c>
      <c r="L9" s="55">
        <f>SUM(K7:K8:K9)</f>
        <v>174.99999999996589</v>
      </c>
    </row>
    <row r="10" spans="1:12" ht="24" customHeight="1">
      <c r="A10" s="19">
        <v>8</v>
      </c>
      <c r="B10" s="21">
        <v>44624</v>
      </c>
      <c r="C10" s="22" t="s">
        <v>199</v>
      </c>
      <c r="D10" s="20" t="s">
        <v>610</v>
      </c>
      <c r="E10" s="23" t="s">
        <v>13</v>
      </c>
      <c r="F10" s="23">
        <v>1350</v>
      </c>
      <c r="G10" s="23">
        <v>672.5</v>
      </c>
      <c r="H10" s="23">
        <v>678.6</v>
      </c>
      <c r="I10" s="23">
        <v>673.8</v>
      </c>
      <c r="J10" s="33">
        <f t="shared" si="2"/>
        <v>-1.2999999999999545</v>
      </c>
      <c r="K10" s="34">
        <f t="shared" si="3"/>
        <v>-1754.9999999999386</v>
      </c>
      <c r="L10" s="55"/>
    </row>
    <row r="11" spans="1:12" ht="24" customHeight="1">
      <c r="A11" s="19">
        <v>9</v>
      </c>
      <c r="B11" s="21"/>
      <c r="C11" s="22" t="s">
        <v>142</v>
      </c>
      <c r="D11" s="20" t="s">
        <v>116</v>
      </c>
      <c r="E11" s="23" t="s">
        <v>13</v>
      </c>
      <c r="F11" s="23">
        <v>500</v>
      </c>
      <c r="G11" s="23">
        <v>2287</v>
      </c>
      <c r="H11" s="23">
        <v>2309.4</v>
      </c>
      <c r="I11" s="23">
        <v>2258.8000000000002</v>
      </c>
      <c r="J11" s="33">
        <f t="shared" si="2"/>
        <v>28.199999999999818</v>
      </c>
      <c r="K11" s="34">
        <f t="shared" si="3"/>
        <v>14099.999999999909</v>
      </c>
      <c r="L11" s="55"/>
    </row>
    <row r="12" spans="1:12" ht="24" customHeight="1">
      <c r="A12" s="19">
        <v>10</v>
      </c>
      <c r="B12" s="21"/>
      <c r="C12" s="22" t="s">
        <v>679</v>
      </c>
      <c r="D12" s="20" t="s">
        <v>109</v>
      </c>
      <c r="E12" s="23" t="s">
        <v>13</v>
      </c>
      <c r="F12" s="23">
        <v>4000</v>
      </c>
      <c r="G12" s="23">
        <v>138.5</v>
      </c>
      <c r="H12" s="23">
        <v>140.4</v>
      </c>
      <c r="I12" s="23">
        <v>139.4</v>
      </c>
      <c r="J12" s="33">
        <f t="shared" si="2"/>
        <v>-0.90000000000000568</v>
      </c>
      <c r="K12" s="34">
        <f t="shared" si="3"/>
        <v>-3600.0000000000227</v>
      </c>
      <c r="L12" s="55"/>
    </row>
    <row r="13" spans="1:12" ht="24" customHeight="1">
      <c r="A13" s="19">
        <v>11</v>
      </c>
      <c r="B13" s="21"/>
      <c r="C13" s="22" t="s">
        <v>533</v>
      </c>
      <c r="D13" s="20" t="s">
        <v>161</v>
      </c>
      <c r="E13" s="23" t="s">
        <v>13</v>
      </c>
      <c r="F13" s="23">
        <v>1250</v>
      </c>
      <c r="G13" s="23">
        <v>845.25</v>
      </c>
      <c r="H13" s="23">
        <v>853.2</v>
      </c>
      <c r="I13" s="23">
        <v>850</v>
      </c>
      <c r="J13" s="33">
        <f t="shared" si="2"/>
        <v>-4.75</v>
      </c>
      <c r="K13" s="34">
        <f t="shared" si="3"/>
        <v>-5937.5</v>
      </c>
      <c r="L13" s="55">
        <f>SUM(K10:K11:K12:K13)</f>
        <v>2807.4999999999491</v>
      </c>
    </row>
    <row r="14" spans="1:12" ht="24" customHeight="1">
      <c r="A14" s="19">
        <v>12</v>
      </c>
      <c r="B14" s="21">
        <v>44627</v>
      </c>
      <c r="C14" s="22" t="s">
        <v>195</v>
      </c>
      <c r="D14" s="20" t="s">
        <v>650</v>
      </c>
      <c r="E14" s="23" t="s">
        <v>13</v>
      </c>
      <c r="F14" s="23">
        <v>1950</v>
      </c>
      <c r="G14" s="23">
        <v>533.25</v>
      </c>
      <c r="H14" s="23">
        <v>540.9</v>
      </c>
      <c r="I14" s="23">
        <v>538</v>
      </c>
      <c r="J14" s="33">
        <f t="shared" ref="J14:J15" si="4">IF(E14="","",IF(E14="Buy",(I14-G14),(G14-I14)))</f>
        <v>-4.75</v>
      </c>
      <c r="K14" s="34">
        <f t="shared" ref="K14:K15" si="5">IF(E14="","",J14*F14)</f>
        <v>-9262.5</v>
      </c>
      <c r="L14" s="55"/>
    </row>
    <row r="15" spans="1:12" ht="24" customHeight="1">
      <c r="A15" s="19">
        <v>13</v>
      </c>
      <c r="B15" s="21"/>
      <c r="C15" s="22" t="s">
        <v>449</v>
      </c>
      <c r="D15" s="20" t="s">
        <v>65</v>
      </c>
      <c r="E15" s="23" t="s">
        <v>13</v>
      </c>
      <c r="F15" s="23">
        <v>750</v>
      </c>
      <c r="G15" s="23">
        <v>2353</v>
      </c>
      <c r="H15" s="23">
        <v>2364.3000000000002</v>
      </c>
      <c r="I15" s="23">
        <v>2364.3000000000002</v>
      </c>
      <c r="J15" s="33">
        <f t="shared" si="4"/>
        <v>-11.300000000000182</v>
      </c>
      <c r="K15" s="34">
        <f t="shared" si="5"/>
        <v>-8475.0000000001364</v>
      </c>
      <c r="L15" s="55">
        <f>SUM(K14:K15)</f>
        <v>-17737.500000000138</v>
      </c>
    </row>
    <row r="16" spans="1:12" ht="24" customHeight="1">
      <c r="A16" s="19">
        <v>14</v>
      </c>
      <c r="B16" s="21">
        <v>44628</v>
      </c>
      <c r="C16" s="22" t="s">
        <v>81</v>
      </c>
      <c r="D16" s="20" t="s">
        <v>437</v>
      </c>
      <c r="E16" s="23" t="s">
        <v>12</v>
      </c>
      <c r="F16" s="23">
        <v>5333</v>
      </c>
      <c r="G16" s="23">
        <v>220</v>
      </c>
      <c r="H16" s="23">
        <v>218.25</v>
      </c>
      <c r="I16" s="23">
        <v>218.25</v>
      </c>
      <c r="J16" s="33">
        <f t="shared" ref="J16:J24" si="6">IF(E16="","",IF(E16="Buy",(I16-G16),(G16-I16)))</f>
        <v>-1.75</v>
      </c>
      <c r="K16" s="34">
        <f t="shared" ref="K16:K24" si="7">IF(E16="","",J16*F16)</f>
        <v>-9332.75</v>
      </c>
      <c r="L16" s="55"/>
    </row>
    <row r="17" spans="1:12" ht="24" customHeight="1">
      <c r="A17" s="19">
        <v>15</v>
      </c>
      <c r="B17" s="21"/>
      <c r="C17" s="22" t="s">
        <v>142</v>
      </c>
      <c r="D17" s="20" t="s">
        <v>154</v>
      </c>
      <c r="E17" s="23" t="s">
        <v>13</v>
      </c>
      <c r="F17" s="23">
        <v>2150</v>
      </c>
      <c r="G17" s="23">
        <v>594.75</v>
      </c>
      <c r="H17" s="23">
        <v>600.29999999999995</v>
      </c>
      <c r="I17" s="23">
        <v>600.29999999999995</v>
      </c>
      <c r="J17" s="33">
        <f t="shared" si="6"/>
        <v>-5.5499999999999545</v>
      </c>
      <c r="K17" s="34">
        <f t="shared" si="7"/>
        <v>-11932.499999999902</v>
      </c>
      <c r="L17" s="55">
        <f>SUM(K16:K17)</f>
        <v>-21265.249999999902</v>
      </c>
    </row>
    <row r="18" spans="1:12" ht="24" customHeight="1">
      <c r="A18" s="106">
        <v>16</v>
      </c>
      <c r="B18" s="21">
        <v>44629</v>
      </c>
      <c r="C18" s="22" t="s">
        <v>637</v>
      </c>
      <c r="D18" s="20" t="s">
        <v>62</v>
      </c>
      <c r="E18" s="23" t="s">
        <v>12</v>
      </c>
      <c r="F18" s="23">
        <v>600</v>
      </c>
      <c r="G18" s="23">
        <v>1808</v>
      </c>
      <c r="H18" s="23">
        <v>1789.2</v>
      </c>
      <c r="I18" s="23">
        <v>1823.85</v>
      </c>
      <c r="J18" s="33">
        <f t="shared" si="6"/>
        <v>15.849999999999909</v>
      </c>
      <c r="K18" s="34">
        <f t="shared" si="7"/>
        <v>9509.9999999999454</v>
      </c>
      <c r="L18" s="55"/>
    </row>
    <row r="19" spans="1:12" ht="24" customHeight="1">
      <c r="A19" s="106">
        <v>17</v>
      </c>
      <c r="B19" s="21"/>
      <c r="C19" s="22" t="s">
        <v>330</v>
      </c>
      <c r="D19" s="20" t="s">
        <v>667</v>
      </c>
      <c r="E19" s="23" t="s">
        <v>12</v>
      </c>
      <c r="F19" s="23">
        <v>3750</v>
      </c>
      <c r="G19" s="23">
        <v>222.3</v>
      </c>
      <c r="H19" s="23">
        <v>219.6</v>
      </c>
      <c r="I19" s="23">
        <v>223.5</v>
      </c>
      <c r="J19" s="33">
        <f t="shared" si="6"/>
        <v>1.1999999999999886</v>
      </c>
      <c r="K19" s="34">
        <f t="shared" si="7"/>
        <v>4499.9999999999573</v>
      </c>
      <c r="L19" s="55"/>
    </row>
    <row r="20" spans="1:12" ht="24" customHeight="1">
      <c r="A20" s="106">
        <v>18</v>
      </c>
      <c r="B20" s="21"/>
      <c r="C20" s="22" t="s">
        <v>680</v>
      </c>
      <c r="D20" s="20" t="s">
        <v>177</v>
      </c>
      <c r="E20" s="23" t="s">
        <v>12</v>
      </c>
      <c r="F20" s="23">
        <v>3800</v>
      </c>
      <c r="G20" s="23">
        <v>221.5</v>
      </c>
      <c r="H20" s="23">
        <v>219.15</v>
      </c>
      <c r="I20" s="23">
        <v>221</v>
      </c>
      <c r="J20" s="33">
        <f t="shared" si="6"/>
        <v>-0.5</v>
      </c>
      <c r="K20" s="34">
        <f t="shared" si="7"/>
        <v>-1900</v>
      </c>
      <c r="L20" s="55">
        <f>SUM(K18:K19:K20)</f>
        <v>12109.999999999902</v>
      </c>
    </row>
    <row r="21" spans="1:12" ht="24" customHeight="1">
      <c r="A21" s="106">
        <v>19</v>
      </c>
      <c r="B21" s="21">
        <v>44630</v>
      </c>
      <c r="C21" s="22" t="s">
        <v>246</v>
      </c>
      <c r="D21" s="20" t="s">
        <v>168</v>
      </c>
      <c r="E21" s="23" t="s">
        <v>12</v>
      </c>
      <c r="F21" s="23">
        <v>2000</v>
      </c>
      <c r="G21" s="23">
        <v>922.25</v>
      </c>
      <c r="H21" s="23">
        <v>913.5</v>
      </c>
      <c r="I21" s="23">
        <v>920.9</v>
      </c>
      <c r="J21" s="33">
        <f t="shared" si="6"/>
        <v>-1.3500000000000227</v>
      </c>
      <c r="K21" s="34">
        <f t="shared" si="7"/>
        <v>-2700.0000000000455</v>
      </c>
      <c r="L21" s="55"/>
    </row>
    <row r="22" spans="1:12" ht="24" customHeight="1">
      <c r="A22" s="106">
        <v>20</v>
      </c>
      <c r="B22" s="21"/>
      <c r="C22" s="22" t="s">
        <v>261</v>
      </c>
      <c r="D22" s="20" t="s">
        <v>133</v>
      </c>
      <c r="E22" s="23" t="s">
        <v>12</v>
      </c>
      <c r="F22" s="23">
        <v>1250</v>
      </c>
      <c r="G22" s="23">
        <v>734.5</v>
      </c>
      <c r="H22" s="23">
        <v>726.3</v>
      </c>
      <c r="I22" s="23">
        <v>730</v>
      </c>
      <c r="J22" s="33">
        <f t="shared" si="6"/>
        <v>-4.5</v>
      </c>
      <c r="K22" s="34">
        <f t="shared" si="7"/>
        <v>-5625</v>
      </c>
      <c r="L22" s="55"/>
    </row>
    <row r="23" spans="1:12" ht="24" customHeight="1">
      <c r="A23" s="106">
        <v>21</v>
      </c>
      <c r="B23" s="21"/>
      <c r="C23" s="22" t="s">
        <v>627</v>
      </c>
      <c r="D23" s="20" t="s">
        <v>99</v>
      </c>
      <c r="E23" s="23" t="s">
        <v>12</v>
      </c>
      <c r="F23" s="23">
        <v>1000</v>
      </c>
      <c r="G23" s="23">
        <v>1733.5</v>
      </c>
      <c r="H23" s="23">
        <v>1707.3</v>
      </c>
      <c r="I23" s="23">
        <v>1747</v>
      </c>
      <c r="J23" s="33">
        <f t="shared" si="6"/>
        <v>13.5</v>
      </c>
      <c r="K23" s="34">
        <f t="shared" si="7"/>
        <v>13500</v>
      </c>
      <c r="L23" s="55"/>
    </row>
    <row r="24" spans="1:12" ht="24" customHeight="1">
      <c r="A24" s="106">
        <v>22</v>
      </c>
      <c r="B24" s="21"/>
      <c r="C24" s="22" t="s">
        <v>426</v>
      </c>
      <c r="D24" s="20" t="s">
        <v>165</v>
      </c>
      <c r="E24" s="23" t="s">
        <v>12</v>
      </c>
      <c r="F24" s="23">
        <v>3300</v>
      </c>
      <c r="G24" s="23">
        <v>360.3</v>
      </c>
      <c r="H24" s="23">
        <v>357.3</v>
      </c>
      <c r="I24" s="23">
        <v>357.3</v>
      </c>
      <c r="J24" s="33">
        <f t="shared" si="6"/>
        <v>-3</v>
      </c>
      <c r="K24" s="34">
        <f t="shared" si="7"/>
        <v>-9900</v>
      </c>
      <c r="L24" s="55">
        <f>SUM(K21:K22:K23:K24)</f>
        <v>-4725.0000000000455</v>
      </c>
    </row>
    <row r="25" spans="1:12" ht="24" customHeight="1">
      <c r="A25" s="106">
        <v>23</v>
      </c>
      <c r="B25" s="21">
        <v>44631</v>
      </c>
      <c r="C25" s="22" t="s">
        <v>106</v>
      </c>
      <c r="D25" s="20" t="s">
        <v>564</v>
      </c>
      <c r="E25" s="23" t="s">
        <v>12</v>
      </c>
      <c r="F25" s="23">
        <v>6700</v>
      </c>
      <c r="G25" s="23">
        <v>156.4</v>
      </c>
      <c r="H25" s="23">
        <v>154.35</v>
      </c>
      <c r="I25" s="23">
        <v>156.5</v>
      </c>
      <c r="J25" s="33">
        <f t="shared" ref="J25:J33" si="8">IF(E25="","",IF(E25="Buy",(I25-G25),(G25-I25)))</f>
        <v>9.9999999999994316E-2</v>
      </c>
      <c r="K25" s="34">
        <f t="shared" ref="K25:K33" si="9">IF(E25="","",J25*F25)</f>
        <v>669.99999999996191</v>
      </c>
      <c r="L25" s="55"/>
    </row>
    <row r="26" spans="1:12" ht="24" customHeight="1">
      <c r="A26" s="106">
        <v>24</v>
      </c>
      <c r="B26" s="21"/>
      <c r="C26" s="22" t="s">
        <v>318</v>
      </c>
      <c r="D26" s="20" t="s">
        <v>202</v>
      </c>
      <c r="E26" s="23" t="s">
        <v>12</v>
      </c>
      <c r="F26" s="23">
        <v>2700</v>
      </c>
      <c r="G26" s="23">
        <v>667.5</v>
      </c>
      <c r="H26" s="23">
        <v>657</v>
      </c>
      <c r="I26" s="23">
        <v>665.5</v>
      </c>
      <c r="J26" s="33">
        <f t="shared" si="8"/>
        <v>-2</v>
      </c>
      <c r="K26" s="34">
        <f t="shared" si="9"/>
        <v>-5400</v>
      </c>
      <c r="L26" s="55"/>
    </row>
    <row r="27" spans="1:12" ht="24" customHeight="1">
      <c r="A27" s="106">
        <v>25</v>
      </c>
      <c r="B27" s="21"/>
      <c r="C27" s="22" t="s">
        <v>215</v>
      </c>
      <c r="D27" s="20" t="s">
        <v>681</v>
      </c>
      <c r="E27" s="23" t="s">
        <v>12</v>
      </c>
      <c r="F27" s="23">
        <v>3200</v>
      </c>
      <c r="G27" s="23">
        <v>468.5</v>
      </c>
      <c r="H27" s="23">
        <v>461.7</v>
      </c>
      <c r="I27" s="23">
        <v>482</v>
      </c>
      <c r="J27" s="33">
        <f t="shared" si="8"/>
        <v>13.5</v>
      </c>
      <c r="K27" s="34">
        <f t="shared" si="9"/>
        <v>43200</v>
      </c>
      <c r="L27" s="55">
        <f>SUM(K25:K26:K27)</f>
        <v>38469.999999999964</v>
      </c>
    </row>
    <row r="28" spans="1:12" ht="24" customHeight="1">
      <c r="A28" s="106">
        <v>26</v>
      </c>
      <c r="B28" s="21">
        <v>44634</v>
      </c>
      <c r="C28" s="22" t="s">
        <v>70</v>
      </c>
      <c r="D28" s="20" t="s">
        <v>49</v>
      </c>
      <c r="E28" s="23" t="s">
        <v>12</v>
      </c>
      <c r="F28" s="23">
        <v>125</v>
      </c>
      <c r="G28" s="23">
        <v>5015</v>
      </c>
      <c r="H28" s="23">
        <v>4968</v>
      </c>
      <c r="I28" s="23">
        <v>4968</v>
      </c>
      <c r="J28" s="33">
        <f t="shared" si="8"/>
        <v>-47</v>
      </c>
      <c r="K28" s="34">
        <f t="shared" si="9"/>
        <v>-5875</v>
      </c>
      <c r="L28" s="55"/>
    </row>
    <row r="29" spans="1:12" ht="24" customHeight="1">
      <c r="A29" s="106">
        <v>27</v>
      </c>
      <c r="B29" s="21"/>
      <c r="C29" s="22" t="s">
        <v>265</v>
      </c>
      <c r="D29" s="20" t="s">
        <v>113</v>
      </c>
      <c r="E29" s="23" t="s">
        <v>13</v>
      </c>
      <c r="F29" s="23">
        <v>2850</v>
      </c>
      <c r="G29" s="23">
        <v>407</v>
      </c>
      <c r="H29" s="23">
        <v>411.3</v>
      </c>
      <c r="I29" s="23">
        <v>411.3</v>
      </c>
      <c r="J29" s="33">
        <f t="shared" si="8"/>
        <v>-4.3000000000000114</v>
      </c>
      <c r="K29" s="34">
        <f t="shared" si="9"/>
        <v>-12255.000000000033</v>
      </c>
      <c r="L29" s="55"/>
    </row>
    <row r="30" spans="1:12" ht="24" customHeight="1">
      <c r="A30" s="106">
        <v>28</v>
      </c>
      <c r="B30" s="21"/>
      <c r="C30" s="22" t="s">
        <v>546</v>
      </c>
      <c r="D30" s="20" t="s">
        <v>648</v>
      </c>
      <c r="E30" s="23" t="s">
        <v>12</v>
      </c>
      <c r="F30" s="23">
        <v>250</v>
      </c>
      <c r="G30" s="23">
        <v>2121</v>
      </c>
      <c r="H30" s="23">
        <v>2097.9</v>
      </c>
      <c r="I30" s="23">
        <v>2198</v>
      </c>
      <c r="J30" s="33">
        <f t="shared" si="8"/>
        <v>77</v>
      </c>
      <c r="K30" s="34">
        <f t="shared" si="9"/>
        <v>19250</v>
      </c>
      <c r="L30" s="55"/>
    </row>
    <row r="31" spans="1:12" ht="24" customHeight="1">
      <c r="A31" s="106">
        <v>29</v>
      </c>
      <c r="B31" s="21"/>
      <c r="C31" s="22" t="s">
        <v>657</v>
      </c>
      <c r="D31" s="20" t="s">
        <v>567</v>
      </c>
      <c r="E31" s="23" t="s">
        <v>12</v>
      </c>
      <c r="F31" s="23">
        <v>450</v>
      </c>
      <c r="G31" s="23">
        <v>3951</v>
      </c>
      <c r="H31" s="23">
        <v>3906</v>
      </c>
      <c r="I31" s="23">
        <v>3915.9</v>
      </c>
      <c r="J31" s="33">
        <f t="shared" si="8"/>
        <v>-35.099999999999909</v>
      </c>
      <c r="K31" s="34">
        <f t="shared" si="9"/>
        <v>-15794.99999999996</v>
      </c>
      <c r="L31" s="55">
        <f>SUM(K28:K29:K30:K31)</f>
        <v>-14674.999999999993</v>
      </c>
    </row>
    <row r="32" spans="1:12" ht="24" customHeight="1">
      <c r="A32" s="106">
        <v>30</v>
      </c>
      <c r="B32" s="21">
        <v>44635</v>
      </c>
      <c r="C32" s="22" t="s">
        <v>70</v>
      </c>
      <c r="D32" s="20" t="s">
        <v>682</v>
      </c>
      <c r="E32" s="23" t="s">
        <v>12</v>
      </c>
      <c r="F32" s="23">
        <v>1350</v>
      </c>
      <c r="G32" s="23">
        <v>739.5</v>
      </c>
      <c r="H32" s="23">
        <v>731.7</v>
      </c>
      <c r="I32" s="23">
        <v>754.9</v>
      </c>
      <c r="J32" s="33">
        <f t="shared" si="8"/>
        <v>15.399999999999977</v>
      </c>
      <c r="K32" s="34">
        <f t="shared" si="9"/>
        <v>20789.999999999971</v>
      </c>
      <c r="L32" s="55"/>
    </row>
    <row r="33" spans="1:13" ht="24" customHeight="1">
      <c r="A33" s="106">
        <v>31</v>
      </c>
      <c r="B33" s="21"/>
      <c r="C33" s="22" t="s">
        <v>486</v>
      </c>
      <c r="D33" s="20" t="s">
        <v>683</v>
      </c>
      <c r="E33" s="23" t="s">
        <v>13</v>
      </c>
      <c r="F33" s="23">
        <v>5800</v>
      </c>
      <c r="G33" s="23">
        <v>129.30000000000001</v>
      </c>
      <c r="H33" s="23">
        <v>131.5</v>
      </c>
      <c r="I33" s="23">
        <v>130.19999999999999</v>
      </c>
      <c r="J33" s="33">
        <f t="shared" si="8"/>
        <v>-0.89999999999997726</v>
      </c>
      <c r="K33" s="34">
        <f t="shared" si="9"/>
        <v>-5219.9999999998681</v>
      </c>
      <c r="L33" s="55">
        <f>SUM(K32:K33)</f>
        <v>15570.000000000102</v>
      </c>
    </row>
    <row r="34" spans="1:13" ht="24" customHeight="1">
      <c r="A34" s="106">
        <v>32</v>
      </c>
      <c r="B34" s="21">
        <v>44636</v>
      </c>
      <c r="C34" s="22" t="s">
        <v>106</v>
      </c>
      <c r="D34" s="20" t="s">
        <v>47</v>
      </c>
      <c r="E34" s="23" t="s">
        <v>12</v>
      </c>
      <c r="F34" s="23">
        <v>1300</v>
      </c>
      <c r="G34" s="23">
        <v>753</v>
      </c>
      <c r="H34" s="23">
        <v>747</v>
      </c>
      <c r="I34" s="23">
        <v>754</v>
      </c>
      <c r="J34" s="33">
        <f t="shared" ref="J34:J39" si="10">IF(E34="","",IF(E34="Buy",(I34-G34),(G34-I34)))</f>
        <v>1</v>
      </c>
      <c r="K34" s="34">
        <f t="shared" ref="K34:K39" si="11">IF(E34="","",J34*F34)</f>
        <v>1300</v>
      </c>
      <c r="L34" s="55"/>
    </row>
    <row r="35" spans="1:13" ht="24" customHeight="1">
      <c r="A35" s="106">
        <v>33</v>
      </c>
      <c r="B35" s="21"/>
      <c r="C35" s="22" t="s">
        <v>145</v>
      </c>
      <c r="D35" s="20" t="s">
        <v>673</v>
      </c>
      <c r="E35" s="23" t="s">
        <v>12</v>
      </c>
      <c r="F35" s="23">
        <v>900</v>
      </c>
      <c r="G35" s="23">
        <v>935</v>
      </c>
      <c r="H35" s="23">
        <v>924.3</v>
      </c>
      <c r="I35" s="23">
        <v>928.6</v>
      </c>
      <c r="J35" s="33">
        <f t="shared" si="10"/>
        <v>-6.3999999999999773</v>
      </c>
      <c r="K35" s="34">
        <f t="shared" si="11"/>
        <v>-5759.99999999998</v>
      </c>
      <c r="L35" s="55"/>
    </row>
    <row r="36" spans="1:13" ht="24" customHeight="1">
      <c r="A36" s="106">
        <v>34</v>
      </c>
      <c r="B36" s="21"/>
      <c r="C36" s="22" t="s">
        <v>115</v>
      </c>
      <c r="D36" s="20" t="s">
        <v>152</v>
      </c>
      <c r="E36" s="23" t="s">
        <v>12</v>
      </c>
      <c r="F36" s="23">
        <v>1000</v>
      </c>
      <c r="G36" s="23">
        <v>1269</v>
      </c>
      <c r="H36" s="23">
        <v>1257.3</v>
      </c>
      <c r="I36" s="23">
        <v>1279.8</v>
      </c>
      <c r="J36" s="33">
        <f t="shared" si="10"/>
        <v>10.799999999999955</v>
      </c>
      <c r="K36" s="34">
        <f t="shared" si="11"/>
        <v>10799.999999999955</v>
      </c>
      <c r="L36" s="55"/>
    </row>
    <row r="37" spans="1:13" ht="24" customHeight="1">
      <c r="A37" s="106">
        <v>35</v>
      </c>
      <c r="B37" s="21"/>
      <c r="C37" s="22" t="s">
        <v>684</v>
      </c>
      <c r="D37" s="20" t="s">
        <v>99</v>
      </c>
      <c r="E37" s="23" t="s">
        <v>12</v>
      </c>
      <c r="F37" s="23">
        <v>500</v>
      </c>
      <c r="G37" s="23">
        <v>1767</v>
      </c>
      <c r="H37" s="23">
        <v>1752.3</v>
      </c>
      <c r="I37" s="23">
        <v>1761</v>
      </c>
      <c r="J37" s="33">
        <f t="shared" si="10"/>
        <v>-6</v>
      </c>
      <c r="K37" s="34">
        <f t="shared" si="11"/>
        <v>-3000</v>
      </c>
      <c r="L37" s="55"/>
    </row>
    <row r="38" spans="1:13" ht="24" customHeight="1">
      <c r="A38" s="106">
        <v>36</v>
      </c>
      <c r="B38" s="21"/>
      <c r="C38" s="22" t="s">
        <v>521</v>
      </c>
      <c r="D38" s="20" t="s">
        <v>541</v>
      </c>
      <c r="E38" s="23" t="s">
        <v>12</v>
      </c>
      <c r="F38" s="23">
        <v>1000</v>
      </c>
      <c r="G38" s="23">
        <v>525.5</v>
      </c>
      <c r="H38" s="23">
        <v>518.4</v>
      </c>
      <c r="I38" s="23">
        <v>527.20000000000005</v>
      </c>
      <c r="J38" s="33">
        <f t="shared" si="10"/>
        <v>1.7000000000000455</v>
      </c>
      <c r="K38" s="34">
        <f t="shared" si="11"/>
        <v>1700.0000000000455</v>
      </c>
      <c r="L38" s="55"/>
      <c r="M38" s="107"/>
    </row>
    <row r="39" spans="1:13" ht="24" customHeight="1">
      <c r="A39" s="106">
        <v>37</v>
      </c>
      <c r="B39" s="21"/>
      <c r="C39" s="22" t="s">
        <v>48</v>
      </c>
      <c r="D39" s="20" t="s">
        <v>99</v>
      </c>
      <c r="E39" s="23" t="s">
        <v>12</v>
      </c>
      <c r="F39" s="23">
        <v>1000</v>
      </c>
      <c r="G39" s="23">
        <v>1766.5</v>
      </c>
      <c r="H39" s="23">
        <v>1754.1</v>
      </c>
      <c r="I39" s="23">
        <v>1762</v>
      </c>
      <c r="J39" s="33">
        <f t="shared" si="10"/>
        <v>-4.5</v>
      </c>
      <c r="K39" s="34">
        <f t="shared" si="11"/>
        <v>-4500</v>
      </c>
      <c r="L39" s="55">
        <f>SUM(K34:K35:K36:K37:K38:K39)</f>
        <v>540.00000000002001</v>
      </c>
    </row>
    <row r="40" spans="1:13" ht="24" customHeight="1">
      <c r="A40" s="106">
        <v>38</v>
      </c>
      <c r="B40" s="21">
        <v>44637</v>
      </c>
      <c r="C40" s="22" t="s">
        <v>142</v>
      </c>
      <c r="D40" s="20" t="s">
        <v>161</v>
      </c>
      <c r="E40" s="23" t="s">
        <v>12</v>
      </c>
      <c r="F40" s="23">
        <v>1250</v>
      </c>
      <c r="G40" s="23">
        <v>905</v>
      </c>
      <c r="H40" s="23">
        <v>897.3</v>
      </c>
      <c r="I40" s="23">
        <v>918.45</v>
      </c>
      <c r="J40" s="33">
        <f t="shared" ref="J40:J48" si="12">IF(E40="","",IF(E40="Buy",(I40-G40),(G40-I40)))</f>
        <v>13.450000000000045</v>
      </c>
      <c r="K40" s="34">
        <f t="shared" ref="K40:K48" si="13">IF(E40="","",J40*F40)</f>
        <v>16812.500000000058</v>
      </c>
      <c r="L40" s="55"/>
    </row>
    <row r="41" spans="1:13" ht="24" customHeight="1">
      <c r="A41" s="106">
        <v>39</v>
      </c>
      <c r="B41" s="21"/>
      <c r="C41" s="22" t="s">
        <v>330</v>
      </c>
      <c r="D41" s="20" t="s">
        <v>362</v>
      </c>
      <c r="E41" s="23" t="s">
        <v>12</v>
      </c>
      <c r="F41" s="23">
        <v>125</v>
      </c>
      <c r="G41" s="23">
        <v>4685</v>
      </c>
      <c r="H41" s="23">
        <v>4615</v>
      </c>
      <c r="I41" s="23">
        <v>4679</v>
      </c>
      <c r="J41" s="33">
        <f t="shared" si="12"/>
        <v>-6</v>
      </c>
      <c r="K41" s="34">
        <f t="shared" si="13"/>
        <v>-750</v>
      </c>
      <c r="L41" s="55"/>
    </row>
    <row r="42" spans="1:13" ht="24" customHeight="1">
      <c r="A42" s="106">
        <v>40</v>
      </c>
      <c r="B42" s="21"/>
      <c r="C42" s="22" t="s">
        <v>296</v>
      </c>
      <c r="D42" s="20" t="s">
        <v>202</v>
      </c>
      <c r="E42" s="23" t="s">
        <v>12</v>
      </c>
      <c r="F42" s="23">
        <v>1350</v>
      </c>
      <c r="G42" s="23">
        <v>681.5</v>
      </c>
      <c r="H42" s="23">
        <v>670.5</v>
      </c>
      <c r="I42" s="23">
        <v>690.85</v>
      </c>
      <c r="J42" s="33">
        <f t="shared" si="12"/>
        <v>9.3500000000000227</v>
      </c>
      <c r="K42" s="34">
        <f t="shared" si="13"/>
        <v>12622.500000000031</v>
      </c>
      <c r="L42" s="55"/>
    </row>
    <row r="43" spans="1:13" ht="24" customHeight="1">
      <c r="A43" s="106">
        <v>41</v>
      </c>
      <c r="B43" s="21"/>
      <c r="C43" s="22" t="s">
        <v>619</v>
      </c>
      <c r="D43" s="20" t="s">
        <v>52</v>
      </c>
      <c r="E43" s="23" t="s">
        <v>12</v>
      </c>
      <c r="F43" s="23">
        <v>400</v>
      </c>
      <c r="G43" s="23">
        <v>1820</v>
      </c>
      <c r="H43" s="23">
        <v>1803.6</v>
      </c>
      <c r="I43" s="23">
        <v>1821.6</v>
      </c>
      <c r="J43" s="33">
        <f t="shared" si="12"/>
        <v>1.5999999999999091</v>
      </c>
      <c r="K43" s="34">
        <f t="shared" si="13"/>
        <v>639.99999999996362</v>
      </c>
      <c r="L43" s="55"/>
    </row>
    <row r="44" spans="1:13" ht="24" customHeight="1">
      <c r="A44" s="106">
        <v>42</v>
      </c>
      <c r="B44" s="21"/>
      <c r="C44" s="22" t="s">
        <v>355</v>
      </c>
      <c r="D44" s="20" t="s">
        <v>99</v>
      </c>
      <c r="E44" s="23" t="s">
        <v>12</v>
      </c>
      <c r="F44" s="23">
        <v>500</v>
      </c>
      <c r="G44" s="23">
        <v>1803</v>
      </c>
      <c r="H44" s="23">
        <v>179</v>
      </c>
      <c r="I44" s="23">
        <v>1823</v>
      </c>
      <c r="J44" s="33">
        <f t="shared" si="12"/>
        <v>20</v>
      </c>
      <c r="K44" s="34">
        <f t="shared" si="13"/>
        <v>10000</v>
      </c>
      <c r="L44" s="55">
        <f>SUM(K40:K41:K42:K43:K44)</f>
        <v>39325.000000000051</v>
      </c>
    </row>
    <row r="45" spans="1:13" ht="24" customHeight="1">
      <c r="A45" s="106">
        <v>43</v>
      </c>
      <c r="B45" s="21">
        <v>44641</v>
      </c>
      <c r="C45" s="22" t="s">
        <v>81</v>
      </c>
      <c r="D45" s="20" t="s">
        <v>155</v>
      </c>
      <c r="E45" s="23" t="s">
        <v>12</v>
      </c>
      <c r="F45" s="23">
        <v>3100</v>
      </c>
      <c r="G45" s="23">
        <v>387.6</v>
      </c>
      <c r="H45" s="23">
        <v>385.2</v>
      </c>
      <c r="I45" s="23">
        <v>393.2</v>
      </c>
      <c r="J45" s="33">
        <f t="shared" si="12"/>
        <v>5.5999999999999659</v>
      </c>
      <c r="K45" s="34">
        <f t="shared" si="13"/>
        <v>17359.999999999894</v>
      </c>
      <c r="L45" s="55"/>
    </row>
    <row r="46" spans="1:13" ht="24" customHeight="1">
      <c r="A46" s="106">
        <v>44</v>
      </c>
      <c r="B46" s="21"/>
      <c r="C46" s="22" t="s">
        <v>318</v>
      </c>
      <c r="D46" s="20" t="s">
        <v>172</v>
      </c>
      <c r="E46" s="23" t="s">
        <v>12</v>
      </c>
      <c r="F46" s="23">
        <v>1150</v>
      </c>
      <c r="G46" s="23">
        <v>463</v>
      </c>
      <c r="H46" s="23">
        <v>457.2</v>
      </c>
      <c r="I46" s="23">
        <v>459</v>
      </c>
      <c r="J46" s="33">
        <f t="shared" si="12"/>
        <v>-4</v>
      </c>
      <c r="K46" s="34">
        <f t="shared" si="13"/>
        <v>-4600</v>
      </c>
      <c r="L46" s="55"/>
    </row>
    <row r="47" spans="1:13" ht="24" customHeight="1">
      <c r="A47" s="106">
        <v>45</v>
      </c>
      <c r="B47" s="21"/>
      <c r="C47" s="22" t="s">
        <v>331</v>
      </c>
      <c r="D47" s="20" t="s">
        <v>362</v>
      </c>
      <c r="E47" s="23" t="s">
        <v>12</v>
      </c>
      <c r="F47" s="23">
        <v>125</v>
      </c>
      <c r="G47" s="23">
        <v>4735</v>
      </c>
      <c r="H47" s="23">
        <v>4689</v>
      </c>
      <c r="I47" s="23">
        <v>4747</v>
      </c>
      <c r="J47" s="33">
        <f t="shared" si="12"/>
        <v>12</v>
      </c>
      <c r="K47" s="34">
        <f t="shared" si="13"/>
        <v>1500</v>
      </c>
      <c r="L47" s="55"/>
    </row>
    <row r="48" spans="1:13" ht="24" customHeight="1">
      <c r="A48" s="106">
        <v>46</v>
      </c>
      <c r="B48" s="21"/>
      <c r="C48" s="22" t="s">
        <v>685</v>
      </c>
      <c r="D48" s="20" t="s">
        <v>545</v>
      </c>
      <c r="E48" s="23" t="s">
        <v>12</v>
      </c>
      <c r="F48" s="23">
        <v>8500</v>
      </c>
      <c r="G48" s="23">
        <v>122.6</v>
      </c>
      <c r="H48" s="23">
        <v>121.5</v>
      </c>
      <c r="I48" s="23">
        <v>122.4</v>
      </c>
      <c r="J48" s="33">
        <f t="shared" si="12"/>
        <v>-0.19999999999998863</v>
      </c>
      <c r="K48" s="34">
        <f t="shared" si="13"/>
        <v>-1699.9999999999034</v>
      </c>
      <c r="L48" s="55"/>
    </row>
    <row r="49" spans="1:13" ht="24" customHeight="1">
      <c r="A49" s="106">
        <v>47</v>
      </c>
      <c r="B49" s="21"/>
      <c r="C49" s="22" t="s">
        <v>685</v>
      </c>
      <c r="D49" s="20" t="s">
        <v>437</v>
      </c>
      <c r="E49" s="23" t="s">
        <v>13</v>
      </c>
      <c r="F49" s="23">
        <v>5333</v>
      </c>
      <c r="G49" s="23">
        <v>206.4</v>
      </c>
      <c r="H49" s="23">
        <v>207.9</v>
      </c>
      <c r="I49" s="23">
        <v>207.35</v>
      </c>
      <c r="J49" s="33">
        <f t="shared" ref="J49:J62" si="14">IF(E49="","",IF(E49="Buy",(I49-G49),(G49-I49)))</f>
        <v>-0.94999999999998863</v>
      </c>
      <c r="K49" s="34">
        <f t="shared" ref="K49:K62" si="15">IF(E49="","",J49*F49)</f>
        <v>-5066.3499999999394</v>
      </c>
      <c r="L49" s="55">
        <f>SUM(K45:K46:K47:K48:K49)</f>
        <v>7493.6500000000515</v>
      </c>
      <c r="M49" s="107"/>
    </row>
    <row r="50" spans="1:13" ht="24" customHeight="1">
      <c r="A50" s="106">
        <v>48</v>
      </c>
      <c r="B50" s="21">
        <v>44642</v>
      </c>
      <c r="C50" s="22" t="s">
        <v>58</v>
      </c>
      <c r="D50" s="20" t="s">
        <v>686</v>
      </c>
      <c r="E50" s="23" t="s">
        <v>13</v>
      </c>
      <c r="F50" s="23">
        <v>2200</v>
      </c>
      <c r="G50" s="23">
        <v>387.65</v>
      </c>
      <c r="H50" s="23">
        <v>391.5</v>
      </c>
      <c r="I50" s="23">
        <v>388.8</v>
      </c>
      <c r="J50" s="33">
        <f t="shared" si="14"/>
        <v>-1.1500000000000341</v>
      </c>
      <c r="K50" s="34">
        <f t="shared" si="15"/>
        <v>-2530.000000000075</v>
      </c>
      <c r="L50" s="55"/>
      <c r="M50" s="107"/>
    </row>
    <row r="51" spans="1:13" ht="24" customHeight="1">
      <c r="A51" s="106">
        <v>49</v>
      </c>
      <c r="B51" s="21"/>
      <c r="C51" s="22" t="s">
        <v>501</v>
      </c>
      <c r="D51" s="20" t="s">
        <v>653</v>
      </c>
      <c r="E51" s="23" t="s">
        <v>12</v>
      </c>
      <c r="F51" s="23">
        <v>1300</v>
      </c>
      <c r="G51" s="23">
        <v>462</v>
      </c>
      <c r="H51" s="23">
        <v>458.1</v>
      </c>
      <c r="I51" s="23">
        <v>461.7</v>
      </c>
      <c r="J51" s="33">
        <f t="shared" si="14"/>
        <v>-0.30000000000001137</v>
      </c>
      <c r="K51" s="34">
        <f t="shared" si="15"/>
        <v>-390.00000000001478</v>
      </c>
      <c r="L51" s="55"/>
      <c r="M51" s="107"/>
    </row>
    <row r="52" spans="1:13" ht="24" customHeight="1">
      <c r="A52" s="106">
        <v>50</v>
      </c>
      <c r="B52" s="21"/>
      <c r="C52" s="22" t="s">
        <v>674</v>
      </c>
      <c r="D52" s="20" t="s">
        <v>168</v>
      </c>
      <c r="E52" s="23" t="s">
        <v>12</v>
      </c>
      <c r="F52" s="23">
        <v>1000</v>
      </c>
      <c r="G52" s="23">
        <v>961</v>
      </c>
      <c r="H52" s="23">
        <v>949.5</v>
      </c>
      <c r="I52" s="23">
        <v>958.5</v>
      </c>
      <c r="J52" s="33">
        <f t="shared" si="14"/>
        <v>-2.5</v>
      </c>
      <c r="K52" s="34">
        <f t="shared" si="15"/>
        <v>-2500</v>
      </c>
      <c r="L52" s="55"/>
      <c r="M52" s="107"/>
    </row>
    <row r="53" spans="1:13" ht="24" customHeight="1">
      <c r="A53" s="106">
        <v>51</v>
      </c>
      <c r="B53" s="21"/>
      <c r="C53" s="22" t="s">
        <v>502</v>
      </c>
      <c r="D53" s="20" t="s">
        <v>113</v>
      </c>
      <c r="E53" s="23" t="s">
        <v>12</v>
      </c>
      <c r="F53" s="23">
        <v>5700</v>
      </c>
      <c r="G53" s="23">
        <v>437</v>
      </c>
      <c r="H53" s="23">
        <v>431.1</v>
      </c>
      <c r="I53" s="23">
        <v>441.1</v>
      </c>
      <c r="J53" s="33">
        <f t="shared" si="14"/>
        <v>4.1000000000000227</v>
      </c>
      <c r="K53" s="34">
        <f t="shared" si="15"/>
        <v>23370.000000000131</v>
      </c>
      <c r="L53" s="55">
        <f>SUM(K50:K51:K52:K53)</f>
        <v>17950.00000000004</v>
      </c>
      <c r="M53" s="107"/>
    </row>
    <row r="54" spans="1:13" ht="24" customHeight="1">
      <c r="A54" s="106">
        <v>52</v>
      </c>
      <c r="B54" s="21">
        <v>44643</v>
      </c>
      <c r="C54" s="22" t="s">
        <v>129</v>
      </c>
      <c r="D54" s="20" t="s">
        <v>202</v>
      </c>
      <c r="E54" s="23" t="s">
        <v>12</v>
      </c>
      <c r="F54" s="23">
        <v>1350</v>
      </c>
      <c r="G54" s="23">
        <v>710</v>
      </c>
      <c r="H54" s="23">
        <v>702.9</v>
      </c>
      <c r="I54" s="23">
        <v>702.9</v>
      </c>
      <c r="J54" s="33">
        <f t="shared" si="14"/>
        <v>-7.1000000000000227</v>
      </c>
      <c r="K54" s="34">
        <f t="shared" si="15"/>
        <v>-9585.0000000000309</v>
      </c>
      <c r="L54" s="55"/>
      <c r="M54" s="107"/>
    </row>
    <row r="55" spans="1:13" ht="24" customHeight="1">
      <c r="A55" s="106">
        <v>53</v>
      </c>
      <c r="B55" s="21"/>
      <c r="C55" s="22" t="s">
        <v>265</v>
      </c>
      <c r="D55" s="20" t="s">
        <v>557</v>
      </c>
      <c r="E55" s="23" t="s">
        <v>12</v>
      </c>
      <c r="F55" s="23">
        <v>6750</v>
      </c>
      <c r="G55" s="23">
        <v>235</v>
      </c>
      <c r="H55" s="23">
        <v>233.1</v>
      </c>
      <c r="I55" s="23">
        <v>235.8</v>
      </c>
      <c r="J55" s="33">
        <f t="shared" si="14"/>
        <v>0.80000000000001137</v>
      </c>
      <c r="K55" s="34">
        <f t="shared" si="15"/>
        <v>5400.0000000000764</v>
      </c>
      <c r="L55" s="55"/>
      <c r="M55" s="107"/>
    </row>
    <row r="56" spans="1:13" ht="24" customHeight="1">
      <c r="A56" s="106">
        <v>54</v>
      </c>
      <c r="B56" s="21"/>
      <c r="C56" s="22" t="s">
        <v>374</v>
      </c>
      <c r="D56" s="20" t="s">
        <v>669</v>
      </c>
      <c r="E56" s="23" t="s">
        <v>12</v>
      </c>
      <c r="F56" s="23">
        <v>4022</v>
      </c>
      <c r="G56" s="23">
        <v>221.4</v>
      </c>
      <c r="H56" s="23">
        <v>219.6</v>
      </c>
      <c r="I56" s="23">
        <v>219.6</v>
      </c>
      <c r="J56" s="33">
        <f t="shared" si="14"/>
        <v>-1.8000000000000114</v>
      </c>
      <c r="K56" s="34">
        <f t="shared" si="15"/>
        <v>-7239.6000000000458</v>
      </c>
      <c r="L56" s="55"/>
      <c r="M56" s="107"/>
    </row>
    <row r="57" spans="1:13" ht="24" customHeight="1">
      <c r="A57" s="106">
        <v>55</v>
      </c>
      <c r="B57" s="21"/>
      <c r="C57" s="22" t="s">
        <v>421</v>
      </c>
      <c r="D57" s="20" t="s">
        <v>173</v>
      </c>
      <c r="E57" s="23" t="s">
        <v>13</v>
      </c>
      <c r="F57" s="23">
        <v>1900</v>
      </c>
      <c r="G57" s="23">
        <v>706.5</v>
      </c>
      <c r="H57" s="23">
        <v>711.9</v>
      </c>
      <c r="I57" s="23">
        <v>707.7</v>
      </c>
      <c r="J57" s="33">
        <f t="shared" si="14"/>
        <v>-1.2000000000000455</v>
      </c>
      <c r="K57" s="34">
        <f t="shared" si="15"/>
        <v>-2280.0000000000864</v>
      </c>
      <c r="L57" s="55"/>
      <c r="M57" s="107"/>
    </row>
    <row r="58" spans="1:13" ht="24" customHeight="1">
      <c r="A58" s="106">
        <v>56</v>
      </c>
      <c r="B58" s="21"/>
      <c r="C58" s="22" t="s">
        <v>574</v>
      </c>
      <c r="D58" s="20" t="s">
        <v>571</v>
      </c>
      <c r="E58" s="23" t="s">
        <v>12</v>
      </c>
      <c r="F58" s="23">
        <v>4750</v>
      </c>
      <c r="G58" s="23">
        <v>102</v>
      </c>
      <c r="H58" s="23">
        <v>100.8</v>
      </c>
      <c r="I58" s="23">
        <v>101.7</v>
      </c>
      <c r="J58" s="33">
        <f t="shared" si="14"/>
        <v>-0.29999999999999716</v>
      </c>
      <c r="K58" s="34">
        <f t="shared" si="15"/>
        <v>-1424.9999999999866</v>
      </c>
      <c r="L58" s="55"/>
      <c r="M58" s="107"/>
    </row>
    <row r="59" spans="1:13" ht="24" customHeight="1">
      <c r="A59" s="106">
        <v>57</v>
      </c>
      <c r="B59" s="21"/>
      <c r="C59" s="22" t="s">
        <v>372</v>
      </c>
      <c r="D59" s="20" t="s">
        <v>169</v>
      </c>
      <c r="E59" s="23" t="s">
        <v>12</v>
      </c>
      <c r="F59" s="23">
        <v>850</v>
      </c>
      <c r="G59" s="23">
        <v>1348</v>
      </c>
      <c r="H59" s="23">
        <v>1335.6</v>
      </c>
      <c r="I59" s="23">
        <v>1335.6</v>
      </c>
      <c r="J59" s="33">
        <f t="shared" si="14"/>
        <v>-12.400000000000091</v>
      </c>
      <c r="K59" s="34">
        <f t="shared" si="15"/>
        <v>-10540.000000000076</v>
      </c>
      <c r="L59" s="55">
        <f>SUM(K54:K55:K56:K57:K58:K59)</f>
        <v>-25669.600000000151</v>
      </c>
      <c r="M59" s="107"/>
    </row>
    <row r="60" spans="1:13" ht="24" customHeight="1">
      <c r="A60" s="106">
        <v>58</v>
      </c>
      <c r="B60" s="21">
        <v>44644</v>
      </c>
      <c r="C60" s="22" t="s">
        <v>130</v>
      </c>
      <c r="D60" s="20" t="s">
        <v>557</v>
      </c>
      <c r="E60" s="23" t="s">
        <v>12</v>
      </c>
      <c r="F60" s="23">
        <v>6750</v>
      </c>
      <c r="G60" s="23">
        <v>237.45</v>
      </c>
      <c r="H60" s="23">
        <v>235.35</v>
      </c>
      <c r="I60" s="23">
        <v>240</v>
      </c>
      <c r="J60" s="33">
        <f t="shared" si="14"/>
        <v>2.5500000000000114</v>
      </c>
      <c r="K60" s="34">
        <f t="shared" si="15"/>
        <v>17212.500000000076</v>
      </c>
      <c r="L60" s="55"/>
      <c r="M60" s="107"/>
    </row>
    <row r="61" spans="1:13" ht="24" customHeight="1">
      <c r="A61" s="106">
        <v>59</v>
      </c>
      <c r="B61" s="21"/>
      <c r="C61" s="22" t="s">
        <v>294</v>
      </c>
      <c r="D61" s="20" t="s">
        <v>564</v>
      </c>
      <c r="E61" s="23" t="s">
        <v>12</v>
      </c>
      <c r="F61" s="23">
        <v>6700</v>
      </c>
      <c r="G61" s="23">
        <v>156.6</v>
      </c>
      <c r="H61" s="23">
        <v>154.35</v>
      </c>
      <c r="I61" s="23">
        <v>158.69999999999999</v>
      </c>
      <c r="J61" s="33">
        <f t="shared" si="14"/>
        <v>2.0999999999999943</v>
      </c>
      <c r="K61" s="34">
        <f t="shared" si="15"/>
        <v>14069.999999999962</v>
      </c>
      <c r="L61" s="55"/>
      <c r="M61" s="107"/>
    </row>
    <row r="62" spans="1:13" ht="24" customHeight="1">
      <c r="A62" s="106">
        <v>60</v>
      </c>
      <c r="B62" s="21"/>
      <c r="C62" s="22" t="s">
        <v>314</v>
      </c>
      <c r="D62" s="20" t="s">
        <v>687</v>
      </c>
      <c r="E62" s="23" t="s">
        <v>12</v>
      </c>
      <c r="F62" s="23">
        <v>400</v>
      </c>
      <c r="G62" s="23">
        <v>4213</v>
      </c>
      <c r="H62" s="23">
        <v>4176</v>
      </c>
      <c r="I62" s="23">
        <v>4275.5</v>
      </c>
      <c r="J62" s="33">
        <f t="shared" si="14"/>
        <v>62.5</v>
      </c>
      <c r="K62" s="34">
        <f t="shared" si="15"/>
        <v>25000</v>
      </c>
      <c r="L62" s="55">
        <f>SUM(K60:K61:K62)</f>
        <v>56282.500000000036</v>
      </c>
      <c r="M62" s="107"/>
    </row>
    <row r="63" spans="1:13" ht="24" customHeight="1">
      <c r="A63" s="106">
        <v>61</v>
      </c>
      <c r="B63" s="21">
        <v>44645</v>
      </c>
      <c r="C63" s="22" t="s">
        <v>199</v>
      </c>
      <c r="D63" s="20" t="s">
        <v>631</v>
      </c>
      <c r="E63" s="23" t="s">
        <v>12</v>
      </c>
      <c r="F63" s="23">
        <v>700</v>
      </c>
      <c r="G63" s="23">
        <v>1479.5</v>
      </c>
      <c r="H63" s="23">
        <v>1461.6</v>
      </c>
      <c r="I63" s="23">
        <v>1461.6</v>
      </c>
      <c r="J63" s="33">
        <f t="shared" ref="J63:J69" si="16">IF(E63="","",IF(E63="Buy",(I63-G63),(G63-I63)))</f>
        <v>-17.900000000000091</v>
      </c>
      <c r="K63" s="34">
        <f t="shared" ref="K63:K69" si="17">IF(E63="","",J63*F63)</f>
        <v>-12530.000000000064</v>
      </c>
      <c r="L63" s="55"/>
      <c r="M63" s="107"/>
    </row>
    <row r="64" spans="1:13" ht="24" customHeight="1">
      <c r="A64" s="106">
        <v>62</v>
      </c>
      <c r="B64" s="21"/>
      <c r="C64" s="22" t="s">
        <v>420</v>
      </c>
      <c r="D64" s="20" t="s">
        <v>669</v>
      </c>
      <c r="E64" s="23" t="s">
        <v>12</v>
      </c>
      <c r="F64" s="23">
        <v>4022</v>
      </c>
      <c r="G64" s="23">
        <v>230.4</v>
      </c>
      <c r="H64" s="23">
        <v>227.7</v>
      </c>
      <c r="I64" s="23">
        <v>235.8</v>
      </c>
      <c r="J64" s="33">
        <f t="shared" si="16"/>
        <v>5.4000000000000057</v>
      </c>
      <c r="K64" s="34">
        <f t="shared" si="17"/>
        <v>21718.800000000021</v>
      </c>
      <c r="L64" s="55"/>
      <c r="M64" s="107"/>
    </row>
    <row r="65" spans="1:13" ht="24" customHeight="1">
      <c r="A65" s="106">
        <v>63</v>
      </c>
      <c r="B65" s="21"/>
      <c r="C65" s="22" t="s">
        <v>414</v>
      </c>
      <c r="D65" s="20" t="s">
        <v>688</v>
      </c>
      <c r="E65" s="23" t="s">
        <v>12</v>
      </c>
      <c r="F65" s="23">
        <v>650</v>
      </c>
      <c r="G65" s="23">
        <v>1635</v>
      </c>
      <c r="H65" s="23">
        <v>1611</v>
      </c>
      <c r="I65" s="23">
        <v>1618.2</v>
      </c>
      <c r="J65" s="33">
        <f t="shared" si="16"/>
        <v>-16.799999999999955</v>
      </c>
      <c r="K65" s="34">
        <f t="shared" si="17"/>
        <v>-10919.999999999971</v>
      </c>
      <c r="L65" s="55">
        <f>SUM(K63:K64:K65)</f>
        <v>-1731.2000000000135</v>
      </c>
      <c r="M65" s="107"/>
    </row>
    <row r="66" spans="1:13" ht="24" customHeight="1">
      <c r="A66" s="106">
        <v>64</v>
      </c>
      <c r="B66" s="21">
        <v>44648</v>
      </c>
      <c r="C66" s="22" t="s">
        <v>94</v>
      </c>
      <c r="D66" s="20" t="s">
        <v>273</v>
      </c>
      <c r="E66" s="23" t="s">
        <v>12</v>
      </c>
      <c r="F66" s="23">
        <v>500</v>
      </c>
      <c r="G66" s="23">
        <v>3700</v>
      </c>
      <c r="H66" s="23">
        <v>3654</v>
      </c>
      <c r="I66" s="23">
        <v>3681</v>
      </c>
      <c r="J66" s="33">
        <f t="shared" si="16"/>
        <v>-19</v>
      </c>
      <c r="K66" s="34">
        <f t="shared" si="17"/>
        <v>-9500</v>
      </c>
      <c r="L66" s="55"/>
      <c r="M66" s="107"/>
    </row>
    <row r="67" spans="1:13" ht="24" customHeight="1">
      <c r="A67" s="106">
        <v>65</v>
      </c>
      <c r="B67" s="21"/>
      <c r="C67" s="22" t="s">
        <v>444</v>
      </c>
      <c r="D67" s="20" t="s">
        <v>80</v>
      </c>
      <c r="E67" s="23" t="s">
        <v>13</v>
      </c>
      <c r="F67" s="23">
        <v>5800</v>
      </c>
      <c r="G67" s="23">
        <v>130</v>
      </c>
      <c r="H67" s="23">
        <v>131.85</v>
      </c>
      <c r="I67" s="23">
        <v>130.30000000000001</v>
      </c>
      <c r="J67" s="33">
        <f t="shared" si="16"/>
        <v>-0.30000000000001137</v>
      </c>
      <c r="K67" s="34">
        <f t="shared" si="17"/>
        <v>-1740.0000000000659</v>
      </c>
      <c r="L67" s="55"/>
      <c r="M67" s="107"/>
    </row>
    <row r="68" spans="1:13" ht="24" customHeight="1">
      <c r="A68" s="106">
        <v>66</v>
      </c>
      <c r="B68" s="21"/>
      <c r="C68" s="22" t="s">
        <v>689</v>
      </c>
      <c r="D68" s="20" t="s">
        <v>163</v>
      </c>
      <c r="E68" s="23" t="s">
        <v>13</v>
      </c>
      <c r="F68" s="23">
        <v>5400</v>
      </c>
      <c r="G68" s="23">
        <v>267</v>
      </c>
      <c r="H68" s="23">
        <v>270.45</v>
      </c>
      <c r="I68" s="23">
        <v>268.89999999999998</v>
      </c>
      <c r="J68" s="33">
        <f t="shared" si="16"/>
        <v>-1.8999999999999773</v>
      </c>
      <c r="K68" s="34">
        <f t="shared" si="17"/>
        <v>-10259.999999999876</v>
      </c>
      <c r="L68" s="55"/>
      <c r="M68" s="107"/>
    </row>
    <row r="69" spans="1:13" ht="24" customHeight="1">
      <c r="A69" s="106">
        <v>67</v>
      </c>
      <c r="B69" s="21"/>
      <c r="C69" s="22" t="s">
        <v>400</v>
      </c>
      <c r="D69" s="20" t="s">
        <v>591</v>
      </c>
      <c r="E69" s="23" t="s">
        <v>12</v>
      </c>
      <c r="F69" s="23">
        <v>8400</v>
      </c>
      <c r="G69" s="23">
        <v>192.5</v>
      </c>
      <c r="H69" s="23">
        <v>189</v>
      </c>
      <c r="I69" s="23">
        <v>191.1</v>
      </c>
      <c r="J69" s="33">
        <f t="shared" si="16"/>
        <v>-1.4000000000000057</v>
      </c>
      <c r="K69" s="34">
        <f t="shared" si="17"/>
        <v>-11760.000000000047</v>
      </c>
      <c r="L69" s="55">
        <f>SUM(K66:K67:K68:K69)</f>
        <v>-33259.999999999985</v>
      </c>
      <c r="M69" s="107"/>
    </row>
    <row r="70" spans="1:13" ht="24" customHeight="1">
      <c r="A70" s="106">
        <v>68</v>
      </c>
      <c r="B70" s="21">
        <v>44649</v>
      </c>
      <c r="C70" s="22" t="s">
        <v>238</v>
      </c>
      <c r="D70" s="20" t="s">
        <v>162</v>
      </c>
      <c r="E70" s="23" t="s">
        <v>12</v>
      </c>
      <c r="F70" s="23">
        <v>200</v>
      </c>
      <c r="G70" s="23">
        <v>6507.5</v>
      </c>
      <c r="H70" s="23">
        <v>6442.2</v>
      </c>
      <c r="I70" s="23">
        <v>6532</v>
      </c>
      <c r="J70" s="33">
        <f t="shared" ref="J70:J72" si="18">IF(E70="","",IF(E70="Buy",(I70-G70),(G70-I70)))</f>
        <v>24.5</v>
      </c>
      <c r="K70" s="34">
        <f t="shared" ref="K70:K72" si="19">IF(E70="","",J70*F70)</f>
        <v>4900</v>
      </c>
      <c r="L70" s="55"/>
      <c r="M70" s="107"/>
    </row>
    <row r="71" spans="1:13" ht="24" customHeight="1">
      <c r="A71" s="106">
        <v>69</v>
      </c>
      <c r="B71" s="21"/>
      <c r="C71" s="22" t="s">
        <v>277</v>
      </c>
      <c r="D71" s="20" t="s">
        <v>133</v>
      </c>
      <c r="E71" s="23" t="s">
        <v>12</v>
      </c>
      <c r="F71" s="23">
        <v>2500</v>
      </c>
      <c r="G71" s="23">
        <v>753.25</v>
      </c>
      <c r="H71" s="23">
        <v>742.5</v>
      </c>
      <c r="I71" s="23">
        <v>754.1</v>
      </c>
      <c r="J71" s="33">
        <f t="shared" si="18"/>
        <v>0.85000000000002274</v>
      </c>
      <c r="K71" s="34">
        <f t="shared" si="19"/>
        <v>2125.0000000000568</v>
      </c>
      <c r="L71" s="55"/>
      <c r="M71" s="107"/>
    </row>
    <row r="72" spans="1:13" ht="24" customHeight="1">
      <c r="A72" s="106">
        <v>70</v>
      </c>
      <c r="B72" s="21"/>
      <c r="C72" s="22" t="s">
        <v>417</v>
      </c>
      <c r="D72" s="20" t="s">
        <v>165</v>
      </c>
      <c r="E72" s="23" t="s">
        <v>12</v>
      </c>
      <c r="F72" s="23">
        <v>3300</v>
      </c>
      <c r="G72" s="23">
        <v>371.5</v>
      </c>
      <c r="H72" s="23">
        <v>367.2</v>
      </c>
      <c r="I72" s="23">
        <v>374.15</v>
      </c>
      <c r="J72" s="33">
        <f t="shared" si="18"/>
        <v>2.6499999999999773</v>
      </c>
      <c r="K72" s="34">
        <f t="shared" si="19"/>
        <v>8744.9999999999254</v>
      </c>
      <c r="L72" s="55">
        <f>SUM(K70:K71:K72)</f>
        <v>15769.999999999982</v>
      </c>
      <c r="M72" s="107"/>
    </row>
    <row r="73" spans="1:13" ht="24" customHeight="1">
      <c r="A73" s="106">
        <v>71</v>
      </c>
      <c r="B73" s="21">
        <v>44650</v>
      </c>
      <c r="C73" s="22" t="s">
        <v>213</v>
      </c>
      <c r="D73" s="20" t="s">
        <v>610</v>
      </c>
      <c r="E73" s="23" t="s">
        <v>12</v>
      </c>
      <c r="F73" s="23">
        <v>1350</v>
      </c>
      <c r="G73" s="23">
        <v>776.9</v>
      </c>
      <c r="H73" s="23">
        <v>765</v>
      </c>
      <c r="I73" s="23">
        <v>768.6</v>
      </c>
      <c r="J73" s="33">
        <f t="shared" ref="J73:J77" si="20">IF(E73="","",IF(E73="Buy",(I73-G73),(G73-I73)))</f>
        <v>-8.2999999999999545</v>
      </c>
      <c r="K73" s="34">
        <f t="shared" ref="K73:K77" si="21">IF(E73="","",J73*F73)</f>
        <v>-11204.999999999938</v>
      </c>
      <c r="L73" s="55"/>
      <c r="M73" s="107"/>
    </row>
    <row r="74" spans="1:13" ht="24" customHeight="1">
      <c r="A74" s="106">
        <v>72</v>
      </c>
      <c r="B74" s="21"/>
      <c r="C74" s="22" t="s">
        <v>512</v>
      </c>
      <c r="D74" s="20" t="s">
        <v>103</v>
      </c>
      <c r="E74" s="23" t="s">
        <v>12</v>
      </c>
      <c r="F74" s="23">
        <v>100</v>
      </c>
      <c r="G74" s="23">
        <v>17129.5</v>
      </c>
      <c r="H74" s="23">
        <v>16966</v>
      </c>
      <c r="I74" s="23">
        <v>17019</v>
      </c>
      <c r="J74" s="33">
        <f t="shared" si="20"/>
        <v>-110.5</v>
      </c>
      <c r="K74" s="34">
        <f t="shared" si="21"/>
        <v>-11050</v>
      </c>
      <c r="L74" s="55"/>
      <c r="M74" s="107"/>
    </row>
    <row r="75" spans="1:13" ht="24" customHeight="1">
      <c r="A75" s="106">
        <v>73</v>
      </c>
      <c r="B75" s="21"/>
      <c r="C75" s="22" t="s">
        <v>260</v>
      </c>
      <c r="D75" s="20" t="s">
        <v>241</v>
      </c>
      <c r="E75" s="23" t="s">
        <v>12</v>
      </c>
      <c r="F75" s="23">
        <v>375</v>
      </c>
      <c r="G75" s="23">
        <v>2707</v>
      </c>
      <c r="H75" s="23">
        <v>2682.9</v>
      </c>
      <c r="I75" s="23">
        <v>2707.4</v>
      </c>
      <c r="J75" s="33">
        <f t="shared" si="20"/>
        <v>0.40000000000009095</v>
      </c>
      <c r="K75" s="34">
        <f t="shared" si="21"/>
        <v>150.00000000003411</v>
      </c>
      <c r="L75" s="55">
        <f>SUM(K73:K74:K75)</f>
        <v>-22104.999999999905</v>
      </c>
      <c r="M75" s="107"/>
    </row>
    <row r="76" spans="1:13" ht="24" customHeight="1">
      <c r="A76" s="106">
        <v>74</v>
      </c>
      <c r="B76" s="21">
        <v>44651</v>
      </c>
      <c r="C76" s="22" t="s">
        <v>66</v>
      </c>
      <c r="D76" s="20" t="s">
        <v>98</v>
      </c>
      <c r="E76" s="23" t="s">
        <v>12</v>
      </c>
      <c r="F76" s="23">
        <v>3500</v>
      </c>
      <c r="G76" s="23">
        <v>143.19999999999999</v>
      </c>
      <c r="H76" s="23">
        <v>141.30000000000001</v>
      </c>
      <c r="I76" s="23">
        <v>142</v>
      </c>
      <c r="J76" s="33">
        <f t="shared" si="20"/>
        <v>-1.1999999999999886</v>
      </c>
      <c r="K76" s="34">
        <f t="shared" si="21"/>
        <v>-4199.99999999996</v>
      </c>
      <c r="L76" s="55"/>
      <c r="M76" s="107"/>
    </row>
    <row r="77" spans="1:13" ht="24" customHeight="1" thickBot="1">
      <c r="A77" s="106">
        <v>75</v>
      </c>
      <c r="B77" s="21"/>
      <c r="C77" s="22" t="s">
        <v>323</v>
      </c>
      <c r="D77" s="20" t="s">
        <v>648</v>
      </c>
      <c r="E77" s="23" t="s">
        <v>12</v>
      </c>
      <c r="F77" s="23">
        <v>500</v>
      </c>
      <c r="G77" s="23">
        <v>2278</v>
      </c>
      <c r="H77" s="23">
        <v>2257.1999999999998</v>
      </c>
      <c r="I77" s="23">
        <v>2257.1999999999998</v>
      </c>
      <c r="J77" s="33">
        <f t="shared" si="20"/>
        <v>-20.800000000000182</v>
      </c>
      <c r="K77" s="34">
        <f t="shared" si="21"/>
        <v>-10400.000000000091</v>
      </c>
      <c r="L77" s="55">
        <f>SUM(K76:K77)</f>
        <v>-14600.000000000051</v>
      </c>
      <c r="M77" s="107"/>
    </row>
    <row r="78" spans="1:13" ht="33" customHeight="1" thickBot="1">
      <c r="A78" s="56"/>
      <c r="B78" s="57"/>
      <c r="C78" s="57"/>
      <c r="D78" s="57" t="s">
        <v>31</v>
      </c>
      <c r="E78" s="57"/>
      <c r="F78" s="57"/>
      <c r="G78" s="57"/>
      <c r="H78" s="57"/>
      <c r="I78" s="57"/>
      <c r="J78" s="58"/>
      <c r="K78" s="59">
        <f>SUM(K3:K77)</f>
        <v>12215.899999999627</v>
      </c>
      <c r="L78" s="69"/>
    </row>
    <row r="79" spans="1:13" ht="18.7">
      <c r="A79" s="10"/>
      <c r="B79" s="10"/>
      <c r="C79" s="10"/>
      <c r="D79" s="10"/>
      <c r="E79" s="10"/>
      <c r="F79" s="10"/>
      <c r="G79" s="10"/>
      <c r="H79" s="10"/>
      <c r="I79" s="10"/>
      <c r="J79" s="26"/>
      <c r="K79" s="27"/>
      <c r="L79" s="27"/>
    </row>
    <row r="80" spans="1:13" ht="18.7">
      <c r="A80" s="10"/>
      <c r="B80" s="10"/>
      <c r="C80" s="10"/>
      <c r="D80" s="10"/>
      <c r="E80" s="10"/>
      <c r="F80" s="10"/>
      <c r="G80" s="10"/>
      <c r="H80" s="10"/>
      <c r="I80" s="10"/>
      <c r="J80" s="26"/>
      <c r="K80" s="27"/>
      <c r="L80" s="27"/>
    </row>
    <row r="81" spans="1:12" ht="15.35">
      <c r="A81" s="66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</row>
    <row r="82" spans="1:12" ht="25.95" customHeight="1">
      <c r="A82" s="10"/>
      <c r="B82" s="10"/>
      <c r="C82" s="10"/>
      <c r="D82" s="10"/>
      <c r="E82" s="10"/>
      <c r="F82" s="10"/>
      <c r="G82" s="10"/>
      <c r="H82" s="10"/>
      <c r="I82" s="10"/>
      <c r="J82" s="26"/>
      <c r="K82" s="27"/>
      <c r="L82" s="27"/>
    </row>
    <row r="83" spans="1:12" ht="25.95" customHeight="1">
      <c r="A83" s="10"/>
      <c r="B83" s="10"/>
      <c r="C83" s="10"/>
      <c r="D83" s="10"/>
      <c r="E83" s="10"/>
      <c r="F83" s="10"/>
      <c r="G83" s="10"/>
      <c r="H83" s="10"/>
      <c r="I83" s="10"/>
      <c r="J83" s="26"/>
      <c r="K83" s="27"/>
      <c r="L83" s="27"/>
    </row>
    <row r="84" spans="1:12" ht="25.95" customHeight="1">
      <c r="A84" s="10"/>
      <c r="B84" s="10"/>
      <c r="C84" s="10"/>
      <c r="D84" s="10"/>
      <c r="E84" s="10"/>
      <c r="F84" s="10"/>
      <c r="G84" s="10"/>
      <c r="H84" s="10"/>
      <c r="I84" s="10"/>
      <c r="J84" s="26"/>
      <c r="K84" s="27"/>
      <c r="L84" s="27"/>
    </row>
    <row r="85" spans="1:12" ht="25.95" customHeight="1">
      <c r="A85" s="10"/>
      <c r="B85" s="10"/>
      <c r="C85" s="10"/>
      <c r="D85" s="10"/>
      <c r="E85" s="10"/>
      <c r="F85" s="10"/>
      <c r="G85" s="10"/>
      <c r="H85" s="10"/>
      <c r="I85" s="10"/>
      <c r="J85" s="26"/>
      <c r="K85" s="27"/>
      <c r="L85" s="27"/>
    </row>
    <row r="86" spans="1:12" ht="25.95" customHeight="1">
      <c r="A86" s="10"/>
      <c r="B86" s="10"/>
      <c r="C86" s="10"/>
      <c r="D86" s="10"/>
      <c r="E86" s="10"/>
      <c r="F86" s="10"/>
      <c r="G86" s="10"/>
      <c r="H86" s="10"/>
      <c r="I86" s="10"/>
      <c r="J86" s="26"/>
      <c r="K86" s="27"/>
      <c r="L86" s="27"/>
    </row>
    <row r="87" spans="1:12" ht="25.95" customHeight="1">
      <c r="A87" s="10"/>
      <c r="B87" s="10"/>
      <c r="C87" s="10"/>
      <c r="D87" s="10"/>
      <c r="E87" s="10"/>
      <c r="F87" s="10"/>
      <c r="G87" s="10"/>
      <c r="H87" s="10"/>
      <c r="I87" s="10"/>
      <c r="J87" s="26"/>
      <c r="K87" s="27"/>
      <c r="L87" s="27"/>
    </row>
    <row r="88" spans="1:12" ht="25.95" customHeight="1">
      <c r="A88" s="10"/>
      <c r="B88" s="10"/>
      <c r="C88" s="10"/>
      <c r="D88" s="10"/>
      <c r="E88" s="10"/>
      <c r="F88" s="10"/>
      <c r="G88" s="10"/>
      <c r="H88" s="10"/>
      <c r="I88" s="10"/>
      <c r="J88" s="26"/>
      <c r="K88" s="27"/>
      <c r="L88" s="27"/>
    </row>
    <row r="89" spans="1:12" ht="25.95" customHeight="1">
      <c r="A89" s="10"/>
      <c r="B89" s="10"/>
      <c r="C89" s="10"/>
      <c r="D89" s="10"/>
      <c r="E89" s="10"/>
      <c r="F89" s="10"/>
      <c r="G89" s="10"/>
      <c r="H89" s="10"/>
      <c r="I89" s="10"/>
      <c r="J89" s="26"/>
      <c r="K89" s="27"/>
      <c r="L89" s="27"/>
    </row>
  </sheetData>
  <mergeCells count="1">
    <mergeCell ref="A1:L1"/>
  </mergeCells>
  <pageMargins left="0.7" right="0.7" top="0.75" bottom="0.75" header="0.3" footer="0.3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M69"/>
  <sheetViews>
    <sheetView workbookViewId="0">
      <pane ySplit="2" topLeftCell="A55" activePane="bottomLeft" state="frozen"/>
      <selection pane="bottomLeft" activeCell="I59" sqref="I59"/>
    </sheetView>
  </sheetViews>
  <sheetFormatPr defaultRowHeight="14.35"/>
  <cols>
    <col min="1" max="1" width="10.3515625" customWidth="1"/>
    <col min="2" max="2" width="13.52734375" customWidth="1"/>
    <col min="3" max="3" width="15.1171875" customWidth="1"/>
    <col min="4" max="4" width="19.87890625" customWidth="1"/>
    <col min="5" max="5" width="12.64453125" customWidth="1"/>
    <col min="6" max="6" width="11.64453125" customWidth="1"/>
    <col min="7" max="7" width="12.41015625" customWidth="1"/>
    <col min="8" max="8" width="14.3515625" customWidth="1"/>
    <col min="9" max="9" width="13.1171875" customWidth="1"/>
    <col min="10" max="10" width="12.3515625" customWidth="1"/>
    <col min="11" max="11" width="16" customWidth="1"/>
    <col min="12" max="12" width="14.3515625" customWidth="1"/>
    <col min="13" max="13" width="14.64453125" customWidth="1"/>
  </cols>
  <sheetData>
    <row r="1" spans="1:12" ht="51.6" customHeight="1">
      <c r="A1" s="127" t="s">
        <v>690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</row>
    <row r="2" spans="1:12" ht="49.95" customHeight="1">
      <c r="A2" s="13" t="s">
        <v>0</v>
      </c>
      <c r="B2" s="14" t="s">
        <v>2</v>
      </c>
      <c r="C2" s="14" t="s">
        <v>3</v>
      </c>
      <c r="D2" s="14" t="s">
        <v>1</v>
      </c>
      <c r="E2" s="14" t="s">
        <v>4</v>
      </c>
      <c r="F2" s="14" t="s">
        <v>507</v>
      </c>
      <c r="G2" s="15" t="s">
        <v>659</v>
      </c>
      <c r="H2" s="14" t="s">
        <v>660</v>
      </c>
      <c r="I2" s="14" t="s">
        <v>661</v>
      </c>
      <c r="J2" s="29" t="s">
        <v>8</v>
      </c>
      <c r="K2" s="30" t="s">
        <v>662</v>
      </c>
      <c r="L2" s="53" t="s">
        <v>664</v>
      </c>
    </row>
    <row r="3" spans="1:12" ht="25.2" customHeight="1">
      <c r="A3" s="19">
        <v>1</v>
      </c>
      <c r="B3" s="21">
        <v>44652</v>
      </c>
      <c r="C3" s="22" t="s">
        <v>276</v>
      </c>
      <c r="D3" s="20" t="s">
        <v>437</v>
      </c>
      <c r="E3" s="23" t="s">
        <v>12</v>
      </c>
      <c r="F3" s="23">
        <v>5333</v>
      </c>
      <c r="G3" s="23">
        <v>222.7</v>
      </c>
      <c r="H3" s="23">
        <v>220.5</v>
      </c>
      <c r="I3" s="23">
        <v>222.5</v>
      </c>
      <c r="J3" s="33">
        <f t="shared" ref="J3:J5" si="0">IF(E3="","",IF(E3="Buy",(I3-G3),(G3-I3)))</f>
        <v>-0.19999999999998863</v>
      </c>
      <c r="K3" s="34">
        <f t="shared" ref="K3:K5" si="1">IF(E3="","",J3*F3)</f>
        <v>-1066.5999999999394</v>
      </c>
      <c r="L3" s="55"/>
    </row>
    <row r="4" spans="1:12" ht="25.2" customHeight="1">
      <c r="A4" s="19">
        <v>2</v>
      </c>
      <c r="B4" s="21"/>
      <c r="C4" s="22" t="s">
        <v>143</v>
      </c>
      <c r="D4" s="20" t="s">
        <v>673</v>
      </c>
      <c r="E4" s="23" t="s">
        <v>12</v>
      </c>
      <c r="F4" s="23">
        <v>1800</v>
      </c>
      <c r="G4" s="23">
        <v>955</v>
      </c>
      <c r="H4" s="23">
        <v>943.2</v>
      </c>
      <c r="I4" s="23">
        <v>967.5</v>
      </c>
      <c r="J4" s="33">
        <f t="shared" si="0"/>
        <v>12.5</v>
      </c>
      <c r="K4" s="34">
        <f t="shared" si="1"/>
        <v>22500</v>
      </c>
      <c r="L4" s="55"/>
    </row>
    <row r="5" spans="1:12" ht="25.2" customHeight="1">
      <c r="A5" s="19">
        <v>3</v>
      </c>
      <c r="B5" s="21"/>
      <c r="C5" s="22" t="s">
        <v>414</v>
      </c>
      <c r="D5" s="20" t="s">
        <v>691</v>
      </c>
      <c r="E5" s="23" t="s">
        <v>12</v>
      </c>
      <c r="F5" s="23">
        <v>5800</v>
      </c>
      <c r="G5" s="23">
        <v>220.25</v>
      </c>
      <c r="H5" s="23">
        <v>217.8</v>
      </c>
      <c r="I5" s="23">
        <v>218.85</v>
      </c>
      <c r="J5" s="33">
        <f t="shared" si="0"/>
        <v>-1.4000000000000057</v>
      </c>
      <c r="K5" s="34">
        <f t="shared" si="1"/>
        <v>-8120.0000000000327</v>
      </c>
      <c r="L5" s="55">
        <f>SUM(K3:K4:K5)</f>
        <v>13313.400000000027</v>
      </c>
    </row>
    <row r="6" spans="1:12" ht="25.2" customHeight="1">
      <c r="A6" s="106">
        <v>4</v>
      </c>
      <c r="B6" s="21">
        <v>44655</v>
      </c>
      <c r="C6" s="22" t="s">
        <v>110</v>
      </c>
      <c r="D6" s="20" t="s">
        <v>216</v>
      </c>
      <c r="E6" s="23" t="s">
        <v>12</v>
      </c>
      <c r="F6" s="23">
        <v>3100</v>
      </c>
      <c r="G6" s="23">
        <v>171.4</v>
      </c>
      <c r="H6" s="23">
        <v>168.3</v>
      </c>
      <c r="I6" s="23">
        <v>174</v>
      </c>
      <c r="J6" s="33">
        <f t="shared" ref="J6:J9" si="2">IF(E6="","",IF(E6="Buy",(I6-G6),(G6-I6)))</f>
        <v>2.5999999999999943</v>
      </c>
      <c r="K6" s="34">
        <f t="shared" ref="K6:K9" si="3">IF(E6="","",J6*F6)</f>
        <v>8059.9999999999827</v>
      </c>
      <c r="L6" s="55"/>
    </row>
    <row r="7" spans="1:12" ht="25.2" customHeight="1">
      <c r="A7" s="106">
        <v>5</v>
      </c>
      <c r="B7" s="21"/>
      <c r="C7" s="22" t="s">
        <v>246</v>
      </c>
      <c r="D7" s="20" t="s">
        <v>24</v>
      </c>
      <c r="E7" s="23" t="s">
        <v>12</v>
      </c>
      <c r="F7" s="23">
        <v>575</v>
      </c>
      <c r="G7" s="23">
        <v>1815</v>
      </c>
      <c r="H7" s="23">
        <v>1788.3</v>
      </c>
      <c r="I7" s="23">
        <v>1812</v>
      </c>
      <c r="J7" s="33">
        <f t="shared" si="2"/>
        <v>-3</v>
      </c>
      <c r="K7" s="34">
        <f t="shared" si="3"/>
        <v>-1725</v>
      </c>
      <c r="L7" s="55"/>
    </row>
    <row r="8" spans="1:12" ht="25.2" customHeight="1">
      <c r="A8" s="106">
        <v>6</v>
      </c>
      <c r="B8" s="21"/>
      <c r="C8" s="22" t="s">
        <v>114</v>
      </c>
      <c r="D8" s="20" t="s">
        <v>692</v>
      </c>
      <c r="E8" s="23" t="s">
        <v>12</v>
      </c>
      <c r="F8" s="23">
        <v>1500</v>
      </c>
      <c r="G8" s="23">
        <v>453.6</v>
      </c>
      <c r="H8" s="23">
        <v>449.1</v>
      </c>
      <c r="I8" s="23">
        <v>456</v>
      </c>
      <c r="J8" s="33">
        <f t="shared" si="2"/>
        <v>2.3999999999999773</v>
      </c>
      <c r="K8" s="34">
        <f t="shared" si="3"/>
        <v>3599.9999999999659</v>
      </c>
      <c r="L8" s="55"/>
    </row>
    <row r="9" spans="1:12" ht="25.2" customHeight="1">
      <c r="A9" s="106">
        <v>7</v>
      </c>
      <c r="B9" s="21"/>
      <c r="C9" s="22" t="s">
        <v>452</v>
      </c>
      <c r="D9" s="20" t="s">
        <v>693</v>
      </c>
      <c r="E9" s="23" t="s">
        <v>12</v>
      </c>
      <c r="F9" s="23">
        <v>6000</v>
      </c>
      <c r="G9" s="23">
        <v>131</v>
      </c>
      <c r="H9" s="23">
        <v>129.15</v>
      </c>
      <c r="I9" s="23">
        <v>131.69999999999999</v>
      </c>
      <c r="J9" s="33">
        <f t="shared" si="2"/>
        <v>0.69999999999998863</v>
      </c>
      <c r="K9" s="34">
        <f t="shared" si="3"/>
        <v>4199.9999999999318</v>
      </c>
      <c r="L9" s="55">
        <f>SUM(K6:K7:K8:K9)</f>
        <v>14134.99999999988</v>
      </c>
    </row>
    <row r="10" spans="1:12" ht="25.2" customHeight="1">
      <c r="A10" s="106">
        <v>8</v>
      </c>
      <c r="B10" s="21">
        <v>44656</v>
      </c>
      <c r="C10" s="22" t="s">
        <v>87</v>
      </c>
      <c r="D10" s="20" t="s">
        <v>694</v>
      </c>
      <c r="E10" s="23" t="s">
        <v>12</v>
      </c>
      <c r="F10" s="23">
        <v>150</v>
      </c>
      <c r="G10" s="23">
        <v>4915</v>
      </c>
      <c r="H10" s="23">
        <v>4897</v>
      </c>
      <c r="I10" s="23">
        <v>4908</v>
      </c>
      <c r="J10" s="33">
        <f t="shared" ref="J10:J16" si="4">IF(E10="","",IF(E10="Buy",(I10-G10),(G10-I10)))</f>
        <v>-7</v>
      </c>
      <c r="K10" s="34">
        <f t="shared" ref="K10:K16" si="5">IF(E10="","",J10*F10)</f>
        <v>-1050</v>
      </c>
      <c r="L10" s="55"/>
    </row>
    <row r="11" spans="1:12" ht="25.2" customHeight="1">
      <c r="A11" s="106">
        <v>9</v>
      </c>
      <c r="B11" s="21"/>
      <c r="C11" s="22" t="s">
        <v>305</v>
      </c>
      <c r="D11" s="20" t="s">
        <v>695</v>
      </c>
      <c r="E11" s="23" t="s">
        <v>12</v>
      </c>
      <c r="F11" s="23">
        <v>1250</v>
      </c>
      <c r="G11" s="23">
        <v>830</v>
      </c>
      <c r="H11" s="23">
        <v>820.8</v>
      </c>
      <c r="I11" s="23">
        <v>830.5</v>
      </c>
      <c r="J11" s="33">
        <f t="shared" si="4"/>
        <v>0.5</v>
      </c>
      <c r="K11" s="34">
        <f t="shared" si="5"/>
        <v>625</v>
      </c>
      <c r="L11" s="55"/>
    </row>
    <row r="12" spans="1:12" ht="25.2" customHeight="1">
      <c r="A12" s="106">
        <v>10</v>
      </c>
      <c r="B12" s="21"/>
      <c r="C12" s="22" t="s">
        <v>290</v>
      </c>
      <c r="D12" s="20" t="s">
        <v>281</v>
      </c>
      <c r="E12" s="23" t="s">
        <v>12</v>
      </c>
      <c r="F12" s="23">
        <v>250</v>
      </c>
      <c r="G12" s="23">
        <v>4409</v>
      </c>
      <c r="H12" s="23">
        <v>4363.2</v>
      </c>
      <c r="I12" s="23">
        <v>4363.2</v>
      </c>
      <c r="J12" s="33">
        <f t="shared" si="4"/>
        <v>-45.800000000000182</v>
      </c>
      <c r="K12" s="34">
        <f t="shared" si="5"/>
        <v>-11450.000000000045</v>
      </c>
      <c r="L12" s="55"/>
    </row>
    <row r="13" spans="1:12" ht="25.2" customHeight="1">
      <c r="A13" s="106">
        <v>11</v>
      </c>
      <c r="B13" s="21"/>
      <c r="C13" s="22" t="s">
        <v>288</v>
      </c>
      <c r="D13" s="20" t="s">
        <v>642</v>
      </c>
      <c r="E13" s="23" t="s">
        <v>12</v>
      </c>
      <c r="F13" s="23">
        <v>2600</v>
      </c>
      <c r="G13" s="23">
        <v>314.55</v>
      </c>
      <c r="H13" s="23">
        <v>309.60000000000002</v>
      </c>
      <c r="I13" s="23">
        <v>312</v>
      </c>
      <c r="J13" s="33">
        <f t="shared" si="4"/>
        <v>-2.5500000000000114</v>
      </c>
      <c r="K13" s="34">
        <f t="shared" si="5"/>
        <v>-6630.0000000000291</v>
      </c>
      <c r="L13" s="55">
        <f>SUM(K10:K11:K12:K13)</f>
        <v>-18505.000000000073</v>
      </c>
    </row>
    <row r="14" spans="1:12" ht="25.2" customHeight="1">
      <c r="A14" s="106">
        <v>12</v>
      </c>
      <c r="B14" s="21">
        <v>44657</v>
      </c>
      <c r="C14" s="22" t="s">
        <v>213</v>
      </c>
      <c r="D14" s="20" t="s">
        <v>169</v>
      </c>
      <c r="E14" s="23" t="s">
        <v>12</v>
      </c>
      <c r="F14" s="23">
        <v>850</v>
      </c>
      <c r="G14" s="23">
        <v>1374.5</v>
      </c>
      <c r="H14" s="23">
        <v>1360.8</v>
      </c>
      <c r="I14" s="23">
        <v>1360.8</v>
      </c>
      <c r="J14" s="33">
        <f t="shared" si="4"/>
        <v>-13.700000000000045</v>
      </c>
      <c r="K14" s="34">
        <f t="shared" si="5"/>
        <v>-11645.000000000038</v>
      </c>
      <c r="L14" s="55"/>
    </row>
    <row r="15" spans="1:12" ht="25.2" customHeight="1">
      <c r="A15" s="106">
        <v>13</v>
      </c>
      <c r="B15" s="21"/>
      <c r="C15" s="22" t="s">
        <v>251</v>
      </c>
      <c r="D15" s="20" t="s">
        <v>681</v>
      </c>
      <c r="E15" s="23" t="s">
        <v>12</v>
      </c>
      <c r="F15" s="23">
        <v>3200</v>
      </c>
      <c r="G15" s="23">
        <v>524.75</v>
      </c>
      <c r="H15" s="23">
        <v>518.4</v>
      </c>
      <c r="I15" s="23">
        <v>521.1</v>
      </c>
      <c r="J15" s="33">
        <f t="shared" si="4"/>
        <v>-3.6499999999999773</v>
      </c>
      <c r="K15" s="34">
        <f t="shared" si="5"/>
        <v>-11679.999999999927</v>
      </c>
      <c r="L15" s="55"/>
    </row>
    <row r="16" spans="1:12" ht="25.2" customHeight="1">
      <c r="A16" s="106">
        <v>14</v>
      </c>
      <c r="B16" s="21"/>
      <c r="C16" s="22" t="s">
        <v>396</v>
      </c>
      <c r="D16" s="20" t="s">
        <v>153</v>
      </c>
      <c r="E16" s="23" t="s">
        <v>12</v>
      </c>
      <c r="F16" s="23">
        <v>11700</v>
      </c>
      <c r="G16" s="23">
        <v>120.4</v>
      </c>
      <c r="H16" s="23">
        <v>119.4</v>
      </c>
      <c r="I16" s="23">
        <v>120.15</v>
      </c>
      <c r="J16" s="33">
        <f t="shared" si="4"/>
        <v>-0.25</v>
      </c>
      <c r="K16" s="34">
        <f t="shared" si="5"/>
        <v>-2925</v>
      </c>
      <c r="L16" s="55">
        <f>SUM(K14:K15:K16)</f>
        <v>-26249.999999999964</v>
      </c>
    </row>
    <row r="17" spans="1:13" ht="25.2" customHeight="1">
      <c r="A17" s="106">
        <v>15</v>
      </c>
      <c r="B17" s="21">
        <v>44658</v>
      </c>
      <c r="C17" s="22" t="s">
        <v>199</v>
      </c>
      <c r="D17" s="20" t="s">
        <v>185</v>
      </c>
      <c r="E17" s="23" t="s">
        <v>12</v>
      </c>
      <c r="F17" s="23">
        <v>750</v>
      </c>
      <c r="G17" s="23">
        <v>716.6</v>
      </c>
      <c r="H17" s="23">
        <v>708.3</v>
      </c>
      <c r="I17" s="23">
        <v>712.6</v>
      </c>
      <c r="J17" s="33">
        <f t="shared" ref="J17:J20" si="6">IF(E17="","",IF(E17="Buy",(I17-G17),(G17-I17)))</f>
        <v>-4</v>
      </c>
      <c r="K17" s="34">
        <f t="shared" ref="K17:K20" si="7">IF(E17="","",J17*F17)</f>
        <v>-3000</v>
      </c>
      <c r="L17" s="55"/>
    </row>
    <row r="18" spans="1:13" ht="25.2" customHeight="1">
      <c r="A18" s="106">
        <v>16</v>
      </c>
      <c r="B18" s="21"/>
      <c r="C18" s="22" t="s">
        <v>50</v>
      </c>
      <c r="D18" s="20" t="s">
        <v>177</v>
      </c>
      <c r="E18" s="23" t="s">
        <v>12</v>
      </c>
      <c r="F18" s="23">
        <v>7600</v>
      </c>
      <c r="G18" s="23">
        <v>231.6</v>
      </c>
      <c r="H18" s="23">
        <v>228.15</v>
      </c>
      <c r="I18" s="23">
        <v>236.1</v>
      </c>
      <c r="J18" s="33">
        <f t="shared" si="6"/>
        <v>4.5</v>
      </c>
      <c r="K18" s="34">
        <f t="shared" si="7"/>
        <v>34200</v>
      </c>
      <c r="L18" s="55"/>
    </row>
    <row r="19" spans="1:13" ht="25.2" customHeight="1">
      <c r="A19" s="106">
        <v>17</v>
      </c>
      <c r="B19" s="21"/>
      <c r="C19" s="22" t="s">
        <v>529</v>
      </c>
      <c r="D19" s="20" t="s">
        <v>362</v>
      </c>
      <c r="E19" s="23" t="s">
        <v>12</v>
      </c>
      <c r="F19" s="23">
        <v>250</v>
      </c>
      <c r="G19" s="23">
        <v>4835</v>
      </c>
      <c r="H19" s="23">
        <v>4782.6000000000004</v>
      </c>
      <c r="I19" s="23">
        <v>4821</v>
      </c>
      <c r="J19" s="33">
        <f t="shared" si="6"/>
        <v>-14</v>
      </c>
      <c r="K19" s="34">
        <f t="shared" si="7"/>
        <v>-3500</v>
      </c>
      <c r="L19" s="55"/>
    </row>
    <row r="20" spans="1:13" ht="25.2" customHeight="1">
      <c r="A20" s="106">
        <v>18</v>
      </c>
      <c r="B20" s="21"/>
      <c r="C20" s="22" t="s">
        <v>257</v>
      </c>
      <c r="D20" s="20" t="s">
        <v>696</v>
      </c>
      <c r="E20" s="23" t="s">
        <v>13</v>
      </c>
      <c r="F20" s="23">
        <v>1600</v>
      </c>
      <c r="G20" s="23">
        <v>582.29999999999995</v>
      </c>
      <c r="H20" s="23">
        <v>585.9</v>
      </c>
      <c r="I20" s="23">
        <v>583.70000000000005</v>
      </c>
      <c r="J20" s="33">
        <f t="shared" si="6"/>
        <v>-1.4000000000000909</v>
      </c>
      <c r="K20" s="34">
        <f t="shared" si="7"/>
        <v>-2240.0000000001455</v>
      </c>
      <c r="L20" s="55">
        <f>SUM(K17:K18:K19:K20)</f>
        <v>25459.999999999854</v>
      </c>
    </row>
    <row r="21" spans="1:13" ht="25.2" customHeight="1">
      <c r="A21" s="106">
        <v>19</v>
      </c>
      <c r="B21" s="21">
        <v>44659</v>
      </c>
      <c r="C21" s="22" t="s">
        <v>81</v>
      </c>
      <c r="D21" s="20" t="s">
        <v>514</v>
      </c>
      <c r="E21" s="23" t="s">
        <v>12</v>
      </c>
      <c r="F21" s="23">
        <v>1800</v>
      </c>
      <c r="G21" s="23">
        <v>325.5</v>
      </c>
      <c r="H21" s="23">
        <v>318.60000000000002</v>
      </c>
      <c r="I21" s="23">
        <v>330</v>
      </c>
      <c r="J21" s="33">
        <f t="shared" ref="J21:J28" si="8">IF(E21="","",IF(E21="Buy",(I21-G21),(G21-I21)))</f>
        <v>4.5</v>
      </c>
      <c r="K21" s="34">
        <f t="shared" ref="K21:K28" si="9">IF(E21="","",J21*F21)</f>
        <v>8100</v>
      </c>
      <c r="L21" s="55"/>
    </row>
    <row r="22" spans="1:13" ht="25.2" customHeight="1">
      <c r="A22" s="106">
        <v>20</v>
      </c>
      <c r="B22" s="21"/>
      <c r="C22" s="22" t="s">
        <v>229</v>
      </c>
      <c r="D22" s="20" t="s">
        <v>648</v>
      </c>
      <c r="E22" s="23" t="s">
        <v>12</v>
      </c>
      <c r="F22" s="23">
        <v>500</v>
      </c>
      <c r="G22" s="23">
        <v>2393</v>
      </c>
      <c r="H22" s="23">
        <v>2369.6999999999998</v>
      </c>
      <c r="I22" s="23">
        <v>2369.6999999999998</v>
      </c>
      <c r="J22" s="33">
        <f t="shared" si="8"/>
        <v>-23.300000000000182</v>
      </c>
      <c r="K22" s="34">
        <f t="shared" si="9"/>
        <v>-11650.000000000091</v>
      </c>
      <c r="L22" s="55"/>
    </row>
    <row r="23" spans="1:13" ht="25.2" customHeight="1">
      <c r="A23" s="106">
        <v>21</v>
      </c>
      <c r="B23" s="21"/>
      <c r="C23" s="22" t="s">
        <v>270</v>
      </c>
      <c r="D23" s="20" t="s">
        <v>177</v>
      </c>
      <c r="E23" s="23" t="s">
        <v>12</v>
      </c>
      <c r="F23" s="23">
        <v>3800</v>
      </c>
      <c r="G23" s="23">
        <v>240.3</v>
      </c>
      <c r="H23" s="23">
        <v>237.15</v>
      </c>
      <c r="I23" s="23">
        <v>239.85</v>
      </c>
      <c r="J23" s="33">
        <f t="shared" si="8"/>
        <v>-0.45000000000001705</v>
      </c>
      <c r="K23" s="34">
        <f t="shared" si="9"/>
        <v>-1710.0000000000648</v>
      </c>
      <c r="L23" s="55"/>
    </row>
    <row r="24" spans="1:13" ht="25.2" customHeight="1">
      <c r="A24" s="106">
        <v>22</v>
      </c>
      <c r="B24" s="21"/>
      <c r="C24" s="22" t="s">
        <v>628</v>
      </c>
      <c r="D24" s="20" t="s">
        <v>392</v>
      </c>
      <c r="E24" s="23" t="s">
        <v>12</v>
      </c>
      <c r="F24" s="23">
        <v>750</v>
      </c>
      <c r="G24" s="23">
        <v>1144</v>
      </c>
      <c r="H24" s="23">
        <v>1134</v>
      </c>
      <c r="I24" s="23">
        <v>1160</v>
      </c>
      <c r="J24" s="33">
        <f t="shared" si="8"/>
        <v>16</v>
      </c>
      <c r="K24" s="34">
        <f t="shared" si="9"/>
        <v>12000</v>
      </c>
      <c r="L24" s="55"/>
    </row>
    <row r="25" spans="1:13" ht="25.2" customHeight="1">
      <c r="A25" s="106">
        <v>23</v>
      </c>
      <c r="B25" s="21"/>
      <c r="C25" s="22" t="s">
        <v>208</v>
      </c>
      <c r="D25" s="20" t="s">
        <v>202</v>
      </c>
      <c r="E25" s="23" t="s">
        <v>12</v>
      </c>
      <c r="F25" s="23">
        <v>2700</v>
      </c>
      <c r="G25" s="23">
        <v>763</v>
      </c>
      <c r="H25" s="23">
        <v>756.9</v>
      </c>
      <c r="I25" s="23">
        <v>759</v>
      </c>
      <c r="J25" s="33">
        <f t="shared" si="8"/>
        <v>-4</v>
      </c>
      <c r="K25" s="34">
        <f t="shared" si="9"/>
        <v>-10800</v>
      </c>
      <c r="L25" s="55">
        <f>SUM(K21:K22:K23:K24:K25)</f>
        <v>-4060.0000000001555</v>
      </c>
    </row>
    <row r="26" spans="1:13" ht="25.2" customHeight="1">
      <c r="A26" s="106">
        <v>24</v>
      </c>
      <c r="B26" s="21">
        <v>44662</v>
      </c>
      <c r="C26" s="22" t="s">
        <v>110</v>
      </c>
      <c r="D26" s="20" t="s">
        <v>202</v>
      </c>
      <c r="E26" s="23" t="s">
        <v>12</v>
      </c>
      <c r="F26" s="23">
        <v>2700</v>
      </c>
      <c r="G26" s="23">
        <v>767.65</v>
      </c>
      <c r="H26" s="23">
        <v>758.7</v>
      </c>
      <c r="I26" s="23">
        <v>763.2</v>
      </c>
      <c r="J26" s="33">
        <f t="shared" si="8"/>
        <v>-4.4499999999999318</v>
      </c>
      <c r="K26" s="34">
        <f t="shared" si="9"/>
        <v>-12014.999999999816</v>
      </c>
      <c r="L26" s="55"/>
    </row>
    <row r="27" spans="1:13" ht="25.2" customHeight="1">
      <c r="A27" s="106">
        <v>25</v>
      </c>
      <c r="B27" s="21"/>
      <c r="C27" s="22" t="s">
        <v>203</v>
      </c>
      <c r="D27" s="20" t="s">
        <v>691</v>
      </c>
      <c r="E27" s="23" t="s">
        <v>12</v>
      </c>
      <c r="F27" s="23">
        <v>2900</v>
      </c>
      <c r="G27" s="23">
        <v>233.1</v>
      </c>
      <c r="H27" s="23">
        <v>229.5</v>
      </c>
      <c r="I27" s="23">
        <v>233</v>
      </c>
      <c r="J27" s="33">
        <f t="shared" si="8"/>
        <v>-9.9999999999994316E-2</v>
      </c>
      <c r="K27" s="34">
        <f t="shared" si="9"/>
        <v>-289.99999999998352</v>
      </c>
      <c r="L27" s="55"/>
    </row>
    <row r="28" spans="1:13" ht="25.2" customHeight="1">
      <c r="A28" s="106">
        <v>26</v>
      </c>
      <c r="B28" s="21"/>
      <c r="C28" s="22" t="s">
        <v>332</v>
      </c>
      <c r="D28" s="20" t="s">
        <v>368</v>
      </c>
      <c r="E28" s="23" t="s">
        <v>12</v>
      </c>
      <c r="F28" s="23">
        <v>650</v>
      </c>
      <c r="G28" s="23">
        <v>1706</v>
      </c>
      <c r="H28" s="23">
        <v>1692.9</v>
      </c>
      <c r="I28" s="23">
        <v>1692.9</v>
      </c>
      <c r="J28" s="33">
        <f t="shared" si="8"/>
        <v>-13.099999999999909</v>
      </c>
      <c r="K28" s="34">
        <f t="shared" si="9"/>
        <v>-8514.9999999999418</v>
      </c>
      <c r="L28" s="55">
        <f>SUM(K26:K27:K28)</f>
        <v>-20819.999999999742</v>
      </c>
    </row>
    <row r="29" spans="1:13" ht="25.2" customHeight="1">
      <c r="A29" s="106">
        <v>27</v>
      </c>
      <c r="B29" s="21">
        <v>44663</v>
      </c>
      <c r="C29" s="22" t="s">
        <v>142</v>
      </c>
      <c r="D29" s="20" t="s">
        <v>113</v>
      </c>
      <c r="E29" s="23" t="s">
        <v>13</v>
      </c>
      <c r="F29" s="23">
        <v>2850</v>
      </c>
      <c r="G29" s="23">
        <v>438.7</v>
      </c>
      <c r="H29" s="23">
        <v>442.8</v>
      </c>
      <c r="I29" s="23">
        <v>441</v>
      </c>
      <c r="J29" s="33">
        <f t="shared" ref="J29:J31" si="10">IF(E29="","",IF(E29="Buy",(I29-G29),(G29-I29)))</f>
        <v>-2.3000000000000114</v>
      </c>
      <c r="K29" s="34">
        <f t="shared" ref="K29:K31" si="11">IF(E29="","",J29*F29)</f>
        <v>-6555.0000000000327</v>
      </c>
      <c r="L29" s="55"/>
    </row>
    <row r="30" spans="1:13" ht="25.2" customHeight="1">
      <c r="A30" s="106">
        <v>28</v>
      </c>
      <c r="B30" s="21"/>
      <c r="C30" s="22" t="s">
        <v>616</v>
      </c>
      <c r="D30" s="20" t="s">
        <v>448</v>
      </c>
      <c r="E30" s="23" t="s">
        <v>13</v>
      </c>
      <c r="F30" s="23">
        <v>1600</v>
      </c>
      <c r="G30" s="23">
        <v>561.4</v>
      </c>
      <c r="H30" s="23">
        <v>565.20000000000005</v>
      </c>
      <c r="I30" s="23">
        <v>563.6</v>
      </c>
      <c r="J30" s="33">
        <f t="shared" si="10"/>
        <v>-2.2000000000000455</v>
      </c>
      <c r="K30" s="34">
        <f t="shared" si="11"/>
        <v>-3520.0000000000728</v>
      </c>
      <c r="L30" s="55"/>
    </row>
    <row r="31" spans="1:13" ht="25.2" customHeight="1">
      <c r="A31" s="106">
        <v>29</v>
      </c>
      <c r="B31" s="21"/>
      <c r="C31" s="22" t="s">
        <v>256</v>
      </c>
      <c r="D31" s="20" t="s">
        <v>514</v>
      </c>
      <c r="E31" s="23" t="s">
        <v>12</v>
      </c>
      <c r="F31" s="23">
        <v>3600</v>
      </c>
      <c r="G31" s="23">
        <v>331.6</v>
      </c>
      <c r="H31" s="23">
        <v>327.60000000000002</v>
      </c>
      <c r="I31" s="23">
        <v>331</v>
      </c>
      <c r="J31" s="33">
        <f t="shared" si="10"/>
        <v>-0.60000000000002274</v>
      </c>
      <c r="K31" s="34">
        <f t="shared" si="11"/>
        <v>-2160.0000000000819</v>
      </c>
      <c r="L31" s="55">
        <f>SUM(K29:K30:K31)</f>
        <v>-12235.000000000187</v>
      </c>
      <c r="M31" s="108"/>
    </row>
    <row r="32" spans="1:13" ht="25.2" customHeight="1">
      <c r="A32" s="106">
        <v>30</v>
      </c>
      <c r="B32" s="21">
        <v>44664</v>
      </c>
      <c r="C32" s="22" t="s">
        <v>142</v>
      </c>
      <c r="D32" s="20" t="s">
        <v>47</v>
      </c>
      <c r="E32" s="23" t="s">
        <v>12</v>
      </c>
      <c r="F32" s="23">
        <v>1300</v>
      </c>
      <c r="G32" s="23">
        <v>835.8</v>
      </c>
      <c r="H32" s="23">
        <v>826.2</v>
      </c>
      <c r="I32" s="23">
        <v>826.2</v>
      </c>
      <c r="J32" s="33">
        <f t="shared" ref="J32:J36" si="12">IF(E32="","",IF(E32="Buy",(I32-G32),(G32-I32)))</f>
        <v>-9.5999999999999091</v>
      </c>
      <c r="K32" s="34">
        <f t="shared" ref="K32:K36" si="13">IF(E32="","",J32*F32)</f>
        <v>-12479.999999999882</v>
      </c>
      <c r="L32" s="55">
        <f>SUM(K32)</f>
        <v>-12479.999999999882</v>
      </c>
      <c r="M32" s="108"/>
    </row>
    <row r="33" spans="1:13" ht="25.2" customHeight="1">
      <c r="A33" s="106">
        <v>31</v>
      </c>
      <c r="B33" s="21">
        <v>44669</v>
      </c>
      <c r="C33" s="22" t="s">
        <v>221</v>
      </c>
      <c r="D33" s="20" t="s">
        <v>159</v>
      </c>
      <c r="E33" s="23" t="s">
        <v>12</v>
      </c>
      <c r="F33" s="23">
        <v>200</v>
      </c>
      <c r="G33" s="23">
        <v>4573.5</v>
      </c>
      <c r="H33" s="23">
        <v>4527.8999999999996</v>
      </c>
      <c r="I33" s="23">
        <v>4543</v>
      </c>
      <c r="J33" s="33">
        <f t="shared" si="12"/>
        <v>-30.5</v>
      </c>
      <c r="K33" s="34">
        <f t="shared" si="13"/>
        <v>-6100</v>
      </c>
      <c r="L33" s="55"/>
      <c r="M33" s="108"/>
    </row>
    <row r="34" spans="1:13" ht="25.2" customHeight="1">
      <c r="A34" s="106">
        <v>32</v>
      </c>
      <c r="B34" s="21"/>
      <c r="C34" s="22" t="s">
        <v>349</v>
      </c>
      <c r="D34" s="20" t="s">
        <v>580</v>
      </c>
      <c r="E34" s="23" t="s">
        <v>12</v>
      </c>
      <c r="F34" s="23">
        <v>5700</v>
      </c>
      <c r="G34" s="23">
        <v>161.30000000000001</v>
      </c>
      <c r="H34" s="23">
        <v>160.19999999999999</v>
      </c>
      <c r="I34" s="23">
        <v>160.19999999999999</v>
      </c>
      <c r="J34" s="33">
        <f t="shared" si="12"/>
        <v>-1.1000000000000227</v>
      </c>
      <c r="K34" s="34">
        <f t="shared" si="13"/>
        <v>-6270.0000000001291</v>
      </c>
      <c r="L34" s="55"/>
      <c r="M34" s="108"/>
    </row>
    <row r="35" spans="1:13" ht="25.2" customHeight="1">
      <c r="A35" s="106">
        <v>33</v>
      </c>
      <c r="B35" s="21"/>
      <c r="C35" s="22" t="s">
        <v>647</v>
      </c>
      <c r="D35" s="20" t="s">
        <v>392</v>
      </c>
      <c r="E35" s="23" t="s">
        <v>12</v>
      </c>
      <c r="F35" s="23">
        <v>750</v>
      </c>
      <c r="G35" s="23">
        <v>1180.3</v>
      </c>
      <c r="H35" s="23">
        <v>1170</v>
      </c>
      <c r="I35" s="23">
        <v>1170</v>
      </c>
      <c r="J35" s="33">
        <f t="shared" si="12"/>
        <v>-10.299999999999955</v>
      </c>
      <c r="K35" s="34">
        <f t="shared" si="13"/>
        <v>-7724.9999999999654</v>
      </c>
      <c r="L35" s="55"/>
      <c r="M35" s="108"/>
    </row>
    <row r="36" spans="1:13" ht="25.2" customHeight="1">
      <c r="A36" s="106">
        <v>34</v>
      </c>
      <c r="B36" s="21"/>
      <c r="C36" s="22" t="s">
        <v>285</v>
      </c>
      <c r="D36" s="20" t="s">
        <v>640</v>
      </c>
      <c r="E36" s="23" t="s">
        <v>12</v>
      </c>
      <c r="F36" s="23">
        <v>2800</v>
      </c>
      <c r="G36" s="23">
        <v>664.3</v>
      </c>
      <c r="H36" s="23">
        <v>657.9</v>
      </c>
      <c r="I36" s="23">
        <v>660.15</v>
      </c>
      <c r="J36" s="33">
        <f t="shared" si="12"/>
        <v>-4.1499999999999773</v>
      </c>
      <c r="K36" s="34">
        <f t="shared" si="13"/>
        <v>-11619.999999999936</v>
      </c>
      <c r="L36" s="55">
        <f>SUM(K33:K34:K35:K36)</f>
        <v>-31715.000000000029</v>
      </c>
      <c r="M36" s="108"/>
    </row>
    <row r="37" spans="1:13" ht="25.2" customHeight="1">
      <c r="A37" s="106">
        <v>35</v>
      </c>
      <c r="B37" s="21">
        <v>44670</v>
      </c>
      <c r="C37" s="22" t="s">
        <v>82</v>
      </c>
      <c r="D37" s="20" t="s">
        <v>202</v>
      </c>
      <c r="E37" s="23" t="s">
        <v>12</v>
      </c>
      <c r="F37" s="23">
        <v>1350</v>
      </c>
      <c r="G37" s="23">
        <v>786</v>
      </c>
      <c r="H37" s="23">
        <v>778.5</v>
      </c>
      <c r="I37" s="23">
        <v>778.5</v>
      </c>
      <c r="J37" s="33">
        <f t="shared" ref="J37:J41" si="14">IF(E37="","",IF(E37="Buy",(I37-G37),(G37-I37)))</f>
        <v>-7.5</v>
      </c>
      <c r="K37" s="34">
        <f t="shared" ref="K37:K41" si="15">IF(E37="","",J37*F37)</f>
        <v>-10125</v>
      </c>
      <c r="L37" s="55"/>
      <c r="M37" s="108"/>
    </row>
    <row r="38" spans="1:13" ht="25.2" customHeight="1">
      <c r="A38" s="106">
        <v>36</v>
      </c>
      <c r="B38" s="21"/>
      <c r="C38" s="22" t="s">
        <v>697</v>
      </c>
      <c r="D38" s="20" t="s">
        <v>289</v>
      </c>
      <c r="E38" s="23" t="s">
        <v>12</v>
      </c>
      <c r="F38" s="23">
        <v>500</v>
      </c>
      <c r="G38" s="23">
        <v>2620</v>
      </c>
      <c r="H38" s="23">
        <v>2592.9</v>
      </c>
      <c r="I38" s="23">
        <v>2654</v>
      </c>
      <c r="J38" s="33">
        <f t="shared" si="14"/>
        <v>34</v>
      </c>
      <c r="K38" s="34">
        <f t="shared" si="15"/>
        <v>17000</v>
      </c>
      <c r="L38" s="55"/>
      <c r="M38" s="108"/>
    </row>
    <row r="39" spans="1:13" ht="25.2" customHeight="1">
      <c r="A39" s="106">
        <v>37</v>
      </c>
      <c r="B39" s="21"/>
      <c r="C39" s="22" t="s">
        <v>577</v>
      </c>
      <c r="D39" s="20" t="s">
        <v>160</v>
      </c>
      <c r="E39" s="23" t="s">
        <v>12</v>
      </c>
      <c r="F39" s="23">
        <v>1000</v>
      </c>
      <c r="G39" s="23">
        <v>584.5</v>
      </c>
      <c r="H39" s="23">
        <v>578.70000000000005</v>
      </c>
      <c r="I39" s="23">
        <v>578.70000000000005</v>
      </c>
      <c r="J39" s="33">
        <f t="shared" si="14"/>
        <v>-5.7999999999999545</v>
      </c>
      <c r="K39" s="34">
        <f t="shared" si="15"/>
        <v>-5799.9999999999545</v>
      </c>
      <c r="L39" s="55"/>
      <c r="M39" s="108"/>
    </row>
    <row r="40" spans="1:13" ht="25.2" customHeight="1">
      <c r="A40" s="106">
        <v>38</v>
      </c>
      <c r="B40" s="21"/>
      <c r="C40" s="22" t="s">
        <v>493</v>
      </c>
      <c r="D40" s="20" t="s">
        <v>591</v>
      </c>
      <c r="E40" s="23" t="s">
        <v>12</v>
      </c>
      <c r="F40" s="23">
        <v>4200</v>
      </c>
      <c r="G40" s="23">
        <v>202.1</v>
      </c>
      <c r="H40" s="23">
        <v>200.25</v>
      </c>
      <c r="I40" s="23">
        <v>201</v>
      </c>
      <c r="J40" s="33">
        <f t="shared" si="14"/>
        <v>-1.0999999999999943</v>
      </c>
      <c r="K40" s="34">
        <f t="shared" si="15"/>
        <v>-4619.9999999999764</v>
      </c>
      <c r="L40" s="55">
        <f>SUM(K37:K38:K39:K40)</f>
        <v>-3544.9999999999309</v>
      </c>
      <c r="M40" s="108"/>
    </row>
    <row r="41" spans="1:13" ht="25.2" customHeight="1">
      <c r="A41" s="106">
        <v>39</v>
      </c>
      <c r="B41" s="21">
        <v>44671</v>
      </c>
      <c r="C41" s="22" t="s">
        <v>698</v>
      </c>
      <c r="D41" s="20" t="s">
        <v>591</v>
      </c>
      <c r="E41" s="23" t="s">
        <v>12</v>
      </c>
      <c r="F41" s="23">
        <v>4200</v>
      </c>
      <c r="G41" s="23">
        <v>203</v>
      </c>
      <c r="H41" s="23">
        <v>200.7</v>
      </c>
      <c r="I41" s="23">
        <v>200.7</v>
      </c>
      <c r="J41" s="33">
        <f t="shared" si="14"/>
        <v>-2.3000000000000114</v>
      </c>
      <c r="K41" s="34">
        <f t="shared" si="15"/>
        <v>-9660.0000000000473</v>
      </c>
      <c r="L41" s="55">
        <f>SUM(K41)</f>
        <v>-9660.0000000000473</v>
      </c>
      <c r="M41" s="108"/>
    </row>
    <row r="42" spans="1:13" ht="25.2" customHeight="1">
      <c r="A42" s="106">
        <v>40</v>
      </c>
      <c r="B42" s="21">
        <v>44672</v>
      </c>
      <c r="C42" s="22" t="s">
        <v>130</v>
      </c>
      <c r="D42" s="20" t="s">
        <v>169</v>
      </c>
      <c r="E42" s="23" t="s">
        <v>13</v>
      </c>
      <c r="F42" s="23">
        <v>850</v>
      </c>
      <c r="G42" s="23">
        <v>1291</v>
      </c>
      <c r="H42" s="23">
        <v>1305.9000000000001</v>
      </c>
      <c r="I42" s="23">
        <v>1305.9000000000001</v>
      </c>
      <c r="J42" s="33">
        <f t="shared" ref="J42:J47" si="16">IF(E42="","",IF(E42="Buy",(I42-G42),(G42-I42)))</f>
        <v>-14.900000000000091</v>
      </c>
      <c r="K42" s="34">
        <f t="shared" ref="K42:K47" si="17">IF(E42="","",J42*F42)</f>
        <v>-12665.000000000076</v>
      </c>
      <c r="L42" s="55"/>
      <c r="M42" s="108"/>
    </row>
    <row r="43" spans="1:13" ht="25.2" customHeight="1">
      <c r="A43" s="106">
        <v>41</v>
      </c>
      <c r="B43" s="21"/>
      <c r="C43" s="22" t="s">
        <v>63</v>
      </c>
      <c r="D43" s="20" t="s">
        <v>138</v>
      </c>
      <c r="E43" s="23" t="s">
        <v>12</v>
      </c>
      <c r="F43" s="23">
        <v>625</v>
      </c>
      <c r="G43" s="23">
        <v>586.79999999999995</v>
      </c>
      <c r="H43" s="23">
        <v>578.70000000000005</v>
      </c>
      <c r="I43" s="23">
        <v>600</v>
      </c>
      <c r="J43" s="33">
        <f t="shared" si="16"/>
        <v>13.200000000000045</v>
      </c>
      <c r="K43" s="34">
        <f t="shared" si="17"/>
        <v>8250.0000000000291</v>
      </c>
      <c r="L43" s="55">
        <f>SUM(K42:K43)</f>
        <v>-4415.0000000000473</v>
      </c>
      <c r="M43" s="108"/>
    </row>
    <row r="44" spans="1:13" ht="25.2" customHeight="1">
      <c r="A44" s="106">
        <v>42</v>
      </c>
      <c r="B44" s="21">
        <v>44673</v>
      </c>
      <c r="C44" s="22" t="s">
        <v>82</v>
      </c>
      <c r="D44" s="20" t="s">
        <v>133</v>
      </c>
      <c r="E44" s="23" t="s">
        <v>12</v>
      </c>
      <c r="F44" s="23">
        <v>1250</v>
      </c>
      <c r="G44" s="23">
        <v>863</v>
      </c>
      <c r="H44" s="23">
        <v>855</v>
      </c>
      <c r="I44" s="23">
        <v>871</v>
      </c>
      <c r="J44" s="33">
        <f t="shared" si="16"/>
        <v>8</v>
      </c>
      <c r="K44" s="34">
        <f t="shared" si="17"/>
        <v>10000</v>
      </c>
      <c r="L44" s="55"/>
      <c r="M44" s="108"/>
    </row>
    <row r="45" spans="1:13" ht="25.2" customHeight="1">
      <c r="A45" s="106">
        <v>43</v>
      </c>
      <c r="B45" s="21"/>
      <c r="C45" s="22" t="s">
        <v>143</v>
      </c>
      <c r="D45" s="20" t="s">
        <v>119</v>
      </c>
      <c r="E45" s="23" t="s">
        <v>12</v>
      </c>
      <c r="F45" s="23">
        <v>200</v>
      </c>
      <c r="G45" s="23">
        <v>7957</v>
      </c>
      <c r="H45" s="23">
        <v>7893</v>
      </c>
      <c r="I45" s="23">
        <v>7925</v>
      </c>
      <c r="J45" s="33">
        <f t="shared" si="16"/>
        <v>-32</v>
      </c>
      <c r="K45" s="34">
        <f t="shared" si="17"/>
        <v>-6400</v>
      </c>
      <c r="L45" s="55"/>
      <c r="M45" s="108"/>
    </row>
    <row r="46" spans="1:13" ht="25.2" customHeight="1">
      <c r="A46" s="106">
        <v>44</v>
      </c>
      <c r="B46" s="21"/>
      <c r="C46" s="22" t="s">
        <v>444</v>
      </c>
      <c r="D46" s="20" t="s">
        <v>681</v>
      </c>
      <c r="E46" s="23" t="s">
        <v>12</v>
      </c>
      <c r="F46" s="23">
        <v>1600</v>
      </c>
      <c r="G46" s="23">
        <v>505.5</v>
      </c>
      <c r="H46" s="23">
        <v>501.3</v>
      </c>
      <c r="I46" s="23">
        <v>501.3</v>
      </c>
      <c r="J46" s="33">
        <f t="shared" si="16"/>
        <v>-4.1999999999999886</v>
      </c>
      <c r="K46" s="34">
        <f t="shared" si="17"/>
        <v>-6719.9999999999818</v>
      </c>
      <c r="L46" s="55">
        <f>SUM(K44:K45:K46)</f>
        <v>-3119.9999999999818</v>
      </c>
      <c r="M46" s="108"/>
    </row>
    <row r="47" spans="1:13" ht="25.2" customHeight="1">
      <c r="A47" s="106">
        <v>45</v>
      </c>
      <c r="B47" s="21">
        <v>44676</v>
      </c>
      <c r="C47" s="22" t="s">
        <v>521</v>
      </c>
      <c r="D47" s="20" t="s">
        <v>185</v>
      </c>
      <c r="E47" s="23" t="s">
        <v>13</v>
      </c>
      <c r="F47" s="23">
        <v>1500</v>
      </c>
      <c r="G47" s="23">
        <v>649.6</v>
      </c>
      <c r="H47" s="23">
        <v>656.1</v>
      </c>
      <c r="I47" s="23">
        <v>639.20000000000005</v>
      </c>
      <c r="J47" s="33">
        <f t="shared" si="16"/>
        <v>10.399999999999977</v>
      </c>
      <c r="K47" s="34">
        <f t="shared" si="17"/>
        <v>15599.999999999965</v>
      </c>
      <c r="L47" s="55">
        <f>SUM(K47)</f>
        <v>15599.999999999965</v>
      </c>
      <c r="M47" s="108"/>
    </row>
    <row r="48" spans="1:13" ht="25.2" customHeight="1">
      <c r="A48" s="106">
        <v>46</v>
      </c>
      <c r="B48" s="21">
        <v>44677</v>
      </c>
      <c r="C48" s="22" t="s">
        <v>195</v>
      </c>
      <c r="D48" s="20" t="s">
        <v>253</v>
      </c>
      <c r="E48" s="23" t="s">
        <v>12</v>
      </c>
      <c r="F48" s="23">
        <v>4500</v>
      </c>
      <c r="G48" s="23">
        <v>131</v>
      </c>
      <c r="H48" s="23">
        <v>129.6</v>
      </c>
      <c r="I48" s="23">
        <v>130.19999999999999</v>
      </c>
      <c r="J48" s="33">
        <f t="shared" ref="J48:J52" si="18">IF(E48="","",IF(E48="Buy",(I48-G48),(G48-I48)))</f>
        <v>-0.80000000000001137</v>
      </c>
      <c r="K48" s="34">
        <f t="shared" ref="K48:K52" si="19">IF(E48="","",J48*F48)</f>
        <v>-3600.0000000000509</v>
      </c>
      <c r="L48" s="55"/>
      <c r="M48" s="108"/>
    </row>
    <row r="49" spans="1:13" ht="25.2" customHeight="1">
      <c r="A49" s="106">
        <v>47</v>
      </c>
      <c r="B49" s="21"/>
      <c r="C49" s="22" t="s">
        <v>278</v>
      </c>
      <c r="D49" s="20" t="s">
        <v>273</v>
      </c>
      <c r="E49" s="23" t="s">
        <v>12</v>
      </c>
      <c r="F49" s="23">
        <v>250</v>
      </c>
      <c r="G49" s="23">
        <v>3802</v>
      </c>
      <c r="H49" s="23">
        <v>3753</v>
      </c>
      <c r="I49" s="23">
        <v>3863</v>
      </c>
      <c r="J49" s="33">
        <f t="shared" si="18"/>
        <v>61</v>
      </c>
      <c r="K49" s="34">
        <f t="shared" si="19"/>
        <v>15250</v>
      </c>
      <c r="L49" s="55"/>
      <c r="M49" s="108"/>
    </row>
    <row r="50" spans="1:13" ht="25.2" customHeight="1">
      <c r="A50" s="106">
        <v>48</v>
      </c>
      <c r="B50" s="21"/>
      <c r="C50" s="22" t="s">
        <v>352</v>
      </c>
      <c r="D50" s="20" t="s">
        <v>447</v>
      </c>
      <c r="E50" s="23" t="s">
        <v>12</v>
      </c>
      <c r="F50" s="23">
        <v>500</v>
      </c>
      <c r="G50" s="23">
        <v>2331</v>
      </c>
      <c r="H50" s="23">
        <v>2307.6</v>
      </c>
      <c r="I50" s="23">
        <v>2307.6</v>
      </c>
      <c r="J50" s="33">
        <f t="shared" si="18"/>
        <v>-23.400000000000091</v>
      </c>
      <c r="K50" s="34">
        <f t="shared" si="19"/>
        <v>-11700.000000000045</v>
      </c>
      <c r="L50" s="55">
        <f>SUM(K48:K49:K50)</f>
        <v>-50.000000000096406</v>
      </c>
      <c r="M50" s="108"/>
    </row>
    <row r="51" spans="1:13" ht="25.2" customHeight="1">
      <c r="A51" s="106">
        <v>49</v>
      </c>
      <c r="B51" s="21">
        <v>44678</v>
      </c>
      <c r="C51" s="22" t="s">
        <v>199</v>
      </c>
      <c r="D51" s="20" t="s">
        <v>105</v>
      </c>
      <c r="E51" s="23" t="s">
        <v>13</v>
      </c>
      <c r="F51" s="23">
        <v>500</v>
      </c>
      <c r="G51" s="23">
        <v>1831.25</v>
      </c>
      <c r="H51" s="23">
        <v>1851.3</v>
      </c>
      <c r="I51" s="23">
        <v>1790.9</v>
      </c>
      <c r="J51" s="33">
        <f t="shared" si="18"/>
        <v>40.349999999999909</v>
      </c>
      <c r="K51" s="34">
        <f t="shared" si="19"/>
        <v>20174.999999999956</v>
      </c>
      <c r="L51" s="55"/>
      <c r="M51" s="108"/>
    </row>
    <row r="52" spans="1:13" ht="25.2" customHeight="1">
      <c r="A52" s="106">
        <v>50</v>
      </c>
      <c r="B52" s="21"/>
      <c r="C52" s="22" t="s">
        <v>458</v>
      </c>
      <c r="D52" s="20" t="s">
        <v>699</v>
      </c>
      <c r="E52" s="23" t="s">
        <v>12</v>
      </c>
      <c r="F52" s="23">
        <v>4400</v>
      </c>
      <c r="G52" s="23">
        <v>121.6</v>
      </c>
      <c r="H52" s="23">
        <v>119.7</v>
      </c>
      <c r="I52" s="23">
        <v>121</v>
      </c>
      <c r="J52" s="33">
        <f t="shared" si="18"/>
        <v>-0.59999999999999432</v>
      </c>
      <c r="K52" s="34">
        <f t="shared" si="19"/>
        <v>-2639.999999999975</v>
      </c>
      <c r="L52" s="55">
        <f>SUM(K51:K52)</f>
        <v>17534.999999999982</v>
      </c>
      <c r="M52" s="108"/>
    </row>
    <row r="53" spans="1:13" ht="25.2" customHeight="1">
      <c r="A53" s="106">
        <v>51</v>
      </c>
      <c r="B53" s="21">
        <v>44679</v>
      </c>
      <c r="C53" s="22" t="s">
        <v>114</v>
      </c>
      <c r="D53" s="20" t="s">
        <v>648</v>
      </c>
      <c r="E53" s="23" t="s">
        <v>12</v>
      </c>
      <c r="F53" s="23">
        <v>500</v>
      </c>
      <c r="G53" s="23">
        <v>2330</v>
      </c>
      <c r="H53" s="23">
        <v>2295.9</v>
      </c>
      <c r="I53" s="23">
        <v>2305.8000000000002</v>
      </c>
      <c r="J53" s="33">
        <f t="shared" ref="J53:J54" si="20">IF(E53="","",IF(E53="Buy",(I53-G53),(G53-I53)))</f>
        <v>-24.199999999999818</v>
      </c>
      <c r="K53" s="34">
        <f t="shared" ref="K53:K54" si="21">IF(E53="","",J53*F53)</f>
        <v>-12099.999999999909</v>
      </c>
      <c r="L53" s="55"/>
      <c r="M53" s="108"/>
    </row>
    <row r="54" spans="1:13" ht="25.2" customHeight="1">
      <c r="A54" s="106">
        <v>52</v>
      </c>
      <c r="B54" s="21"/>
      <c r="C54" s="22" t="s">
        <v>200</v>
      </c>
      <c r="D54" s="20" t="s">
        <v>235</v>
      </c>
      <c r="E54" s="23" t="s">
        <v>12</v>
      </c>
      <c r="F54" s="23">
        <v>300</v>
      </c>
      <c r="G54" s="23">
        <v>3261</v>
      </c>
      <c r="H54" s="23">
        <v>3231.9</v>
      </c>
      <c r="I54" s="23">
        <v>3248</v>
      </c>
      <c r="J54" s="33">
        <f t="shared" si="20"/>
        <v>-13</v>
      </c>
      <c r="K54" s="34">
        <f t="shared" si="21"/>
        <v>-3900</v>
      </c>
      <c r="L54" s="55">
        <f>SUM(K53:K54)</f>
        <v>-15999.999999999909</v>
      </c>
      <c r="M54" s="108"/>
    </row>
    <row r="55" spans="1:13" ht="25.2" customHeight="1">
      <c r="A55" s="106">
        <v>53</v>
      </c>
      <c r="B55" s="21">
        <v>44680</v>
      </c>
      <c r="C55" s="22" t="s">
        <v>110</v>
      </c>
      <c r="D55" s="20" t="s">
        <v>673</v>
      </c>
      <c r="E55" s="23" t="s">
        <v>12</v>
      </c>
      <c r="F55" s="23">
        <v>1800</v>
      </c>
      <c r="G55" s="23">
        <v>1007.15</v>
      </c>
      <c r="H55" s="23">
        <v>996.3</v>
      </c>
      <c r="I55" s="23">
        <v>999.45</v>
      </c>
      <c r="J55" s="33">
        <f t="shared" ref="J55:J56" si="22">IF(E55="","",IF(E55="Buy",(I55-G55),(G55-I55)))</f>
        <v>-7.6999999999999318</v>
      </c>
      <c r="K55" s="34">
        <f t="shared" ref="K55:K56" si="23">IF(E55="","",J55*F55)</f>
        <v>-13859.999999999876</v>
      </c>
      <c r="L55" s="55"/>
      <c r="M55" s="108"/>
    </row>
    <row r="56" spans="1:13" ht="25.2" customHeight="1" thickBot="1">
      <c r="A56" s="106">
        <v>54</v>
      </c>
      <c r="B56" s="21"/>
      <c r="C56" s="22" t="s">
        <v>424</v>
      </c>
      <c r="D56" s="20" t="s">
        <v>669</v>
      </c>
      <c r="E56" s="23" t="s">
        <v>12</v>
      </c>
      <c r="F56" s="23">
        <v>4022</v>
      </c>
      <c r="G56" s="23">
        <v>259.14999999999998</v>
      </c>
      <c r="H56" s="23">
        <v>256.10000000000002</v>
      </c>
      <c r="I56" s="23">
        <v>256.10000000000002</v>
      </c>
      <c r="J56" s="33">
        <f t="shared" si="22"/>
        <v>-3.0499999999999545</v>
      </c>
      <c r="K56" s="34">
        <f t="shared" si="23"/>
        <v>-12267.099999999817</v>
      </c>
      <c r="L56" s="55">
        <f>SUM(K55:K56)</f>
        <v>-26127.099999999693</v>
      </c>
      <c r="M56" s="108"/>
    </row>
    <row r="57" spans="1:13" ht="33" customHeight="1" thickBot="1">
      <c r="A57" s="56"/>
      <c r="B57" s="57"/>
      <c r="C57" s="57"/>
      <c r="D57" s="57" t="s">
        <v>31</v>
      </c>
      <c r="E57" s="57"/>
      <c r="F57" s="57"/>
      <c r="G57" s="57"/>
      <c r="H57" s="57"/>
      <c r="I57" s="57"/>
      <c r="J57" s="58"/>
      <c r="K57" s="59">
        <f>SUM(K3:K56)</f>
        <v>-102938.70000000003</v>
      </c>
      <c r="L57" s="69"/>
    </row>
    <row r="58" spans="1:13" ht="18.7">
      <c r="A58" s="10"/>
      <c r="B58" s="10"/>
      <c r="C58" s="10"/>
      <c r="D58" s="10"/>
      <c r="E58" s="10"/>
      <c r="F58" s="10"/>
      <c r="G58" s="10"/>
      <c r="H58" s="10"/>
      <c r="I58" s="10"/>
      <c r="J58" s="26"/>
      <c r="K58" s="27"/>
      <c r="L58" s="27"/>
    </row>
    <row r="59" spans="1:13" ht="18.7">
      <c r="A59" s="10"/>
      <c r="B59" s="10"/>
      <c r="C59" s="10"/>
      <c r="D59" s="10"/>
      <c r="E59" s="10"/>
      <c r="F59" s="10"/>
      <c r="G59" s="10"/>
      <c r="H59" s="10"/>
      <c r="I59" s="10"/>
      <c r="J59" s="26"/>
      <c r="K59" s="27"/>
      <c r="L59" s="27"/>
    </row>
    <row r="60" spans="1:13" ht="15.35">
      <c r="A60" s="66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</row>
    <row r="61" spans="1:13" ht="25.95" customHeight="1">
      <c r="A61" s="10"/>
      <c r="B61" s="10"/>
      <c r="C61" s="10"/>
      <c r="D61" s="10"/>
      <c r="E61" s="10"/>
      <c r="F61" s="10"/>
      <c r="G61" s="10"/>
      <c r="H61" s="10"/>
      <c r="I61" s="10"/>
      <c r="J61" s="26"/>
      <c r="K61" s="27"/>
      <c r="L61" s="27"/>
    </row>
    <row r="62" spans="1:13" ht="25.95" customHeight="1">
      <c r="A62" s="10"/>
      <c r="B62" s="10"/>
      <c r="C62" s="10"/>
      <c r="D62" s="10"/>
      <c r="E62" s="10"/>
      <c r="F62" s="10"/>
      <c r="G62" s="10"/>
      <c r="H62" s="10"/>
      <c r="I62" s="10"/>
      <c r="J62" s="26"/>
      <c r="K62" s="27"/>
      <c r="L62" s="27"/>
    </row>
    <row r="63" spans="1:13" ht="25.95" customHeight="1">
      <c r="A63" s="10"/>
      <c r="B63" s="10"/>
      <c r="C63" s="10"/>
      <c r="D63" s="10"/>
      <c r="E63" s="10"/>
      <c r="F63" s="10"/>
      <c r="G63" s="10"/>
      <c r="H63" s="10"/>
      <c r="I63" s="10"/>
      <c r="J63" s="26"/>
      <c r="K63" s="27"/>
      <c r="L63" s="27"/>
    </row>
    <row r="64" spans="1:13" ht="25.95" customHeight="1">
      <c r="A64" s="10"/>
      <c r="B64" s="10"/>
      <c r="C64" s="10"/>
      <c r="D64" s="10"/>
      <c r="E64" s="10"/>
      <c r="F64" s="10"/>
      <c r="G64" s="10"/>
      <c r="H64" s="10"/>
      <c r="I64" s="10"/>
      <c r="J64" s="26"/>
      <c r="K64" s="27"/>
      <c r="L64" s="27"/>
    </row>
    <row r="65" spans="1:12" ht="25.95" customHeight="1">
      <c r="A65" s="10"/>
      <c r="B65" s="10"/>
      <c r="C65" s="10"/>
      <c r="D65" s="10"/>
      <c r="E65" s="10"/>
      <c r="F65" s="10"/>
      <c r="G65" s="10"/>
      <c r="H65" s="10"/>
      <c r="I65" s="10"/>
      <c r="J65" s="26"/>
      <c r="K65" s="27"/>
      <c r="L65" s="27"/>
    </row>
    <row r="66" spans="1:12" ht="25.95" customHeight="1">
      <c r="A66" s="10"/>
      <c r="B66" s="10"/>
      <c r="C66" s="10"/>
      <c r="D66" s="10"/>
      <c r="E66" s="10"/>
      <c r="F66" s="10"/>
      <c r="G66" s="10"/>
      <c r="H66" s="10"/>
      <c r="I66" s="10"/>
      <c r="J66" s="26"/>
      <c r="K66" s="27"/>
      <c r="L66" s="27"/>
    </row>
    <row r="67" spans="1:12" ht="25.95" customHeight="1">
      <c r="A67" s="10"/>
      <c r="B67" s="10"/>
      <c r="C67" s="10"/>
      <c r="D67" s="10"/>
      <c r="E67" s="10"/>
      <c r="F67" s="10"/>
      <c r="G67" s="10"/>
      <c r="H67" s="10"/>
      <c r="I67" s="10"/>
      <c r="J67" s="26"/>
      <c r="K67" s="27"/>
      <c r="L67" s="27"/>
    </row>
    <row r="68" spans="1:12" ht="25.95" customHeight="1">
      <c r="A68" s="10"/>
      <c r="B68" s="10"/>
      <c r="C68" s="10"/>
      <c r="D68" s="10"/>
      <c r="E68" s="10"/>
      <c r="F68" s="10"/>
      <c r="G68" s="10"/>
      <c r="H68" s="10"/>
      <c r="I68" s="10"/>
      <c r="J68" s="26"/>
      <c r="K68" s="27"/>
      <c r="L68" s="27"/>
    </row>
    <row r="69" spans="1:12" ht="25.95" customHeight="1"/>
  </sheetData>
  <mergeCells count="1">
    <mergeCell ref="A1:L1"/>
  </mergeCells>
  <pageMargins left="0.7" right="0.7" top="0.75" bottom="0.75" header="0.3" footer="0.3"/>
  <pageSetup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M65"/>
  <sheetViews>
    <sheetView workbookViewId="0">
      <pane ySplit="2" topLeftCell="A51" activePane="bottomLeft" state="frozen"/>
      <selection pane="bottomLeft" activeCell="H65" sqref="H65"/>
    </sheetView>
  </sheetViews>
  <sheetFormatPr defaultRowHeight="14.35"/>
  <cols>
    <col min="1" max="1" width="10.3515625" customWidth="1"/>
    <col min="2" max="2" width="13.52734375" customWidth="1"/>
    <col min="3" max="3" width="15.1171875" customWidth="1"/>
    <col min="4" max="4" width="19.87890625" customWidth="1"/>
    <col min="5" max="5" width="12.64453125" customWidth="1"/>
    <col min="6" max="6" width="11.64453125" customWidth="1"/>
    <col min="7" max="7" width="12.41015625" customWidth="1"/>
    <col min="8" max="8" width="14.3515625" customWidth="1"/>
    <col min="9" max="9" width="13.1171875" customWidth="1"/>
    <col min="10" max="10" width="12.3515625" customWidth="1"/>
    <col min="11" max="11" width="16" customWidth="1"/>
    <col min="12" max="12" width="14.3515625" customWidth="1"/>
    <col min="13" max="13" width="14.64453125" customWidth="1"/>
  </cols>
  <sheetData>
    <row r="1" spans="1:13" ht="52.2" customHeight="1">
      <c r="A1" s="127" t="s">
        <v>700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</row>
    <row r="2" spans="1:13" ht="49.95" customHeight="1">
      <c r="A2" s="13" t="s">
        <v>0</v>
      </c>
      <c r="B2" s="14" t="s">
        <v>2</v>
      </c>
      <c r="C2" s="14" t="s">
        <v>3</v>
      </c>
      <c r="D2" s="14" t="s">
        <v>1</v>
      </c>
      <c r="E2" s="14" t="s">
        <v>4</v>
      </c>
      <c r="F2" s="14" t="s">
        <v>507</v>
      </c>
      <c r="G2" s="15" t="s">
        <v>659</v>
      </c>
      <c r="H2" s="14" t="s">
        <v>660</v>
      </c>
      <c r="I2" s="14" t="s">
        <v>661</v>
      </c>
      <c r="J2" s="29" t="s">
        <v>8</v>
      </c>
      <c r="K2" s="30" t="s">
        <v>662</v>
      </c>
      <c r="L2" s="53" t="s">
        <v>664</v>
      </c>
    </row>
    <row r="3" spans="1:13" ht="25.2" customHeight="1">
      <c r="A3" s="19">
        <v>1</v>
      </c>
      <c r="B3" s="21">
        <v>44683</v>
      </c>
      <c r="C3" s="22" t="s">
        <v>137</v>
      </c>
      <c r="D3" s="20" t="s">
        <v>669</v>
      </c>
      <c r="E3" s="23" t="s">
        <v>12</v>
      </c>
      <c r="F3" s="23">
        <v>4022</v>
      </c>
      <c r="G3" s="23">
        <v>261</v>
      </c>
      <c r="H3" s="23">
        <v>258.75</v>
      </c>
      <c r="I3" s="23">
        <v>261.10000000000002</v>
      </c>
      <c r="J3" s="33">
        <f t="shared" ref="J3:J4" si="0">IF(E3="","",IF(E3="Buy",(I3-G3),(G3-I3)))</f>
        <v>0.10000000000002274</v>
      </c>
      <c r="K3" s="34">
        <f t="shared" ref="K3:K4" si="1">IF(E3="","",J3*F3)</f>
        <v>402.20000000009145</v>
      </c>
      <c r="L3" s="55"/>
    </row>
    <row r="4" spans="1:13" ht="25.2" customHeight="1">
      <c r="A4" s="106">
        <v>2</v>
      </c>
      <c r="B4" s="21"/>
      <c r="C4" s="22" t="s">
        <v>118</v>
      </c>
      <c r="D4" s="20" t="s">
        <v>47</v>
      </c>
      <c r="E4" s="23" t="s">
        <v>12</v>
      </c>
      <c r="F4" s="23">
        <v>2600</v>
      </c>
      <c r="G4" s="23">
        <v>834.35</v>
      </c>
      <c r="H4" s="23">
        <v>826.2</v>
      </c>
      <c r="I4" s="23">
        <v>828</v>
      </c>
      <c r="J4" s="33">
        <f t="shared" si="0"/>
        <v>-6.3500000000000227</v>
      </c>
      <c r="K4" s="34">
        <f t="shared" si="1"/>
        <v>-16510.000000000058</v>
      </c>
      <c r="L4" s="55">
        <f>SUM(K3:K4)</f>
        <v>-16107.799999999967</v>
      </c>
    </row>
    <row r="5" spans="1:13" ht="25.2" customHeight="1">
      <c r="A5" s="19">
        <v>3</v>
      </c>
      <c r="B5" s="21">
        <v>44685</v>
      </c>
      <c r="C5" s="22" t="s">
        <v>110</v>
      </c>
      <c r="D5" s="20" t="s">
        <v>125</v>
      </c>
      <c r="E5" s="23" t="s">
        <v>12</v>
      </c>
      <c r="F5" s="23">
        <v>800</v>
      </c>
      <c r="G5" s="23">
        <v>1252.5</v>
      </c>
      <c r="H5" s="23">
        <v>1233</v>
      </c>
      <c r="I5" s="23">
        <v>1238.4000000000001</v>
      </c>
      <c r="J5" s="33">
        <f t="shared" ref="J5:J10" si="2">IF(E5="","",IF(E5="Buy",(I5-G5),(G5-I5)))</f>
        <v>-14.099999999999909</v>
      </c>
      <c r="K5" s="34">
        <f t="shared" ref="K5:K10" si="3">IF(E5="","",J5*F5)</f>
        <v>-11279.999999999927</v>
      </c>
      <c r="L5" s="55"/>
    </row>
    <row r="6" spans="1:13" ht="25.2" customHeight="1">
      <c r="A6" s="106">
        <v>4</v>
      </c>
      <c r="B6" s="21"/>
      <c r="C6" s="22" t="s">
        <v>242</v>
      </c>
      <c r="D6" s="20" t="s">
        <v>437</v>
      </c>
      <c r="E6" s="23" t="s">
        <v>12</v>
      </c>
      <c r="F6" s="23">
        <v>5333</v>
      </c>
      <c r="G6" s="23">
        <v>239.5</v>
      </c>
      <c r="H6" s="23">
        <v>236.7</v>
      </c>
      <c r="I6" s="23">
        <v>236.7</v>
      </c>
      <c r="J6" s="33">
        <f t="shared" si="2"/>
        <v>-2.8000000000000114</v>
      </c>
      <c r="K6" s="34">
        <f t="shared" si="3"/>
        <v>-14932.400000000061</v>
      </c>
      <c r="L6" s="55"/>
    </row>
    <row r="7" spans="1:13" ht="25.2" customHeight="1">
      <c r="A7" s="19">
        <v>5</v>
      </c>
      <c r="B7" s="21"/>
      <c r="C7" s="22" t="s">
        <v>215</v>
      </c>
      <c r="D7" s="20" t="s">
        <v>152</v>
      </c>
      <c r="E7" s="23" t="s">
        <v>13</v>
      </c>
      <c r="F7" s="23">
        <v>500</v>
      </c>
      <c r="G7" s="23">
        <v>1168.7</v>
      </c>
      <c r="H7" s="23">
        <v>1180.8</v>
      </c>
      <c r="I7" s="23">
        <v>1144</v>
      </c>
      <c r="J7" s="33">
        <f t="shared" si="2"/>
        <v>24.700000000000045</v>
      </c>
      <c r="K7" s="34">
        <f t="shared" si="3"/>
        <v>12350.000000000022</v>
      </c>
      <c r="L7" s="55"/>
    </row>
    <row r="8" spans="1:13" ht="25.2" customHeight="1">
      <c r="A8" s="106">
        <v>6</v>
      </c>
      <c r="B8" s="21"/>
      <c r="C8" s="22" t="s">
        <v>260</v>
      </c>
      <c r="D8" s="20" t="s">
        <v>153</v>
      </c>
      <c r="E8" s="23" t="s">
        <v>13</v>
      </c>
      <c r="F8" s="23">
        <v>5850</v>
      </c>
      <c r="G8" s="23">
        <v>110</v>
      </c>
      <c r="H8" s="23">
        <v>111.6</v>
      </c>
      <c r="I8" s="23">
        <v>108.75</v>
      </c>
      <c r="J8" s="33">
        <f t="shared" si="2"/>
        <v>1.25</v>
      </c>
      <c r="K8" s="34">
        <f t="shared" si="3"/>
        <v>7312.5</v>
      </c>
      <c r="L8" s="55">
        <f>SUM(K5:K6:K7:K8)</f>
        <v>-6549.8999999999651</v>
      </c>
    </row>
    <row r="9" spans="1:13" ht="25.2" customHeight="1">
      <c r="A9" s="106">
        <v>7</v>
      </c>
      <c r="B9" s="21">
        <v>44686</v>
      </c>
      <c r="C9" s="22" t="s">
        <v>195</v>
      </c>
      <c r="D9" s="20" t="s">
        <v>168</v>
      </c>
      <c r="E9" s="23" t="s">
        <v>12</v>
      </c>
      <c r="F9" s="23">
        <v>1000</v>
      </c>
      <c r="G9" s="23">
        <v>1063</v>
      </c>
      <c r="H9" s="23">
        <v>1055.25</v>
      </c>
      <c r="I9" s="23">
        <v>1058.4000000000001</v>
      </c>
      <c r="J9" s="33">
        <f t="shared" si="2"/>
        <v>-4.5999999999999091</v>
      </c>
      <c r="K9" s="34">
        <f t="shared" si="3"/>
        <v>-4599.9999999999091</v>
      </c>
      <c r="L9" s="55"/>
    </row>
    <row r="10" spans="1:13" ht="25.2" customHeight="1">
      <c r="A10" s="106">
        <v>8</v>
      </c>
      <c r="B10" s="21"/>
      <c r="C10" s="22" t="s">
        <v>336</v>
      </c>
      <c r="D10" s="20" t="s">
        <v>362</v>
      </c>
      <c r="E10" s="23" t="s">
        <v>13</v>
      </c>
      <c r="F10" s="23">
        <v>125</v>
      </c>
      <c r="G10" s="23">
        <v>4177</v>
      </c>
      <c r="H10" s="23">
        <v>4230</v>
      </c>
      <c r="I10" s="23">
        <v>3958</v>
      </c>
      <c r="J10" s="33">
        <f t="shared" si="2"/>
        <v>219</v>
      </c>
      <c r="K10" s="34">
        <f t="shared" si="3"/>
        <v>27375</v>
      </c>
      <c r="L10" s="55">
        <f>SUM(K9:K10)</f>
        <v>22775.000000000091</v>
      </c>
      <c r="M10" s="108"/>
    </row>
    <row r="11" spans="1:13" ht="25.2" customHeight="1">
      <c r="A11" s="106">
        <v>9</v>
      </c>
      <c r="B11" s="21">
        <v>44687</v>
      </c>
      <c r="C11" s="22" t="s">
        <v>276</v>
      </c>
      <c r="D11" s="20" t="s">
        <v>202</v>
      </c>
      <c r="E11" s="23" t="s">
        <v>13</v>
      </c>
      <c r="F11" s="23">
        <v>2700</v>
      </c>
      <c r="G11" s="23">
        <v>691.75</v>
      </c>
      <c r="H11" s="23">
        <v>702.9</v>
      </c>
      <c r="I11" s="23">
        <v>689.05</v>
      </c>
      <c r="J11" s="33">
        <f t="shared" ref="J11:J15" si="4">IF(E11="","",IF(E11="Buy",(I11-G11),(G11-I11)))</f>
        <v>2.7000000000000455</v>
      </c>
      <c r="K11" s="34">
        <f t="shared" ref="K11:K15" si="5">IF(E11="","",J11*F11)</f>
        <v>7290.0000000001228</v>
      </c>
      <c r="L11" s="55"/>
      <c r="M11" s="108"/>
    </row>
    <row r="12" spans="1:13" ht="25.2" customHeight="1">
      <c r="A12" s="106">
        <v>10</v>
      </c>
      <c r="B12" s="21"/>
      <c r="C12" s="22" t="s">
        <v>87</v>
      </c>
      <c r="D12" s="20" t="s">
        <v>392</v>
      </c>
      <c r="E12" s="23" t="s">
        <v>13</v>
      </c>
      <c r="F12" s="23">
        <v>750</v>
      </c>
      <c r="G12" s="23">
        <v>1058.2</v>
      </c>
      <c r="H12" s="23">
        <v>1069.2</v>
      </c>
      <c r="I12" s="23">
        <v>1069.2</v>
      </c>
      <c r="J12" s="33">
        <f t="shared" si="4"/>
        <v>-11</v>
      </c>
      <c r="K12" s="34">
        <f t="shared" si="5"/>
        <v>-8250</v>
      </c>
      <c r="L12" s="55"/>
      <c r="M12" s="108"/>
    </row>
    <row r="13" spans="1:13" ht="25.2" customHeight="1">
      <c r="A13" s="106">
        <v>11</v>
      </c>
      <c r="B13" s="21"/>
      <c r="C13" s="22" t="s">
        <v>48</v>
      </c>
      <c r="D13" s="20" t="s">
        <v>253</v>
      </c>
      <c r="E13" s="23" t="s">
        <v>13</v>
      </c>
      <c r="F13" s="23">
        <v>4500</v>
      </c>
      <c r="G13" s="23">
        <v>118.9</v>
      </c>
      <c r="H13" s="23">
        <v>120.6</v>
      </c>
      <c r="I13" s="23">
        <v>119.6</v>
      </c>
      <c r="J13" s="33">
        <f t="shared" si="4"/>
        <v>-0.69999999999998863</v>
      </c>
      <c r="K13" s="34">
        <f t="shared" si="5"/>
        <v>-3149.9999999999491</v>
      </c>
      <c r="L13" s="55">
        <f>SUM(K11:K12:K13)</f>
        <v>-4109.9999999998263</v>
      </c>
      <c r="M13" s="108"/>
    </row>
    <row r="14" spans="1:13" ht="25.2" customHeight="1">
      <c r="A14" s="106">
        <v>12</v>
      </c>
      <c r="B14" s="21">
        <v>44690</v>
      </c>
      <c r="C14" s="22" t="s">
        <v>238</v>
      </c>
      <c r="D14" s="20" t="s">
        <v>150</v>
      </c>
      <c r="E14" s="23" t="s">
        <v>13</v>
      </c>
      <c r="F14" s="23">
        <v>5400</v>
      </c>
      <c r="G14" s="23">
        <v>208.6</v>
      </c>
      <c r="H14" s="23">
        <v>211.5</v>
      </c>
      <c r="I14" s="23">
        <v>203.55</v>
      </c>
      <c r="J14" s="33">
        <f t="shared" si="4"/>
        <v>5.0499999999999829</v>
      </c>
      <c r="K14" s="34">
        <f t="shared" si="5"/>
        <v>27269.999999999909</v>
      </c>
      <c r="L14" s="55"/>
      <c r="M14" s="108"/>
    </row>
    <row r="15" spans="1:13" ht="25.2" customHeight="1">
      <c r="A15" s="106">
        <v>13</v>
      </c>
      <c r="B15" s="21"/>
      <c r="C15" s="22" t="s">
        <v>701</v>
      </c>
      <c r="D15" s="20" t="s">
        <v>113</v>
      </c>
      <c r="E15" s="23" t="s">
        <v>13</v>
      </c>
      <c r="F15" s="23">
        <v>1425</v>
      </c>
      <c r="G15" s="23">
        <v>399.85</v>
      </c>
      <c r="H15" s="23">
        <v>405.9</v>
      </c>
      <c r="I15" s="23">
        <v>403</v>
      </c>
      <c r="J15" s="33">
        <f t="shared" si="4"/>
        <v>-3.1499999999999773</v>
      </c>
      <c r="K15" s="34">
        <f t="shared" si="5"/>
        <v>-4488.7499999999673</v>
      </c>
      <c r="L15" s="55"/>
      <c r="M15" s="108"/>
    </row>
    <row r="16" spans="1:13" ht="25.2" customHeight="1">
      <c r="A16" s="106">
        <v>14</v>
      </c>
      <c r="B16" s="21"/>
      <c r="C16" s="22" t="s">
        <v>542</v>
      </c>
      <c r="D16" s="20" t="s">
        <v>437</v>
      </c>
      <c r="E16" s="23" t="s">
        <v>12</v>
      </c>
      <c r="F16" s="23">
        <v>5333</v>
      </c>
      <c r="G16" s="23">
        <v>243.25</v>
      </c>
      <c r="H16" s="23">
        <v>240.75</v>
      </c>
      <c r="I16" s="23">
        <v>244.35</v>
      </c>
      <c r="J16" s="33">
        <f t="shared" ref="J16:J18" si="6">IF(E16="","",IF(E16="Buy",(I16-G16),(G16-I16)))</f>
        <v>1.0999999999999943</v>
      </c>
      <c r="K16" s="34">
        <f t="shared" ref="K16:K18" si="7">IF(E16="","",J16*F16)</f>
        <v>5866.2999999999693</v>
      </c>
      <c r="L16" s="55">
        <f>SUM(K14:K15:K16)</f>
        <v>28647.549999999912</v>
      </c>
      <c r="M16" s="108"/>
    </row>
    <row r="17" spans="1:13" ht="25.2" customHeight="1">
      <c r="A17" s="106">
        <v>15</v>
      </c>
      <c r="B17" s="21">
        <v>44691</v>
      </c>
      <c r="C17" s="22" t="s">
        <v>229</v>
      </c>
      <c r="D17" s="20" t="s">
        <v>169</v>
      </c>
      <c r="E17" s="23" t="s">
        <v>13</v>
      </c>
      <c r="F17" s="23">
        <v>850</v>
      </c>
      <c r="G17" s="23">
        <v>1239</v>
      </c>
      <c r="H17" s="23">
        <v>1247.4000000000001</v>
      </c>
      <c r="I17" s="23">
        <v>1228</v>
      </c>
      <c r="J17" s="33">
        <f t="shared" si="6"/>
        <v>11</v>
      </c>
      <c r="K17" s="34">
        <f t="shared" si="7"/>
        <v>9350</v>
      </c>
      <c r="L17" s="55"/>
      <c r="M17" s="108"/>
    </row>
    <row r="18" spans="1:13" ht="25.2" customHeight="1">
      <c r="A18" s="106">
        <v>16</v>
      </c>
      <c r="B18" s="21"/>
      <c r="C18" s="22" t="s">
        <v>495</v>
      </c>
      <c r="D18" s="20" t="s">
        <v>167</v>
      </c>
      <c r="E18" s="23" t="s">
        <v>12</v>
      </c>
      <c r="F18" s="23">
        <v>2500</v>
      </c>
      <c r="G18" s="23">
        <v>201.6</v>
      </c>
      <c r="H18" s="23">
        <v>198.45</v>
      </c>
      <c r="I18" s="23">
        <v>200.25</v>
      </c>
      <c r="J18" s="33">
        <f t="shared" si="6"/>
        <v>-1.3499999999999943</v>
      </c>
      <c r="K18" s="34">
        <f t="shared" si="7"/>
        <v>-3374.9999999999859</v>
      </c>
      <c r="L18" s="55"/>
      <c r="M18" s="108"/>
    </row>
    <row r="19" spans="1:13" ht="25.2" customHeight="1">
      <c r="A19" s="106">
        <v>17</v>
      </c>
      <c r="B19" s="21"/>
      <c r="C19" s="22" t="s">
        <v>232</v>
      </c>
      <c r="D19" s="20" t="s">
        <v>351</v>
      </c>
      <c r="E19" s="23" t="s">
        <v>13</v>
      </c>
      <c r="F19" s="23">
        <v>6100</v>
      </c>
      <c r="G19" s="23">
        <v>150.5</v>
      </c>
      <c r="H19" s="23">
        <v>152.1</v>
      </c>
      <c r="I19" s="23">
        <v>151.65</v>
      </c>
      <c r="J19" s="33">
        <f t="shared" ref="J19" si="8">IF(E19="","",IF(E19="Buy",(I19-G19),(G19-I19)))</f>
        <v>-1.1500000000000057</v>
      </c>
      <c r="K19" s="34">
        <f t="shared" ref="K19" si="9">IF(E19="","",J19*F19)</f>
        <v>-7015.0000000000346</v>
      </c>
      <c r="L19" s="55">
        <f>SUM(K17:K18:K19)</f>
        <v>-1040.00000000002</v>
      </c>
      <c r="M19" s="108"/>
    </row>
    <row r="20" spans="1:13" ht="25.2" customHeight="1">
      <c r="A20" s="106">
        <v>18</v>
      </c>
      <c r="B20" s="21">
        <v>44692</v>
      </c>
      <c r="C20" s="22" t="s">
        <v>70</v>
      </c>
      <c r="D20" s="20" t="s">
        <v>125</v>
      </c>
      <c r="E20" s="23" t="s">
        <v>13</v>
      </c>
      <c r="F20" s="23">
        <v>800</v>
      </c>
      <c r="G20" s="23">
        <v>1127.5</v>
      </c>
      <c r="H20" s="23">
        <v>1140.3</v>
      </c>
      <c r="I20" s="23">
        <v>1103</v>
      </c>
      <c r="J20" s="33">
        <f t="shared" ref="J20:J23" si="10">IF(E20="","",IF(E20="Buy",(I20-G20),(G20-I20)))</f>
        <v>24.5</v>
      </c>
      <c r="K20" s="34">
        <f t="shared" ref="K20:K23" si="11">IF(E20="","",J20*F20)</f>
        <v>19600</v>
      </c>
      <c r="L20" s="55">
        <f>SUM(K20)</f>
        <v>19600</v>
      </c>
      <c r="M20" s="108"/>
    </row>
    <row r="21" spans="1:13" ht="25.2" customHeight="1">
      <c r="A21" s="106">
        <v>19</v>
      </c>
      <c r="B21" s="21">
        <v>44693</v>
      </c>
      <c r="C21" s="22" t="s">
        <v>240</v>
      </c>
      <c r="D21" s="20" t="s">
        <v>113</v>
      </c>
      <c r="E21" s="23" t="s">
        <v>13</v>
      </c>
      <c r="F21" s="23">
        <v>1425</v>
      </c>
      <c r="G21" s="23">
        <v>377</v>
      </c>
      <c r="H21" s="23">
        <v>381.6</v>
      </c>
      <c r="I21" s="23">
        <v>377.9</v>
      </c>
      <c r="J21" s="33">
        <f t="shared" si="10"/>
        <v>-0.89999999999997726</v>
      </c>
      <c r="K21" s="34">
        <f t="shared" si="11"/>
        <v>-1282.4999999999677</v>
      </c>
      <c r="L21" s="55"/>
      <c r="M21" s="108"/>
    </row>
    <row r="22" spans="1:13" ht="25.2" customHeight="1">
      <c r="A22" s="106">
        <v>20</v>
      </c>
      <c r="B22" s="21"/>
      <c r="C22" s="22" t="s">
        <v>411</v>
      </c>
      <c r="D22" s="20" t="s">
        <v>673</v>
      </c>
      <c r="E22" s="23" t="s">
        <v>13</v>
      </c>
      <c r="F22" s="23">
        <v>900</v>
      </c>
      <c r="G22" s="23">
        <v>890.6</v>
      </c>
      <c r="H22" s="23">
        <v>900.9</v>
      </c>
      <c r="I22" s="23">
        <v>872</v>
      </c>
      <c r="J22" s="33">
        <f t="shared" si="10"/>
        <v>18.600000000000023</v>
      </c>
      <c r="K22" s="34">
        <f t="shared" si="11"/>
        <v>16740.000000000022</v>
      </c>
      <c r="L22" s="55"/>
      <c r="M22" s="108"/>
    </row>
    <row r="23" spans="1:13" ht="25.2" customHeight="1">
      <c r="A23" s="106">
        <v>21</v>
      </c>
      <c r="B23" s="21"/>
      <c r="C23" s="22" t="s">
        <v>280</v>
      </c>
      <c r="D23" s="20" t="s">
        <v>607</v>
      </c>
      <c r="E23" s="23" t="s">
        <v>12</v>
      </c>
      <c r="F23" s="23">
        <v>1250</v>
      </c>
      <c r="G23" s="23">
        <v>553.75</v>
      </c>
      <c r="H23" s="23">
        <v>548.1</v>
      </c>
      <c r="I23" s="23">
        <v>567</v>
      </c>
      <c r="J23" s="33">
        <f t="shared" si="10"/>
        <v>13.25</v>
      </c>
      <c r="K23" s="34">
        <f t="shared" si="11"/>
        <v>16562.5</v>
      </c>
      <c r="L23" s="55"/>
      <c r="M23" s="108"/>
    </row>
    <row r="24" spans="1:13" ht="25.2" customHeight="1">
      <c r="A24" s="106">
        <v>22</v>
      </c>
      <c r="B24" s="21"/>
      <c r="C24" s="22" t="s">
        <v>594</v>
      </c>
      <c r="D24" s="20" t="s">
        <v>47</v>
      </c>
      <c r="E24" s="23" t="s">
        <v>13</v>
      </c>
      <c r="F24" s="23">
        <v>2600</v>
      </c>
      <c r="G24" s="23">
        <v>763.5</v>
      </c>
      <c r="H24" s="23">
        <v>771.3</v>
      </c>
      <c r="I24" s="23">
        <v>758.1</v>
      </c>
      <c r="J24" s="33">
        <f t="shared" ref="J24:J26" si="12">IF(E24="","",IF(E24="Buy",(I24-G24),(G24-I24)))</f>
        <v>5.3999999999999773</v>
      </c>
      <c r="K24" s="34">
        <f t="shared" ref="K24:K26" si="13">IF(E24="","",J24*F24)</f>
        <v>14039.999999999942</v>
      </c>
      <c r="L24" s="55">
        <f>SUM(K21:K22:K23:K24)</f>
        <v>46060</v>
      </c>
      <c r="M24" s="108"/>
    </row>
    <row r="25" spans="1:13" ht="25.2" customHeight="1">
      <c r="A25" s="106">
        <v>23</v>
      </c>
      <c r="B25" s="21">
        <v>44694</v>
      </c>
      <c r="C25" s="22" t="s">
        <v>124</v>
      </c>
      <c r="D25" s="20" t="s">
        <v>173</v>
      </c>
      <c r="E25" s="23" t="s">
        <v>13</v>
      </c>
      <c r="F25" s="23">
        <v>1900</v>
      </c>
      <c r="G25" s="23">
        <v>695.8</v>
      </c>
      <c r="H25" s="23">
        <v>702.9</v>
      </c>
      <c r="I25" s="23">
        <v>700.65</v>
      </c>
      <c r="J25" s="33">
        <f t="shared" si="12"/>
        <v>-4.8500000000000227</v>
      </c>
      <c r="K25" s="34">
        <f t="shared" si="13"/>
        <v>-9215.0000000000437</v>
      </c>
      <c r="L25" s="55"/>
      <c r="M25" s="108"/>
    </row>
    <row r="26" spans="1:13" ht="25.2" customHeight="1">
      <c r="A26" s="106">
        <v>24</v>
      </c>
      <c r="B26" s="21"/>
      <c r="C26" s="22" t="s">
        <v>585</v>
      </c>
      <c r="D26" s="20" t="s">
        <v>59</v>
      </c>
      <c r="E26" s="23" t="s">
        <v>12</v>
      </c>
      <c r="F26" s="23">
        <v>1000</v>
      </c>
      <c r="G26" s="23">
        <v>819.5</v>
      </c>
      <c r="H26" s="23">
        <v>810.9</v>
      </c>
      <c r="I26" s="23">
        <v>816.5</v>
      </c>
      <c r="J26" s="33">
        <f t="shared" si="12"/>
        <v>-3</v>
      </c>
      <c r="K26" s="34">
        <f t="shared" si="13"/>
        <v>-3000</v>
      </c>
      <c r="L26" s="55">
        <f>SUM(K25:K26)</f>
        <v>-12215.000000000044</v>
      </c>
      <c r="M26" s="108"/>
    </row>
    <row r="27" spans="1:13" ht="25.2" customHeight="1">
      <c r="A27" s="106">
        <v>25</v>
      </c>
      <c r="B27" s="21">
        <v>44697</v>
      </c>
      <c r="C27" s="22" t="s">
        <v>277</v>
      </c>
      <c r="D27" s="20" t="s">
        <v>52</v>
      </c>
      <c r="E27" s="23" t="s">
        <v>12</v>
      </c>
      <c r="F27" s="23">
        <v>800</v>
      </c>
      <c r="G27" s="23">
        <v>1809.25</v>
      </c>
      <c r="H27" s="23">
        <v>1794.6</v>
      </c>
      <c r="I27" s="23">
        <v>1832</v>
      </c>
      <c r="J27" s="33">
        <f t="shared" ref="J27:J28" si="14">IF(E27="","",IF(E27="Buy",(I27-G27),(G27-I27)))</f>
        <v>22.75</v>
      </c>
      <c r="K27" s="34">
        <f t="shared" ref="K27:K28" si="15">IF(E27="","",J27*F27)</f>
        <v>18200</v>
      </c>
      <c r="L27" s="55"/>
      <c r="M27" s="108"/>
    </row>
    <row r="28" spans="1:13" ht="25.2" customHeight="1">
      <c r="A28" s="106">
        <v>26</v>
      </c>
      <c r="B28" s="21"/>
      <c r="C28" s="22" t="s">
        <v>112</v>
      </c>
      <c r="D28" s="20" t="s">
        <v>235</v>
      </c>
      <c r="E28" s="23" t="s">
        <v>13</v>
      </c>
      <c r="F28" s="23">
        <v>300</v>
      </c>
      <c r="G28" s="23">
        <v>2997</v>
      </c>
      <c r="H28" s="23">
        <v>3021.3</v>
      </c>
      <c r="I28" s="23">
        <v>2998</v>
      </c>
      <c r="J28" s="33">
        <f t="shared" si="14"/>
        <v>-1</v>
      </c>
      <c r="K28" s="34">
        <f t="shared" si="15"/>
        <v>-300</v>
      </c>
      <c r="L28" s="55">
        <f>SUM(K27:K28)</f>
        <v>17900</v>
      </c>
      <c r="M28" s="108"/>
    </row>
    <row r="29" spans="1:13" ht="25.2" customHeight="1">
      <c r="A29" s="106">
        <v>27</v>
      </c>
      <c r="B29" s="21">
        <v>44698</v>
      </c>
      <c r="C29" s="22" t="s">
        <v>261</v>
      </c>
      <c r="D29" s="20" t="s">
        <v>167</v>
      </c>
      <c r="E29" s="23" t="s">
        <v>12</v>
      </c>
      <c r="F29" s="23">
        <v>5000</v>
      </c>
      <c r="G29" s="23">
        <v>213.4</v>
      </c>
      <c r="H29" s="23">
        <v>209.25</v>
      </c>
      <c r="I29" s="23">
        <v>215.25</v>
      </c>
      <c r="J29" s="33">
        <f t="shared" ref="J29:J32" si="16">IF(E29="","",IF(E29="Buy",(I29-G29),(G29-I29)))</f>
        <v>1.8499999999999943</v>
      </c>
      <c r="K29" s="34">
        <f t="shared" ref="K29:K32" si="17">IF(E29="","",J29*F29)</f>
        <v>9249.9999999999709</v>
      </c>
      <c r="L29" s="55">
        <f>SUM(K29)</f>
        <v>9249.9999999999709</v>
      </c>
      <c r="M29" s="108"/>
    </row>
    <row r="30" spans="1:13" ht="25.2" customHeight="1">
      <c r="A30" s="106">
        <v>28</v>
      </c>
      <c r="B30" s="21">
        <v>44699</v>
      </c>
      <c r="C30" s="22" t="s">
        <v>238</v>
      </c>
      <c r="D30" s="20" t="s">
        <v>52</v>
      </c>
      <c r="E30" s="23" t="s">
        <v>12</v>
      </c>
      <c r="F30" s="23">
        <v>800</v>
      </c>
      <c r="G30" s="23">
        <v>1855.2</v>
      </c>
      <c r="H30" s="23">
        <v>1838.7</v>
      </c>
      <c r="I30" s="23">
        <v>1850.4</v>
      </c>
      <c r="J30" s="33">
        <f t="shared" si="16"/>
        <v>-4.7999999999999545</v>
      </c>
      <c r="K30" s="34">
        <f t="shared" si="17"/>
        <v>-3839.9999999999636</v>
      </c>
      <c r="L30" s="55"/>
      <c r="M30" s="108"/>
    </row>
    <row r="31" spans="1:13" ht="25.2" customHeight="1">
      <c r="A31" s="106">
        <v>29</v>
      </c>
      <c r="B31" s="21"/>
      <c r="C31" s="22" t="s">
        <v>131</v>
      </c>
      <c r="D31" s="20" t="s">
        <v>317</v>
      </c>
      <c r="E31" s="23" t="s">
        <v>12</v>
      </c>
      <c r="F31" s="23">
        <v>550</v>
      </c>
      <c r="G31" s="23">
        <v>1647</v>
      </c>
      <c r="H31" s="23">
        <v>1632.6</v>
      </c>
      <c r="I31" s="23">
        <v>1632.6</v>
      </c>
      <c r="J31" s="33">
        <f t="shared" si="16"/>
        <v>-14.400000000000091</v>
      </c>
      <c r="K31" s="34">
        <f t="shared" si="17"/>
        <v>-7920.00000000005</v>
      </c>
      <c r="L31" s="55"/>
      <c r="M31" s="108"/>
    </row>
    <row r="32" spans="1:13" ht="25.2" customHeight="1">
      <c r="A32" s="106">
        <v>30</v>
      </c>
      <c r="B32" s="21"/>
      <c r="C32" s="22" t="s">
        <v>203</v>
      </c>
      <c r="D32" s="20" t="s">
        <v>437</v>
      </c>
      <c r="E32" s="23" t="s">
        <v>13</v>
      </c>
      <c r="F32" s="23">
        <v>10666</v>
      </c>
      <c r="G32" s="23">
        <v>230.77500000000001</v>
      </c>
      <c r="H32" s="23">
        <v>233.35</v>
      </c>
      <c r="I32" s="23">
        <v>226.5</v>
      </c>
      <c r="J32" s="33">
        <f t="shared" si="16"/>
        <v>4.2750000000000057</v>
      </c>
      <c r="K32" s="34">
        <f t="shared" si="17"/>
        <v>45597.15000000006</v>
      </c>
      <c r="L32" s="55">
        <f>SUM(K30:K31:K32)</f>
        <v>33837.150000000045</v>
      </c>
      <c r="M32" s="108"/>
    </row>
    <row r="33" spans="1:13" ht="25.2" customHeight="1">
      <c r="A33" s="106">
        <v>31</v>
      </c>
      <c r="B33" s="21">
        <v>44700</v>
      </c>
      <c r="C33" s="22" t="s">
        <v>272</v>
      </c>
      <c r="D33" s="20" t="s">
        <v>376</v>
      </c>
      <c r="E33" s="23" t="s">
        <v>13</v>
      </c>
      <c r="F33" s="23">
        <v>2200</v>
      </c>
      <c r="G33" s="23">
        <v>533</v>
      </c>
      <c r="H33" s="23">
        <v>540.9</v>
      </c>
      <c r="I33" s="23">
        <v>528.29999999999995</v>
      </c>
      <c r="J33" s="33">
        <f t="shared" ref="J33:J39" si="18">IF(E33="","",IF(E33="Buy",(I33-G33),(G33-I33)))</f>
        <v>4.7000000000000455</v>
      </c>
      <c r="K33" s="34">
        <f t="shared" ref="K33:K39" si="19">IF(E33="","",J33*F33)</f>
        <v>10340.0000000001</v>
      </c>
      <c r="L33" s="55">
        <f>SUM(K33)</f>
        <v>10340.0000000001</v>
      </c>
      <c r="M33" s="108"/>
    </row>
    <row r="34" spans="1:13" ht="25.2" customHeight="1">
      <c r="A34" s="106">
        <v>32</v>
      </c>
      <c r="B34" s="21">
        <v>44701</v>
      </c>
      <c r="C34" s="22" t="s">
        <v>637</v>
      </c>
      <c r="D34" s="20" t="s">
        <v>164</v>
      </c>
      <c r="E34" s="23" t="s">
        <v>12</v>
      </c>
      <c r="F34" s="23">
        <v>600</v>
      </c>
      <c r="G34" s="23">
        <v>2309</v>
      </c>
      <c r="H34" s="23">
        <v>2286.9</v>
      </c>
      <c r="I34" s="23">
        <v>2330.1</v>
      </c>
      <c r="J34" s="33">
        <f t="shared" si="18"/>
        <v>21.099999999999909</v>
      </c>
      <c r="K34" s="34">
        <f t="shared" si="19"/>
        <v>12659.999999999945</v>
      </c>
      <c r="L34" s="55"/>
      <c r="M34" s="108"/>
    </row>
    <row r="35" spans="1:13" ht="25.2" customHeight="1">
      <c r="A35" s="106">
        <v>33</v>
      </c>
      <c r="B35" s="21"/>
      <c r="C35" s="22" t="s">
        <v>457</v>
      </c>
      <c r="D35" s="20" t="s">
        <v>635</v>
      </c>
      <c r="E35" s="23" t="s">
        <v>12</v>
      </c>
      <c r="F35" s="23">
        <v>300</v>
      </c>
      <c r="G35" s="23">
        <v>2599</v>
      </c>
      <c r="H35" s="23">
        <v>2574.9</v>
      </c>
      <c r="I35" s="23">
        <v>2591</v>
      </c>
      <c r="J35" s="33">
        <f t="shared" si="18"/>
        <v>-8</v>
      </c>
      <c r="K35" s="34">
        <f t="shared" si="19"/>
        <v>-2400</v>
      </c>
      <c r="L35" s="55">
        <f>SUM(K34:K35)</f>
        <v>10259.999999999945</v>
      </c>
      <c r="M35" s="108"/>
    </row>
    <row r="36" spans="1:13" ht="25.2" customHeight="1">
      <c r="A36" s="19">
        <v>34</v>
      </c>
      <c r="B36" s="21">
        <v>44704</v>
      </c>
      <c r="C36" s="22" t="s">
        <v>106</v>
      </c>
      <c r="D36" s="20" t="s">
        <v>317</v>
      </c>
      <c r="E36" s="23" t="s">
        <v>12</v>
      </c>
      <c r="F36" s="23">
        <v>550</v>
      </c>
      <c r="G36" s="23">
        <v>1674</v>
      </c>
      <c r="H36" s="23">
        <v>1656.9</v>
      </c>
      <c r="I36" s="23">
        <v>1656.9</v>
      </c>
      <c r="J36" s="33">
        <f t="shared" si="18"/>
        <v>-17.099999999999909</v>
      </c>
      <c r="K36" s="34">
        <f t="shared" si="19"/>
        <v>-9404.9999999999491</v>
      </c>
      <c r="L36" s="55"/>
      <c r="M36" s="108"/>
    </row>
    <row r="37" spans="1:13" ht="25.2" customHeight="1">
      <c r="A37" s="106">
        <v>35</v>
      </c>
      <c r="B37" s="21"/>
      <c r="C37" s="22" t="s">
        <v>199</v>
      </c>
      <c r="D37" s="20" t="s">
        <v>702</v>
      </c>
      <c r="E37" s="23" t="s">
        <v>12</v>
      </c>
      <c r="F37" s="23">
        <v>950</v>
      </c>
      <c r="G37" s="23">
        <v>1809.3</v>
      </c>
      <c r="H37" s="23">
        <v>1782.9</v>
      </c>
      <c r="I37" s="23">
        <v>1831</v>
      </c>
      <c r="J37" s="33">
        <f t="shared" si="18"/>
        <v>21.700000000000045</v>
      </c>
      <c r="K37" s="34">
        <f t="shared" si="19"/>
        <v>20615.000000000044</v>
      </c>
      <c r="L37" s="55"/>
      <c r="M37" s="108"/>
    </row>
    <row r="38" spans="1:13" ht="25.2" customHeight="1">
      <c r="A38" s="19">
        <v>36</v>
      </c>
      <c r="B38" s="21"/>
      <c r="C38" s="22" t="s">
        <v>345</v>
      </c>
      <c r="D38" s="20" t="s">
        <v>181</v>
      </c>
      <c r="E38" s="23" t="s">
        <v>12</v>
      </c>
      <c r="F38" s="23">
        <v>550</v>
      </c>
      <c r="G38" s="23">
        <v>1812</v>
      </c>
      <c r="H38" s="23">
        <v>1797.3</v>
      </c>
      <c r="I38" s="23">
        <v>1797.3</v>
      </c>
      <c r="J38" s="33">
        <f t="shared" si="18"/>
        <v>-14.700000000000045</v>
      </c>
      <c r="K38" s="34">
        <f t="shared" si="19"/>
        <v>-8085.0000000000255</v>
      </c>
      <c r="L38" s="55"/>
      <c r="M38" s="108"/>
    </row>
    <row r="39" spans="1:13" ht="25.2" customHeight="1">
      <c r="A39" s="106">
        <v>37</v>
      </c>
      <c r="B39" s="21"/>
      <c r="C39" s="22" t="s">
        <v>406</v>
      </c>
      <c r="D39" s="20" t="s">
        <v>224</v>
      </c>
      <c r="E39" s="23" t="s">
        <v>12</v>
      </c>
      <c r="F39" s="23">
        <v>1400</v>
      </c>
      <c r="G39" s="23">
        <v>941.5</v>
      </c>
      <c r="H39" s="23">
        <v>933.3</v>
      </c>
      <c r="I39" s="23">
        <v>933.3</v>
      </c>
      <c r="J39" s="33">
        <f t="shared" si="18"/>
        <v>-8.2000000000000455</v>
      </c>
      <c r="K39" s="34">
        <f t="shared" si="19"/>
        <v>-11480.000000000064</v>
      </c>
      <c r="L39" s="55">
        <f>SUM(K36:K37:K38:K39)</f>
        <v>-8354.9999999999945</v>
      </c>
      <c r="M39" s="108"/>
    </row>
    <row r="40" spans="1:13" ht="25.2" customHeight="1">
      <c r="A40" s="106">
        <v>38</v>
      </c>
      <c r="B40" s="21">
        <v>44705</v>
      </c>
      <c r="C40" s="22" t="s">
        <v>114</v>
      </c>
      <c r="D40" s="20" t="s">
        <v>639</v>
      </c>
      <c r="E40" s="23" t="s">
        <v>13</v>
      </c>
      <c r="F40" s="23">
        <v>6000</v>
      </c>
      <c r="G40" s="23">
        <v>90.95</v>
      </c>
      <c r="H40" s="23">
        <v>93.6</v>
      </c>
      <c r="I40" s="23">
        <v>89.8</v>
      </c>
      <c r="J40" s="33">
        <f t="shared" ref="J40:J44" si="20">IF(E40="","",IF(E40="Buy",(I40-G40),(G40-I40)))</f>
        <v>1.1500000000000057</v>
      </c>
      <c r="K40" s="34">
        <f t="shared" ref="K40:K44" si="21">IF(E40="","",J40*F40)</f>
        <v>6900.0000000000346</v>
      </c>
      <c r="L40" s="55"/>
      <c r="M40" s="108"/>
    </row>
    <row r="41" spans="1:13" ht="25.2" customHeight="1">
      <c r="A41" s="106">
        <v>39</v>
      </c>
      <c r="B41" s="21"/>
      <c r="C41" s="22" t="s">
        <v>318</v>
      </c>
      <c r="D41" s="20" t="s">
        <v>109</v>
      </c>
      <c r="E41" s="23" t="s">
        <v>13</v>
      </c>
      <c r="F41" s="23">
        <v>8000</v>
      </c>
      <c r="G41" s="23">
        <v>168.5</v>
      </c>
      <c r="H41" s="23">
        <v>171</v>
      </c>
      <c r="I41" s="23">
        <v>165.25</v>
      </c>
      <c r="J41" s="33">
        <f t="shared" si="20"/>
        <v>3.25</v>
      </c>
      <c r="K41" s="34">
        <f t="shared" si="21"/>
        <v>26000</v>
      </c>
      <c r="L41" s="55">
        <f>SUM(K40:K41)</f>
        <v>32900.000000000036</v>
      </c>
      <c r="M41" s="108"/>
    </row>
    <row r="42" spans="1:13" ht="25.2" customHeight="1">
      <c r="A42" s="106">
        <v>40</v>
      </c>
      <c r="B42" s="21">
        <v>44706</v>
      </c>
      <c r="C42" s="22" t="s">
        <v>70</v>
      </c>
      <c r="D42" s="20" t="s">
        <v>57</v>
      </c>
      <c r="E42" s="23" t="s">
        <v>13</v>
      </c>
      <c r="F42" s="23">
        <v>400</v>
      </c>
      <c r="G42" s="23">
        <v>2807.5</v>
      </c>
      <c r="H42" s="23">
        <v>2844.9</v>
      </c>
      <c r="I42" s="23">
        <v>2748</v>
      </c>
      <c r="J42" s="33">
        <f t="shared" si="20"/>
        <v>59.5</v>
      </c>
      <c r="K42" s="34">
        <f t="shared" si="21"/>
        <v>23800</v>
      </c>
      <c r="L42" s="55"/>
      <c r="M42" s="108"/>
    </row>
    <row r="43" spans="1:13" ht="25.2" customHeight="1">
      <c r="A43" s="106">
        <v>41</v>
      </c>
      <c r="B43" s="21"/>
      <c r="C43" s="22" t="s">
        <v>282</v>
      </c>
      <c r="D43" s="20" t="s">
        <v>133</v>
      </c>
      <c r="E43" s="23" t="s">
        <v>13</v>
      </c>
      <c r="F43" s="23">
        <v>1250</v>
      </c>
      <c r="G43" s="23">
        <v>714</v>
      </c>
      <c r="H43" s="23">
        <v>720.9</v>
      </c>
      <c r="I43" s="23">
        <v>719</v>
      </c>
      <c r="J43" s="33">
        <f t="shared" si="20"/>
        <v>-5</v>
      </c>
      <c r="K43" s="34">
        <f t="shared" si="21"/>
        <v>-6250</v>
      </c>
      <c r="L43" s="55"/>
      <c r="M43" s="108"/>
    </row>
    <row r="44" spans="1:13" ht="25.2" customHeight="1">
      <c r="A44" s="106">
        <v>42</v>
      </c>
      <c r="B44" s="21"/>
      <c r="C44" s="22" t="s">
        <v>196</v>
      </c>
      <c r="D44" s="20" t="s">
        <v>49</v>
      </c>
      <c r="E44" s="23" t="s">
        <v>13</v>
      </c>
      <c r="F44" s="23">
        <v>250</v>
      </c>
      <c r="G44" s="23">
        <v>3566.5</v>
      </c>
      <c r="H44" s="23">
        <v>3609</v>
      </c>
      <c r="I44" s="23">
        <v>3507.5</v>
      </c>
      <c r="J44" s="33">
        <f t="shared" si="20"/>
        <v>59</v>
      </c>
      <c r="K44" s="34">
        <f t="shared" si="21"/>
        <v>14750</v>
      </c>
      <c r="L44" s="55">
        <f>SUM(K42:K43:K44)</f>
        <v>32300</v>
      </c>
      <c r="M44" s="108"/>
    </row>
    <row r="45" spans="1:13" ht="25.2" customHeight="1">
      <c r="A45" s="106">
        <v>43</v>
      </c>
      <c r="B45" s="21">
        <v>44707</v>
      </c>
      <c r="C45" s="22" t="s">
        <v>142</v>
      </c>
      <c r="D45" s="20" t="s">
        <v>557</v>
      </c>
      <c r="E45" s="23" t="s">
        <v>13</v>
      </c>
      <c r="F45" s="23">
        <v>6750</v>
      </c>
      <c r="G45" s="23">
        <v>216.5</v>
      </c>
      <c r="H45" s="23">
        <v>220.05</v>
      </c>
      <c r="I45" s="23">
        <v>214.35</v>
      </c>
      <c r="J45" s="33">
        <f t="shared" ref="J45:J49" si="22">IF(E45="","",IF(E45="Buy",(I45-G45),(G45-I45)))</f>
        <v>2.1500000000000057</v>
      </c>
      <c r="K45" s="34">
        <f t="shared" ref="K45:K49" si="23">IF(E45="","",J45*F45)</f>
        <v>14512.500000000038</v>
      </c>
      <c r="L45" s="55"/>
      <c r="M45" s="108"/>
    </row>
    <row r="46" spans="1:13" ht="25.2" customHeight="1">
      <c r="A46" s="106">
        <v>44</v>
      </c>
      <c r="B46" s="21"/>
      <c r="C46" s="22" t="s">
        <v>574</v>
      </c>
      <c r="D46" s="20" t="s">
        <v>126</v>
      </c>
      <c r="E46" s="23" t="s">
        <v>12</v>
      </c>
      <c r="F46" s="23">
        <v>3000</v>
      </c>
      <c r="G46" s="23">
        <v>464.1</v>
      </c>
      <c r="H46" s="23">
        <v>459</v>
      </c>
      <c r="I46" s="23">
        <v>472.2</v>
      </c>
      <c r="J46" s="33">
        <f t="shared" si="22"/>
        <v>8.0999999999999659</v>
      </c>
      <c r="K46" s="34">
        <f t="shared" si="23"/>
        <v>24299.999999999898</v>
      </c>
      <c r="L46" s="55">
        <f>SUM(K45:K46)</f>
        <v>38812.499999999935</v>
      </c>
      <c r="M46" s="108"/>
    </row>
    <row r="47" spans="1:13" ht="25.2" customHeight="1">
      <c r="A47" s="106">
        <v>45</v>
      </c>
      <c r="B47" s="21">
        <v>44708</v>
      </c>
      <c r="C47" s="22" t="s">
        <v>240</v>
      </c>
      <c r="D47" s="20" t="s">
        <v>673</v>
      </c>
      <c r="E47" s="23" t="s">
        <v>12</v>
      </c>
      <c r="F47" s="23">
        <v>1800</v>
      </c>
      <c r="G47" s="23">
        <v>923</v>
      </c>
      <c r="H47" s="23">
        <v>914.4</v>
      </c>
      <c r="I47" s="23">
        <v>920.25</v>
      </c>
      <c r="J47" s="33">
        <f t="shared" si="22"/>
        <v>-2.75</v>
      </c>
      <c r="K47" s="34">
        <f t="shared" si="23"/>
        <v>-4950</v>
      </c>
      <c r="L47" s="55"/>
      <c r="M47" s="108"/>
    </row>
    <row r="48" spans="1:13" ht="25.2" customHeight="1">
      <c r="A48" s="106">
        <v>46</v>
      </c>
      <c r="B48" s="21"/>
      <c r="C48" s="22" t="s">
        <v>258</v>
      </c>
      <c r="D48" s="20" t="s">
        <v>78</v>
      </c>
      <c r="E48" s="23" t="s">
        <v>12</v>
      </c>
      <c r="F48" s="23">
        <v>250</v>
      </c>
      <c r="G48" s="23">
        <v>6031.5</v>
      </c>
      <c r="H48" s="23">
        <v>5976.9</v>
      </c>
      <c r="I48" s="23">
        <v>5994</v>
      </c>
      <c r="J48" s="33">
        <f t="shared" si="22"/>
        <v>-37.5</v>
      </c>
      <c r="K48" s="34">
        <f t="shared" si="23"/>
        <v>-9375</v>
      </c>
      <c r="L48" s="55"/>
      <c r="M48" s="108"/>
    </row>
    <row r="49" spans="1:13" ht="25.2" customHeight="1">
      <c r="A49" s="106">
        <v>47</v>
      </c>
      <c r="B49" s="21"/>
      <c r="C49" s="22" t="s">
        <v>268</v>
      </c>
      <c r="D49" s="20" t="s">
        <v>376</v>
      </c>
      <c r="E49" s="23" t="s">
        <v>12</v>
      </c>
      <c r="F49" s="23">
        <v>2200</v>
      </c>
      <c r="G49" s="23">
        <v>601.54999999999995</v>
      </c>
      <c r="H49" s="23">
        <v>594</v>
      </c>
      <c r="I49" s="23">
        <v>597.6</v>
      </c>
      <c r="J49" s="33">
        <f t="shared" si="22"/>
        <v>-3.9499999999999318</v>
      </c>
      <c r="K49" s="34">
        <f t="shared" si="23"/>
        <v>-8689.9999999998508</v>
      </c>
      <c r="L49" s="55">
        <f>SUM(K47:K48:K49)</f>
        <v>-23014.999999999851</v>
      </c>
      <c r="M49" s="108"/>
    </row>
    <row r="50" spans="1:13" ht="25.2" customHeight="1">
      <c r="A50" s="106">
        <v>48</v>
      </c>
      <c r="B50" s="21">
        <v>44712</v>
      </c>
      <c r="C50" s="22" t="s">
        <v>374</v>
      </c>
      <c r="D50" s="20" t="s">
        <v>437</v>
      </c>
      <c r="E50" s="23" t="s">
        <v>12</v>
      </c>
      <c r="F50" s="23">
        <v>5333</v>
      </c>
      <c r="G50" s="23">
        <v>233.5</v>
      </c>
      <c r="H50" s="23">
        <v>231.75</v>
      </c>
      <c r="I50" s="23">
        <v>233.2</v>
      </c>
      <c r="J50" s="33">
        <f t="shared" ref="J50:J52" si="24">IF(E50="","",IF(E50="Buy",(I50-G50),(G50-I50)))</f>
        <v>-0.30000000000001137</v>
      </c>
      <c r="K50" s="34">
        <f t="shared" ref="K50:K52" si="25">IF(E50="","",J50*F50)</f>
        <v>-1599.9000000000606</v>
      </c>
      <c r="L50" s="55"/>
      <c r="M50" s="108"/>
    </row>
    <row r="51" spans="1:13" ht="25.2" customHeight="1">
      <c r="A51" s="106">
        <v>49</v>
      </c>
      <c r="B51" s="21"/>
      <c r="C51" s="22" t="s">
        <v>504</v>
      </c>
      <c r="D51" s="20" t="s">
        <v>155</v>
      </c>
      <c r="E51" s="23" t="s">
        <v>12</v>
      </c>
      <c r="F51" s="23">
        <v>1550</v>
      </c>
      <c r="G51" s="23">
        <v>322.64999999999998</v>
      </c>
      <c r="H51" s="23">
        <v>318.14999999999998</v>
      </c>
      <c r="I51" s="23">
        <v>319.75</v>
      </c>
      <c r="J51" s="33">
        <f t="shared" si="24"/>
        <v>-2.8999999999999773</v>
      </c>
      <c r="K51" s="34">
        <f t="shared" si="25"/>
        <v>-4494.9999999999645</v>
      </c>
      <c r="L51" s="55"/>
      <c r="M51" s="108"/>
    </row>
    <row r="52" spans="1:13" ht="25.2" customHeight="1" thickBot="1">
      <c r="A52" s="106">
        <v>50</v>
      </c>
      <c r="B52" s="21"/>
      <c r="C52" s="22" t="s">
        <v>570</v>
      </c>
      <c r="D52" s="20" t="s">
        <v>591</v>
      </c>
      <c r="E52" s="23" t="s">
        <v>12</v>
      </c>
      <c r="F52" s="23">
        <v>4200</v>
      </c>
      <c r="G52" s="23">
        <v>192.6</v>
      </c>
      <c r="H52" s="23">
        <v>190.35</v>
      </c>
      <c r="I52" s="23">
        <v>193</v>
      </c>
      <c r="J52" s="33">
        <f t="shared" si="24"/>
        <v>0.40000000000000568</v>
      </c>
      <c r="K52" s="34">
        <f t="shared" si="25"/>
        <v>1680.0000000000239</v>
      </c>
      <c r="L52" s="55">
        <f>SUM(K50:K51:K52)</f>
        <v>-4414.9000000000015</v>
      </c>
      <c r="M52" s="108"/>
    </row>
    <row r="53" spans="1:13" ht="33" customHeight="1" thickBot="1">
      <c r="A53" s="56"/>
      <c r="B53" s="57"/>
      <c r="C53" s="57"/>
      <c r="D53" s="57" t="s">
        <v>31</v>
      </c>
      <c r="E53" s="57"/>
      <c r="F53" s="57"/>
      <c r="G53" s="57"/>
      <c r="H53" s="57"/>
      <c r="I53" s="57"/>
      <c r="J53" s="58"/>
      <c r="K53" s="59">
        <f>SUM(K3:K52)</f>
        <v>226874.60000000038</v>
      </c>
      <c r="L53" s="69"/>
    </row>
    <row r="54" spans="1:13" ht="18.7">
      <c r="A54" s="10"/>
      <c r="B54" s="10"/>
      <c r="C54" s="10"/>
      <c r="D54" s="10"/>
      <c r="E54" s="10"/>
      <c r="F54" s="10"/>
      <c r="G54" s="10"/>
      <c r="H54" s="10"/>
      <c r="I54" s="10"/>
      <c r="J54" s="26"/>
      <c r="K54" s="27"/>
      <c r="L54" s="27"/>
    </row>
    <row r="55" spans="1:13" ht="18.7">
      <c r="A55" s="10"/>
      <c r="B55" s="10"/>
      <c r="C55" s="10"/>
      <c r="D55" s="10"/>
      <c r="E55" s="10"/>
      <c r="F55" s="10"/>
      <c r="G55" s="10"/>
      <c r="H55" s="10"/>
      <c r="I55" s="10"/>
      <c r="J55" s="26"/>
      <c r="K55" s="27"/>
      <c r="L55" s="27"/>
    </row>
    <row r="56" spans="1:13" ht="15.35">
      <c r="A56" s="66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</row>
    <row r="57" spans="1:13" ht="25.2" customHeight="1">
      <c r="A57" s="10"/>
      <c r="B57" s="10"/>
      <c r="C57" s="10"/>
      <c r="D57" s="10"/>
      <c r="E57" s="10"/>
      <c r="F57" s="10"/>
      <c r="G57" s="10"/>
      <c r="H57" s="10"/>
      <c r="I57" s="10"/>
      <c r="J57" s="26"/>
      <c r="K57" s="27"/>
      <c r="L57" s="27"/>
    </row>
    <row r="58" spans="1:13" ht="25.2" customHeight="1">
      <c r="A58" s="10"/>
      <c r="B58" s="10"/>
      <c r="C58" s="10"/>
      <c r="D58" s="10"/>
      <c r="E58" s="10"/>
      <c r="F58" s="10"/>
      <c r="G58" s="10"/>
      <c r="H58" s="10"/>
      <c r="I58" s="10"/>
      <c r="J58" s="26"/>
      <c r="K58" s="27"/>
      <c r="L58" s="27"/>
    </row>
    <row r="59" spans="1:13" ht="25.2" customHeight="1">
      <c r="A59" s="10"/>
      <c r="B59" s="10"/>
      <c r="C59" s="10"/>
      <c r="D59" s="10"/>
      <c r="E59" s="10"/>
      <c r="F59" s="10"/>
      <c r="G59" s="10"/>
      <c r="H59" s="10"/>
      <c r="I59" s="10"/>
      <c r="J59" s="26"/>
      <c r="K59" s="27"/>
      <c r="L59" s="27"/>
    </row>
    <row r="60" spans="1:13" ht="25.2" customHeight="1">
      <c r="A60" s="10"/>
      <c r="B60" s="10"/>
      <c r="C60" s="10"/>
      <c r="D60" s="10"/>
      <c r="E60" s="10"/>
      <c r="F60" s="10"/>
      <c r="G60" s="10"/>
      <c r="H60" s="10"/>
      <c r="I60" s="10"/>
      <c r="J60" s="26"/>
      <c r="K60" s="27"/>
      <c r="L60" s="27"/>
    </row>
    <row r="61" spans="1:13" ht="25.2" customHeight="1">
      <c r="A61" s="10"/>
      <c r="B61" s="10"/>
      <c r="C61" s="10"/>
      <c r="D61" s="10"/>
      <c r="E61" s="10"/>
      <c r="F61" s="10"/>
      <c r="G61" s="10"/>
      <c r="H61" s="10"/>
      <c r="I61" s="10"/>
      <c r="J61" s="26"/>
      <c r="K61" s="27"/>
      <c r="L61" s="27"/>
    </row>
    <row r="62" spans="1:13" ht="25.2" customHeight="1">
      <c r="A62" s="10"/>
      <c r="B62" s="10"/>
      <c r="C62" s="10"/>
      <c r="D62" s="10"/>
      <c r="E62" s="10"/>
      <c r="F62" s="10"/>
      <c r="G62" s="10"/>
      <c r="H62" s="10"/>
      <c r="I62" s="10"/>
      <c r="J62" s="26"/>
      <c r="K62" s="27"/>
      <c r="L62" s="27"/>
    </row>
    <row r="63" spans="1:13" ht="25.2" customHeight="1">
      <c r="A63" s="10"/>
      <c r="B63" s="10"/>
      <c r="C63" s="10"/>
      <c r="D63" s="10"/>
      <c r="E63" s="10"/>
      <c r="F63" s="10"/>
      <c r="G63" s="10"/>
      <c r="H63" s="10"/>
      <c r="I63" s="10"/>
      <c r="J63" s="26"/>
      <c r="K63" s="27"/>
      <c r="L63" s="27"/>
    </row>
    <row r="64" spans="1:13" ht="25.2" customHeight="1">
      <c r="A64" s="10"/>
      <c r="B64" s="10"/>
      <c r="C64" s="10"/>
      <c r="D64" s="10"/>
      <c r="E64" s="10"/>
      <c r="F64" s="10"/>
      <c r="G64" s="10"/>
      <c r="H64" s="10"/>
      <c r="I64" s="10"/>
      <c r="J64" s="26"/>
      <c r="K64" s="27"/>
      <c r="L64" s="27"/>
    </row>
    <row r="65" ht="25.2" customHeight="1"/>
  </sheetData>
  <mergeCells count="1">
    <mergeCell ref="A1:L1"/>
  </mergeCells>
  <pageMargins left="0.7" right="0.7" top="0.75" bottom="0.75" header="0.3" footer="0.3"/>
  <pageSetup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M74"/>
  <sheetViews>
    <sheetView workbookViewId="0">
      <pane ySplit="2" topLeftCell="A60" activePane="bottomLeft" state="frozen"/>
      <selection pane="bottomLeft" activeCell="A63" sqref="A63"/>
    </sheetView>
  </sheetViews>
  <sheetFormatPr defaultRowHeight="14.35"/>
  <cols>
    <col min="1" max="1" width="10.3515625" customWidth="1"/>
    <col min="2" max="2" width="13.52734375" customWidth="1"/>
    <col min="3" max="3" width="15.1171875" customWidth="1"/>
    <col min="4" max="4" width="19.87890625" customWidth="1"/>
    <col min="5" max="5" width="12.64453125" customWidth="1"/>
    <col min="6" max="6" width="11.64453125" customWidth="1"/>
    <col min="7" max="7" width="12.41015625" customWidth="1"/>
    <col min="8" max="8" width="14.3515625" customWidth="1"/>
    <col min="9" max="9" width="13.1171875" customWidth="1"/>
    <col min="10" max="10" width="12.3515625" customWidth="1"/>
    <col min="11" max="11" width="16" customWidth="1"/>
    <col min="12" max="12" width="14.3515625" customWidth="1"/>
    <col min="13" max="13" width="14.64453125" customWidth="1"/>
  </cols>
  <sheetData>
    <row r="1" spans="1:12" ht="52.2" customHeight="1">
      <c r="A1" s="127" t="s">
        <v>703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</row>
    <row r="2" spans="1:12" ht="49.95" customHeight="1">
      <c r="A2" s="13" t="s">
        <v>0</v>
      </c>
      <c r="B2" s="14" t="s">
        <v>2</v>
      </c>
      <c r="C2" s="14" t="s">
        <v>3</v>
      </c>
      <c r="D2" s="14" t="s">
        <v>1</v>
      </c>
      <c r="E2" s="14" t="s">
        <v>4</v>
      </c>
      <c r="F2" s="14" t="s">
        <v>507</v>
      </c>
      <c r="G2" s="15" t="s">
        <v>659</v>
      </c>
      <c r="H2" s="14" t="s">
        <v>660</v>
      </c>
      <c r="I2" s="14" t="s">
        <v>661</v>
      </c>
      <c r="J2" s="29" t="s">
        <v>8</v>
      </c>
      <c r="K2" s="30" t="s">
        <v>662</v>
      </c>
      <c r="L2" s="53" t="s">
        <v>664</v>
      </c>
    </row>
    <row r="3" spans="1:12" ht="25.2" customHeight="1">
      <c r="A3" s="19">
        <v>1</v>
      </c>
      <c r="B3" s="21">
        <v>44713</v>
      </c>
      <c r="C3" s="22" t="s">
        <v>221</v>
      </c>
      <c r="D3" s="20" t="s">
        <v>666</v>
      </c>
      <c r="E3" s="23" t="s">
        <v>12</v>
      </c>
      <c r="F3" s="23">
        <v>1300</v>
      </c>
      <c r="G3" s="23">
        <v>689</v>
      </c>
      <c r="H3" s="23">
        <v>682.2</v>
      </c>
      <c r="I3" s="23">
        <v>684.9</v>
      </c>
      <c r="J3" s="33">
        <f t="shared" ref="J3" si="0">IF(E3="","",IF(E3="Buy",(I3-G3),(G3-I3)))</f>
        <v>-4.1000000000000227</v>
      </c>
      <c r="K3" s="34">
        <f t="shared" ref="K3" si="1">IF(E3="","",J3*F3)</f>
        <v>-5330.0000000000291</v>
      </c>
      <c r="L3" s="55"/>
    </row>
    <row r="4" spans="1:12" ht="25.2" customHeight="1">
      <c r="A4" s="19">
        <v>2</v>
      </c>
      <c r="B4" s="21"/>
      <c r="C4" s="22" t="s">
        <v>349</v>
      </c>
      <c r="D4" s="20" t="s">
        <v>177</v>
      </c>
      <c r="E4" s="23" t="s">
        <v>12</v>
      </c>
      <c r="F4" s="23">
        <v>7600</v>
      </c>
      <c r="G4" s="23">
        <v>242.55</v>
      </c>
      <c r="H4" s="23">
        <v>239.4</v>
      </c>
      <c r="I4" s="23">
        <v>242.15</v>
      </c>
      <c r="J4" s="33">
        <f t="shared" ref="J4:J6" si="2">IF(E4="","",IF(E4="Buy",(I4-G4),(G4-I4)))</f>
        <v>-0.40000000000000568</v>
      </c>
      <c r="K4" s="34">
        <f t="shared" ref="K4:K6" si="3">IF(E4="","",J4*F4)</f>
        <v>-3040.0000000000432</v>
      </c>
      <c r="L4" s="55"/>
    </row>
    <row r="5" spans="1:12" ht="25.2" customHeight="1">
      <c r="A5" s="19">
        <v>3</v>
      </c>
      <c r="B5" s="21"/>
      <c r="C5" s="22" t="s">
        <v>46</v>
      </c>
      <c r="D5" s="20" t="s">
        <v>273</v>
      </c>
      <c r="E5" s="23" t="s">
        <v>13</v>
      </c>
      <c r="F5" s="23">
        <v>250</v>
      </c>
      <c r="G5" s="23">
        <v>3562</v>
      </c>
      <c r="H5" s="23">
        <v>3600.9</v>
      </c>
      <c r="I5" s="23">
        <v>3566</v>
      </c>
      <c r="J5" s="33">
        <f t="shared" si="2"/>
        <v>-4</v>
      </c>
      <c r="K5" s="34">
        <f t="shared" si="3"/>
        <v>-1000</v>
      </c>
      <c r="L5" s="55">
        <f>SUM(K3:K5)</f>
        <v>-9370.0000000000728</v>
      </c>
    </row>
    <row r="6" spans="1:12" ht="25.2" customHeight="1">
      <c r="A6" s="19">
        <v>4</v>
      </c>
      <c r="B6" s="21">
        <v>44714</v>
      </c>
      <c r="C6" s="22" t="s">
        <v>213</v>
      </c>
      <c r="D6" s="20" t="s">
        <v>404</v>
      </c>
      <c r="E6" s="23" t="s">
        <v>12</v>
      </c>
      <c r="F6" s="23">
        <v>300</v>
      </c>
      <c r="G6" s="23">
        <v>3414</v>
      </c>
      <c r="H6" s="23">
        <v>3387.6</v>
      </c>
      <c r="I6" s="23">
        <v>3396</v>
      </c>
      <c r="J6" s="33">
        <f t="shared" si="2"/>
        <v>-18</v>
      </c>
      <c r="K6" s="34">
        <f t="shared" si="3"/>
        <v>-5400</v>
      </c>
      <c r="L6" s="55"/>
    </row>
    <row r="7" spans="1:12" ht="25.2" customHeight="1">
      <c r="A7" s="19">
        <v>5</v>
      </c>
      <c r="B7" s="21"/>
      <c r="C7" s="22" t="s">
        <v>143</v>
      </c>
      <c r="D7" s="20" t="s">
        <v>289</v>
      </c>
      <c r="E7" s="23" t="s">
        <v>12</v>
      </c>
      <c r="F7" s="23">
        <v>750</v>
      </c>
      <c r="G7" s="23">
        <v>2690</v>
      </c>
      <c r="H7" s="23">
        <v>2655</v>
      </c>
      <c r="I7" s="23">
        <v>2717.6</v>
      </c>
      <c r="J7" s="33">
        <f t="shared" ref="J7:J10" si="4">IF(E7="","",IF(E7="Buy",(I7-G7),(G7-I7)))</f>
        <v>27.599999999999909</v>
      </c>
      <c r="K7" s="34">
        <f t="shared" ref="K7:K10" si="5">IF(E7="","",J7*F7)</f>
        <v>20699.999999999931</v>
      </c>
      <c r="L7" s="55"/>
    </row>
    <row r="8" spans="1:12" ht="25.2" customHeight="1">
      <c r="A8" s="19">
        <v>6</v>
      </c>
      <c r="B8" s="21"/>
      <c r="C8" s="22" t="s">
        <v>680</v>
      </c>
      <c r="D8" s="20" t="s">
        <v>99</v>
      </c>
      <c r="E8" s="23" t="s">
        <v>12</v>
      </c>
      <c r="F8" s="23">
        <v>500</v>
      </c>
      <c r="G8" s="23">
        <v>2205</v>
      </c>
      <c r="H8" s="23">
        <v>2188.8000000000002</v>
      </c>
      <c r="I8" s="23">
        <v>2218</v>
      </c>
      <c r="J8" s="33">
        <f t="shared" si="4"/>
        <v>13</v>
      </c>
      <c r="K8" s="34">
        <f t="shared" si="5"/>
        <v>6500</v>
      </c>
      <c r="L8" s="55">
        <f>SUM(K6:K8)</f>
        <v>21799.999999999931</v>
      </c>
    </row>
    <row r="9" spans="1:12" ht="25.2" customHeight="1">
      <c r="A9" s="19">
        <v>7</v>
      </c>
      <c r="B9" s="21">
        <v>44715</v>
      </c>
      <c r="C9" s="22" t="s">
        <v>246</v>
      </c>
      <c r="D9" s="20" t="s">
        <v>216</v>
      </c>
      <c r="E9" s="23" t="s">
        <v>12</v>
      </c>
      <c r="F9" s="23">
        <v>3100</v>
      </c>
      <c r="G9" s="23">
        <v>123</v>
      </c>
      <c r="H9" s="23">
        <v>121.05</v>
      </c>
      <c r="I9" s="23">
        <v>129.19999999999999</v>
      </c>
      <c r="J9" s="33">
        <f t="shared" si="4"/>
        <v>6.1999999999999886</v>
      </c>
      <c r="K9" s="34">
        <f t="shared" si="5"/>
        <v>19219.999999999964</v>
      </c>
      <c r="L9" s="55"/>
    </row>
    <row r="10" spans="1:12" ht="25.2" customHeight="1">
      <c r="A10" s="19">
        <v>8</v>
      </c>
      <c r="B10" s="21"/>
      <c r="C10" s="22" t="s">
        <v>250</v>
      </c>
      <c r="D10" s="20" t="s">
        <v>620</v>
      </c>
      <c r="E10" s="23" t="s">
        <v>12</v>
      </c>
      <c r="F10" s="23">
        <v>200</v>
      </c>
      <c r="G10" s="23">
        <v>3733</v>
      </c>
      <c r="H10" s="23">
        <v>3693.6</v>
      </c>
      <c r="I10" s="23">
        <v>3724</v>
      </c>
      <c r="J10" s="33">
        <f t="shared" si="4"/>
        <v>-9</v>
      </c>
      <c r="K10" s="34">
        <f t="shared" si="5"/>
        <v>-1800</v>
      </c>
      <c r="L10" s="55"/>
    </row>
    <row r="11" spans="1:12" ht="25.2" customHeight="1">
      <c r="A11" s="19">
        <v>9</v>
      </c>
      <c r="B11" s="21"/>
      <c r="C11" s="22" t="s">
        <v>211</v>
      </c>
      <c r="D11" s="20" t="s">
        <v>642</v>
      </c>
      <c r="E11" s="23" t="s">
        <v>12</v>
      </c>
      <c r="F11" s="23">
        <v>2600</v>
      </c>
      <c r="G11" s="23">
        <v>281.8</v>
      </c>
      <c r="H11" s="23">
        <v>279</v>
      </c>
      <c r="I11" s="23">
        <v>279</v>
      </c>
      <c r="J11" s="33">
        <f t="shared" ref="J11:J15" si="6">IF(E11="","",IF(E11="Buy",(I11-G11),(G11-I11)))</f>
        <v>-2.8000000000000114</v>
      </c>
      <c r="K11" s="34">
        <f t="shared" ref="K11:K15" si="7">IF(E11="","",J11*F11)</f>
        <v>-7280.0000000000291</v>
      </c>
      <c r="L11" s="55"/>
    </row>
    <row r="12" spans="1:12" ht="25.2" customHeight="1">
      <c r="A12" s="19">
        <v>10</v>
      </c>
      <c r="B12" s="21"/>
      <c r="C12" s="22" t="s">
        <v>440</v>
      </c>
      <c r="D12" s="20" t="s">
        <v>166</v>
      </c>
      <c r="E12" s="23" t="s">
        <v>13</v>
      </c>
      <c r="F12" s="23">
        <v>2500</v>
      </c>
      <c r="G12" s="23">
        <v>369</v>
      </c>
      <c r="H12" s="23">
        <v>374.4</v>
      </c>
      <c r="I12" s="23">
        <v>365.75</v>
      </c>
      <c r="J12" s="33">
        <f t="shared" si="6"/>
        <v>3.25</v>
      </c>
      <c r="K12" s="34">
        <f t="shared" si="7"/>
        <v>8125</v>
      </c>
      <c r="L12" s="55">
        <f>SUM(K9:K10:K11:K12)</f>
        <v>18264.999999999935</v>
      </c>
    </row>
    <row r="13" spans="1:12" ht="25.2" customHeight="1">
      <c r="A13" s="19">
        <v>11</v>
      </c>
      <c r="B13" s="21">
        <v>44718</v>
      </c>
      <c r="C13" s="22" t="s">
        <v>637</v>
      </c>
      <c r="D13" s="20" t="s">
        <v>152</v>
      </c>
      <c r="E13" s="23" t="s">
        <v>13</v>
      </c>
      <c r="F13" s="23">
        <v>1000</v>
      </c>
      <c r="G13" s="23">
        <v>999.5</v>
      </c>
      <c r="H13" s="23">
        <v>1011.6</v>
      </c>
      <c r="I13" s="23">
        <v>1003.5</v>
      </c>
      <c r="J13" s="33">
        <f t="shared" si="6"/>
        <v>-4</v>
      </c>
      <c r="K13" s="34">
        <f t="shared" si="7"/>
        <v>-4000</v>
      </c>
      <c r="L13" s="55"/>
    </row>
    <row r="14" spans="1:12" ht="25.2" customHeight="1">
      <c r="A14" s="19">
        <v>12</v>
      </c>
      <c r="B14" s="21"/>
      <c r="C14" s="22" t="s">
        <v>104</v>
      </c>
      <c r="D14" s="20" t="s">
        <v>163</v>
      </c>
      <c r="E14" s="23" t="s">
        <v>13</v>
      </c>
      <c r="F14" s="23">
        <v>2700</v>
      </c>
      <c r="G14" s="23">
        <v>226.3</v>
      </c>
      <c r="H14" s="23">
        <v>229.5</v>
      </c>
      <c r="I14" s="23">
        <v>227.5</v>
      </c>
      <c r="J14" s="33">
        <f t="shared" si="6"/>
        <v>-1.1999999999999886</v>
      </c>
      <c r="K14" s="34">
        <f t="shared" si="7"/>
        <v>-3239.9999999999691</v>
      </c>
      <c r="L14" s="55"/>
    </row>
    <row r="15" spans="1:12" ht="25.2" customHeight="1">
      <c r="A15" s="19">
        <v>13</v>
      </c>
      <c r="B15" s="21"/>
      <c r="C15" s="22" t="s">
        <v>623</v>
      </c>
      <c r="D15" s="20" t="s">
        <v>672</v>
      </c>
      <c r="E15" s="23" t="s">
        <v>12</v>
      </c>
      <c r="F15" s="23">
        <v>1600</v>
      </c>
      <c r="G15" s="23">
        <v>415</v>
      </c>
      <c r="H15" s="23">
        <v>410.4</v>
      </c>
      <c r="I15" s="23">
        <v>410.4</v>
      </c>
      <c r="J15" s="33">
        <f t="shared" si="6"/>
        <v>-4.6000000000000227</v>
      </c>
      <c r="K15" s="34">
        <f t="shared" si="7"/>
        <v>-7360.0000000000364</v>
      </c>
      <c r="L15" s="55"/>
    </row>
    <row r="16" spans="1:12" ht="25.2" customHeight="1">
      <c r="A16" s="19">
        <v>14</v>
      </c>
      <c r="B16" s="21"/>
      <c r="C16" s="22" t="s">
        <v>127</v>
      </c>
      <c r="D16" s="20" t="s">
        <v>648</v>
      </c>
      <c r="E16" s="23" t="s">
        <v>13</v>
      </c>
      <c r="F16" s="23">
        <v>500</v>
      </c>
      <c r="G16" s="23">
        <v>1884</v>
      </c>
      <c r="H16" s="23">
        <v>1902.6</v>
      </c>
      <c r="I16" s="23">
        <v>1902.6</v>
      </c>
      <c r="J16" s="33">
        <f t="shared" ref="J16:J27" si="8">IF(E16="","",IF(E16="Buy",(I16-G16),(G16-I16)))</f>
        <v>-18.599999999999909</v>
      </c>
      <c r="K16" s="34">
        <f t="shared" ref="K16:K27" si="9">IF(E16="","",J16*F16)</f>
        <v>-9299.9999999999545</v>
      </c>
      <c r="L16" s="55"/>
    </row>
    <row r="17" spans="1:12" ht="25.2" customHeight="1">
      <c r="A17" s="19">
        <v>15</v>
      </c>
      <c r="B17" s="21"/>
      <c r="C17" s="22" t="s">
        <v>262</v>
      </c>
      <c r="D17" s="20" t="s">
        <v>243</v>
      </c>
      <c r="E17" s="23" t="s">
        <v>13</v>
      </c>
      <c r="F17" s="23">
        <v>3600</v>
      </c>
      <c r="G17" s="23">
        <v>320</v>
      </c>
      <c r="H17" s="23">
        <v>324.45</v>
      </c>
      <c r="I17" s="23">
        <v>320.89999999999998</v>
      </c>
      <c r="J17" s="33">
        <f t="shared" si="8"/>
        <v>-0.89999999999997726</v>
      </c>
      <c r="K17" s="34">
        <f t="shared" si="9"/>
        <v>-3239.9999999999181</v>
      </c>
      <c r="L17" s="55">
        <f>SUM(K13:K14:K15:K16:K17)</f>
        <v>-27139.999999999876</v>
      </c>
    </row>
    <row r="18" spans="1:12" ht="25.2" customHeight="1">
      <c r="A18" s="106">
        <v>16</v>
      </c>
      <c r="B18" s="21">
        <v>44719</v>
      </c>
      <c r="C18" s="22" t="s">
        <v>96</v>
      </c>
      <c r="D18" s="20" t="s">
        <v>705</v>
      </c>
      <c r="E18" s="23" t="s">
        <v>13</v>
      </c>
      <c r="F18" s="23">
        <v>400</v>
      </c>
      <c r="G18" s="23">
        <v>1590</v>
      </c>
      <c r="H18" s="23">
        <v>1606.5</v>
      </c>
      <c r="I18" s="23">
        <v>1606.5</v>
      </c>
      <c r="J18" s="33">
        <f t="shared" si="8"/>
        <v>-16.5</v>
      </c>
      <c r="K18" s="34">
        <f t="shared" si="9"/>
        <v>-6600</v>
      </c>
      <c r="L18" s="55"/>
    </row>
    <row r="19" spans="1:12" ht="25.2" customHeight="1">
      <c r="A19" s="106">
        <v>17</v>
      </c>
      <c r="B19" s="21"/>
      <c r="C19" s="22" t="s">
        <v>353</v>
      </c>
      <c r="D19" s="20" t="s">
        <v>351</v>
      </c>
      <c r="E19" s="23" t="s">
        <v>12</v>
      </c>
      <c r="F19" s="23">
        <v>6100</v>
      </c>
      <c r="G19" s="23">
        <v>151.69999999999999</v>
      </c>
      <c r="H19" s="23">
        <v>149.4</v>
      </c>
      <c r="I19" s="23">
        <v>151.19999999999999</v>
      </c>
      <c r="J19" s="33">
        <f t="shared" si="8"/>
        <v>-0.5</v>
      </c>
      <c r="K19" s="34">
        <f t="shared" si="9"/>
        <v>-3050</v>
      </c>
      <c r="L19" s="55"/>
    </row>
    <row r="20" spans="1:12" ht="25.2" customHeight="1">
      <c r="A20" s="106">
        <v>18</v>
      </c>
      <c r="B20" s="21"/>
      <c r="C20" s="22" t="s">
        <v>704</v>
      </c>
      <c r="D20" s="20" t="s">
        <v>644</v>
      </c>
      <c r="E20" s="23" t="s">
        <v>13</v>
      </c>
      <c r="F20" s="23">
        <v>2300</v>
      </c>
      <c r="G20" s="23">
        <v>197.9</v>
      </c>
      <c r="H20" s="23">
        <v>202.5</v>
      </c>
      <c r="I20" s="23">
        <v>198</v>
      </c>
      <c r="J20" s="33">
        <f t="shared" si="8"/>
        <v>-9.9999999999994316E-2</v>
      </c>
      <c r="K20" s="34">
        <f t="shared" si="9"/>
        <v>-229.99999999998693</v>
      </c>
      <c r="L20" s="55">
        <f>SUM(K18:K20)</f>
        <v>-9879.9999999999873</v>
      </c>
    </row>
    <row r="21" spans="1:12" ht="25.2" customHeight="1">
      <c r="A21" s="19">
        <v>19</v>
      </c>
      <c r="B21" s="21">
        <v>44720</v>
      </c>
      <c r="C21" s="22" t="s">
        <v>305</v>
      </c>
      <c r="D21" s="20" t="s">
        <v>580</v>
      </c>
      <c r="E21" s="23" t="s">
        <v>12</v>
      </c>
      <c r="F21" s="23">
        <v>5700</v>
      </c>
      <c r="G21" s="23">
        <v>159.80000000000001</v>
      </c>
      <c r="H21" s="23">
        <v>158.4</v>
      </c>
      <c r="I21" s="23">
        <v>158.4</v>
      </c>
      <c r="J21" s="33">
        <f t="shared" si="8"/>
        <v>-1.4000000000000057</v>
      </c>
      <c r="K21" s="34">
        <f t="shared" si="9"/>
        <v>-7980.0000000000327</v>
      </c>
      <c r="L21" s="55"/>
    </row>
    <row r="22" spans="1:12" ht="25.2" customHeight="1">
      <c r="A22" s="106">
        <v>20</v>
      </c>
      <c r="B22" s="21"/>
      <c r="C22" s="22" t="s">
        <v>312</v>
      </c>
      <c r="D22" s="20" t="s">
        <v>153</v>
      </c>
      <c r="E22" s="23" t="s">
        <v>12</v>
      </c>
      <c r="F22" s="23">
        <v>5850</v>
      </c>
      <c r="G22" s="23">
        <v>102.5</v>
      </c>
      <c r="H22" s="23">
        <v>100.35</v>
      </c>
      <c r="I22" s="23">
        <v>100.95</v>
      </c>
      <c r="J22" s="33">
        <f t="shared" si="8"/>
        <v>-1.5499999999999972</v>
      </c>
      <c r="K22" s="34">
        <f t="shared" si="9"/>
        <v>-9067.4999999999836</v>
      </c>
      <c r="L22" s="55"/>
    </row>
    <row r="23" spans="1:12" ht="25.2" customHeight="1">
      <c r="A23" s="106">
        <v>21</v>
      </c>
      <c r="B23" s="21"/>
      <c r="C23" s="22" t="s">
        <v>512</v>
      </c>
      <c r="D23" s="20" t="s">
        <v>109</v>
      </c>
      <c r="E23" s="23" t="s">
        <v>12</v>
      </c>
      <c r="F23" s="23">
        <v>4000</v>
      </c>
      <c r="G23" s="23">
        <v>190.5</v>
      </c>
      <c r="H23" s="23">
        <v>188.1</v>
      </c>
      <c r="I23" s="23">
        <v>188.3</v>
      </c>
      <c r="J23" s="33">
        <f t="shared" si="8"/>
        <v>-2.1999999999999886</v>
      </c>
      <c r="K23" s="34">
        <f t="shared" si="9"/>
        <v>-8799.9999999999545</v>
      </c>
      <c r="L23" s="55"/>
    </row>
    <row r="24" spans="1:12" ht="25.2" customHeight="1">
      <c r="A24" s="106">
        <v>22</v>
      </c>
      <c r="B24" s="21"/>
      <c r="C24" s="22" t="s">
        <v>706</v>
      </c>
      <c r="D24" s="20" t="s">
        <v>99</v>
      </c>
      <c r="E24" s="23" t="s">
        <v>13</v>
      </c>
      <c r="F24" s="23">
        <v>1000</v>
      </c>
      <c r="G24" s="23">
        <v>2195</v>
      </c>
      <c r="H24" s="23">
        <v>2216.6999999999998</v>
      </c>
      <c r="I24" s="23">
        <v>2169.5</v>
      </c>
      <c r="J24" s="33">
        <f t="shared" si="8"/>
        <v>25.5</v>
      </c>
      <c r="K24" s="34">
        <f t="shared" si="9"/>
        <v>25500</v>
      </c>
      <c r="L24" s="55">
        <f>SUM(K21:K22:K23:K24)</f>
        <v>-347.4999999999709</v>
      </c>
    </row>
    <row r="25" spans="1:12" ht="25.2" customHeight="1">
      <c r="A25" s="19">
        <v>23</v>
      </c>
      <c r="B25" s="21">
        <v>44721</v>
      </c>
      <c r="C25" s="22" t="s">
        <v>130</v>
      </c>
      <c r="D25" s="20" t="s">
        <v>437</v>
      </c>
      <c r="E25" s="23" t="s">
        <v>13</v>
      </c>
      <c r="F25" s="23">
        <v>10666</v>
      </c>
      <c r="G25" s="23">
        <v>222.55</v>
      </c>
      <c r="H25" s="23">
        <v>224.55</v>
      </c>
      <c r="I25" s="23">
        <v>224.1</v>
      </c>
      <c r="J25" s="33">
        <f t="shared" si="8"/>
        <v>-1.5499999999999829</v>
      </c>
      <c r="K25" s="34">
        <f t="shared" si="9"/>
        <v>-16532.299999999817</v>
      </c>
      <c r="L25" s="55"/>
    </row>
    <row r="26" spans="1:12" ht="25.2" customHeight="1">
      <c r="A26" s="19">
        <v>24</v>
      </c>
      <c r="B26" s="21"/>
      <c r="C26" s="22" t="s">
        <v>310</v>
      </c>
      <c r="D26" s="20" t="s">
        <v>216</v>
      </c>
      <c r="E26" s="23" t="s">
        <v>13</v>
      </c>
      <c r="F26" s="23">
        <v>3100</v>
      </c>
      <c r="G26" s="23">
        <v>116.1</v>
      </c>
      <c r="H26" s="23">
        <v>118.35</v>
      </c>
      <c r="I26" s="23">
        <v>116.9</v>
      </c>
      <c r="J26" s="33">
        <f t="shared" si="8"/>
        <v>-0.80000000000001137</v>
      </c>
      <c r="K26" s="34">
        <f t="shared" si="9"/>
        <v>-2480.0000000000355</v>
      </c>
      <c r="L26" s="55"/>
    </row>
    <row r="27" spans="1:12" ht="25.2" customHeight="1">
      <c r="A27" s="19">
        <v>25</v>
      </c>
      <c r="B27" s="21"/>
      <c r="C27" s="22" t="s">
        <v>314</v>
      </c>
      <c r="D27" s="20" t="s">
        <v>113</v>
      </c>
      <c r="E27" s="23" t="s">
        <v>13</v>
      </c>
      <c r="F27" s="23">
        <v>2850</v>
      </c>
      <c r="G27" s="23">
        <v>427</v>
      </c>
      <c r="H27" s="23">
        <v>430.2</v>
      </c>
      <c r="I27" s="23">
        <v>430.2</v>
      </c>
      <c r="J27" s="33">
        <f t="shared" si="8"/>
        <v>-3.1999999999999886</v>
      </c>
      <c r="K27" s="34">
        <f t="shared" si="9"/>
        <v>-9119.9999999999673</v>
      </c>
      <c r="L27" s="55">
        <f>SUM(K25:K27)</f>
        <v>-28132.299999999821</v>
      </c>
    </row>
    <row r="28" spans="1:12" ht="25.2" customHeight="1">
      <c r="A28" s="19">
        <v>26</v>
      </c>
      <c r="B28" s="21">
        <v>44722</v>
      </c>
      <c r="C28" s="22" t="s">
        <v>130</v>
      </c>
      <c r="D28" s="20" t="s">
        <v>448</v>
      </c>
      <c r="E28" s="23" t="s">
        <v>13</v>
      </c>
      <c r="F28" s="23">
        <v>1600</v>
      </c>
      <c r="G28" s="23">
        <v>459.5</v>
      </c>
      <c r="H28" s="23">
        <v>465.3</v>
      </c>
      <c r="I28" s="23">
        <v>462.25</v>
      </c>
      <c r="J28" s="33">
        <f t="shared" ref="J28" si="10">IF(E28="","",IF(E28="Buy",(I28-G28),(G28-I28)))</f>
        <v>-2.75</v>
      </c>
      <c r="K28" s="34">
        <f t="shared" ref="K28" si="11">IF(E28="","",J28*F28)</f>
        <v>-4400</v>
      </c>
      <c r="L28" s="55">
        <f>SUM(K28)</f>
        <v>-4400</v>
      </c>
    </row>
    <row r="29" spans="1:12" ht="25.2" customHeight="1">
      <c r="A29" s="19">
        <v>27</v>
      </c>
      <c r="B29" s="21">
        <v>44725</v>
      </c>
      <c r="C29" s="22" t="s">
        <v>238</v>
      </c>
      <c r="D29" s="20" t="s">
        <v>165</v>
      </c>
      <c r="E29" s="23" t="s">
        <v>13</v>
      </c>
      <c r="F29" s="23">
        <v>3300</v>
      </c>
      <c r="G29" s="23">
        <v>306.85000000000002</v>
      </c>
      <c r="H29" s="23">
        <v>310.5</v>
      </c>
      <c r="I29" s="23">
        <v>310.5</v>
      </c>
      <c r="J29" s="33">
        <f t="shared" ref="J29:J33" si="12">IF(E29="","",IF(E29="Buy",(I29-G29),(G29-I29)))</f>
        <v>-3.6499999999999773</v>
      </c>
      <c r="K29" s="34">
        <f t="shared" ref="K29:K33" si="13">IF(E29="","",J29*F29)</f>
        <v>-12044.999999999925</v>
      </c>
      <c r="L29" s="55"/>
    </row>
    <row r="30" spans="1:12" ht="25.2" customHeight="1">
      <c r="A30" s="19">
        <v>28</v>
      </c>
      <c r="B30" s="21"/>
      <c r="C30" s="22" t="s">
        <v>280</v>
      </c>
      <c r="D30" s="20" t="s">
        <v>514</v>
      </c>
      <c r="E30" s="23" t="s">
        <v>13</v>
      </c>
      <c r="F30" s="23">
        <v>3600</v>
      </c>
      <c r="G30" s="23">
        <v>308.45</v>
      </c>
      <c r="H30" s="23">
        <v>314.10000000000002</v>
      </c>
      <c r="I30" s="23">
        <v>309.14999999999998</v>
      </c>
      <c r="J30" s="33">
        <f t="shared" si="12"/>
        <v>-0.69999999999998863</v>
      </c>
      <c r="K30" s="34">
        <f t="shared" si="13"/>
        <v>-2519.9999999999591</v>
      </c>
      <c r="L30" s="55">
        <f>SUM(K29:K30)</f>
        <v>-14564.999999999884</v>
      </c>
    </row>
    <row r="31" spans="1:12" ht="25.2" customHeight="1">
      <c r="A31" s="19">
        <v>29</v>
      </c>
      <c r="B31" s="21">
        <v>44726</v>
      </c>
      <c r="C31" s="22" t="s">
        <v>195</v>
      </c>
      <c r="D31" s="20" t="s">
        <v>163</v>
      </c>
      <c r="E31" s="23" t="s">
        <v>13</v>
      </c>
      <c r="F31" s="23">
        <v>2700</v>
      </c>
      <c r="G31" s="23">
        <v>223</v>
      </c>
      <c r="H31" s="23">
        <v>226.8</v>
      </c>
      <c r="I31" s="23">
        <v>217.5</v>
      </c>
      <c r="J31" s="33">
        <f t="shared" si="12"/>
        <v>5.5</v>
      </c>
      <c r="K31" s="34">
        <f t="shared" si="13"/>
        <v>14850</v>
      </c>
      <c r="L31" s="55"/>
    </row>
    <row r="32" spans="1:12" ht="25.2" customHeight="1">
      <c r="A32" s="19">
        <v>30</v>
      </c>
      <c r="B32" s="21"/>
      <c r="C32" s="22" t="s">
        <v>71</v>
      </c>
      <c r="D32" s="20" t="s">
        <v>174</v>
      </c>
      <c r="E32" s="23" t="s">
        <v>13</v>
      </c>
      <c r="F32" s="23">
        <v>275</v>
      </c>
      <c r="G32" s="23">
        <v>2324</v>
      </c>
      <c r="H32" s="23">
        <v>2358.9</v>
      </c>
      <c r="I32" s="23">
        <v>2358.9</v>
      </c>
      <c r="J32" s="33">
        <f t="shared" si="12"/>
        <v>-34.900000000000091</v>
      </c>
      <c r="K32" s="34">
        <f t="shared" si="13"/>
        <v>-9597.5000000000255</v>
      </c>
      <c r="L32" s="55"/>
    </row>
    <row r="33" spans="1:12" ht="25.2" customHeight="1">
      <c r="A33" s="19">
        <v>31</v>
      </c>
      <c r="B33" s="21"/>
      <c r="C33" s="22" t="s">
        <v>315</v>
      </c>
      <c r="D33" s="20" t="s">
        <v>47</v>
      </c>
      <c r="E33" s="23" t="s">
        <v>13</v>
      </c>
      <c r="F33" s="23">
        <v>2600</v>
      </c>
      <c r="G33" s="23">
        <v>715.9</v>
      </c>
      <c r="H33" s="23">
        <v>723.4</v>
      </c>
      <c r="I33" s="23">
        <v>717.5</v>
      </c>
      <c r="J33" s="33">
        <f t="shared" si="12"/>
        <v>-1.6000000000000227</v>
      </c>
      <c r="K33" s="34">
        <f t="shared" si="13"/>
        <v>-4160.0000000000591</v>
      </c>
      <c r="L33" s="55">
        <f>SUM(K31:K33)</f>
        <v>1092.4999999999154</v>
      </c>
    </row>
    <row r="34" spans="1:12" ht="25.2" customHeight="1">
      <c r="A34" s="19">
        <v>32</v>
      </c>
      <c r="B34" s="21">
        <v>44727</v>
      </c>
      <c r="C34" s="22" t="s">
        <v>237</v>
      </c>
      <c r="D34" s="20" t="s">
        <v>642</v>
      </c>
      <c r="E34" s="23" t="s">
        <v>13</v>
      </c>
      <c r="F34" s="23">
        <v>2600</v>
      </c>
      <c r="G34" s="23">
        <v>240.2</v>
      </c>
      <c r="H34" s="23">
        <v>243</v>
      </c>
      <c r="I34" s="23">
        <v>240.3</v>
      </c>
      <c r="J34" s="33">
        <f t="shared" ref="J34:J38" si="14">IF(E34="","",IF(E34="Buy",(I34-G34),(G34-I34)))</f>
        <v>-0.10000000000002274</v>
      </c>
      <c r="K34" s="34">
        <f t="shared" ref="K34:K38" si="15">IF(E34="","",J34*F34)</f>
        <v>-260.00000000005912</v>
      </c>
      <c r="L34" s="55"/>
    </row>
    <row r="35" spans="1:12" ht="25.2" customHeight="1">
      <c r="A35" s="19">
        <v>33</v>
      </c>
      <c r="B35" s="21"/>
      <c r="C35" s="22" t="s">
        <v>248</v>
      </c>
      <c r="D35" s="20" t="s">
        <v>168</v>
      </c>
      <c r="E35" s="23" t="s">
        <v>13</v>
      </c>
      <c r="F35" s="23">
        <v>1000</v>
      </c>
      <c r="G35" s="23">
        <v>871.6</v>
      </c>
      <c r="H35" s="23">
        <v>880.2</v>
      </c>
      <c r="I35" s="23">
        <v>873.25</v>
      </c>
      <c r="J35" s="33">
        <f t="shared" si="14"/>
        <v>-1.6499999999999773</v>
      </c>
      <c r="K35" s="34">
        <f t="shared" si="15"/>
        <v>-1649.9999999999773</v>
      </c>
      <c r="L35" s="55">
        <f>SUM(K34:K35)</f>
        <v>-1910.0000000000364</v>
      </c>
    </row>
    <row r="36" spans="1:12" ht="25.2" customHeight="1">
      <c r="A36" s="19">
        <v>34</v>
      </c>
      <c r="B36" s="21">
        <v>44728</v>
      </c>
      <c r="C36" s="22" t="s">
        <v>195</v>
      </c>
      <c r="D36" s="20" t="s">
        <v>437</v>
      </c>
      <c r="E36" s="23" t="s">
        <v>13</v>
      </c>
      <c r="F36" s="23">
        <v>5333</v>
      </c>
      <c r="G36" s="23">
        <v>220.2</v>
      </c>
      <c r="H36" s="23">
        <v>222.3</v>
      </c>
      <c r="I36" s="23">
        <v>216.1</v>
      </c>
      <c r="J36" s="33">
        <f t="shared" si="14"/>
        <v>4.0999999999999943</v>
      </c>
      <c r="K36" s="34">
        <f t="shared" si="15"/>
        <v>21865.29999999997</v>
      </c>
      <c r="L36" s="55"/>
    </row>
    <row r="37" spans="1:12" ht="25.2" customHeight="1">
      <c r="A37" s="19">
        <v>35</v>
      </c>
      <c r="B37" s="21"/>
      <c r="C37" s="22" t="s">
        <v>388</v>
      </c>
      <c r="D37" s="20" t="s">
        <v>119</v>
      </c>
      <c r="E37" s="23" t="s">
        <v>12</v>
      </c>
      <c r="F37" s="23">
        <v>100</v>
      </c>
      <c r="G37" s="23">
        <v>8027</v>
      </c>
      <c r="H37" s="23">
        <v>7974</v>
      </c>
      <c r="I37" s="23">
        <v>7974</v>
      </c>
      <c r="J37" s="33">
        <f t="shared" si="14"/>
        <v>-53</v>
      </c>
      <c r="K37" s="34">
        <f t="shared" si="15"/>
        <v>-5300</v>
      </c>
      <c r="L37" s="55"/>
    </row>
    <row r="38" spans="1:12" ht="25.2" customHeight="1">
      <c r="A38" s="19">
        <v>36</v>
      </c>
      <c r="B38" s="21"/>
      <c r="C38" s="22" t="s">
        <v>619</v>
      </c>
      <c r="D38" s="20" t="s">
        <v>152</v>
      </c>
      <c r="E38" s="23" t="s">
        <v>13</v>
      </c>
      <c r="F38" s="23">
        <v>1000</v>
      </c>
      <c r="G38" s="23">
        <v>965</v>
      </c>
      <c r="H38" s="23">
        <v>977.85</v>
      </c>
      <c r="I38" s="23">
        <v>953.7</v>
      </c>
      <c r="J38" s="33">
        <f t="shared" si="14"/>
        <v>11.299999999999955</v>
      </c>
      <c r="K38" s="34">
        <f t="shared" si="15"/>
        <v>11299.999999999955</v>
      </c>
      <c r="L38" s="55">
        <f>SUM(K36:K38)</f>
        <v>27865.299999999923</v>
      </c>
    </row>
    <row r="39" spans="1:12" ht="25.2" customHeight="1">
      <c r="A39" s="19">
        <v>37</v>
      </c>
      <c r="B39" s="21">
        <v>44729</v>
      </c>
      <c r="C39" s="22" t="s">
        <v>130</v>
      </c>
      <c r="D39" s="20" t="s">
        <v>24</v>
      </c>
      <c r="E39" s="23" t="s">
        <v>13</v>
      </c>
      <c r="F39" s="23">
        <v>1150</v>
      </c>
      <c r="G39" s="23">
        <v>1499.5</v>
      </c>
      <c r="H39" s="23">
        <v>1517.4</v>
      </c>
      <c r="I39" s="23">
        <v>1517.4</v>
      </c>
      <c r="J39" s="33">
        <f t="shared" ref="J39:J40" si="16">IF(E39="","",IF(E39="Buy",(I39-G39),(G39-I39)))</f>
        <v>-17.900000000000091</v>
      </c>
      <c r="K39" s="34">
        <f t="shared" ref="K39:K40" si="17">IF(E39="","",J39*F39)</f>
        <v>-20585.000000000106</v>
      </c>
      <c r="L39" s="55"/>
    </row>
    <row r="40" spans="1:12" ht="25.2" customHeight="1">
      <c r="A40" s="19">
        <v>38</v>
      </c>
      <c r="B40" s="21"/>
      <c r="C40" s="22" t="s">
        <v>319</v>
      </c>
      <c r="D40" s="20" t="s">
        <v>49</v>
      </c>
      <c r="E40" s="23" t="s">
        <v>13</v>
      </c>
      <c r="F40" s="23">
        <v>250</v>
      </c>
      <c r="G40" s="23">
        <v>3594</v>
      </c>
      <c r="H40" s="23">
        <v>3627.9</v>
      </c>
      <c r="I40" s="23">
        <v>3627.9</v>
      </c>
      <c r="J40" s="33">
        <f t="shared" si="16"/>
        <v>-33.900000000000091</v>
      </c>
      <c r="K40" s="34">
        <f t="shared" si="17"/>
        <v>-8475.0000000000218</v>
      </c>
      <c r="L40" s="55">
        <f>SUM(K39:K40)</f>
        <v>-29060.000000000127</v>
      </c>
    </row>
    <row r="41" spans="1:12" ht="25.2" customHeight="1">
      <c r="A41" s="19">
        <v>39</v>
      </c>
      <c r="B41" s="21">
        <v>44732</v>
      </c>
      <c r="C41" s="22" t="s">
        <v>240</v>
      </c>
      <c r="D41" s="20" t="s">
        <v>133</v>
      </c>
      <c r="E41" s="23" t="s">
        <v>13</v>
      </c>
      <c r="F41" s="23">
        <v>2500</v>
      </c>
      <c r="G41" s="23">
        <v>662.75</v>
      </c>
      <c r="H41" s="23">
        <v>669.6</v>
      </c>
      <c r="I41" s="23">
        <v>659.8</v>
      </c>
      <c r="J41" s="33">
        <f t="shared" ref="J41:J46" si="18">IF(E41="","",IF(E41="Buy",(I41-G41),(G41-I41)))</f>
        <v>2.9500000000000455</v>
      </c>
      <c r="K41" s="34">
        <f t="shared" ref="K41:K46" si="19">IF(E41="","",J41*F41)</f>
        <v>7375.0000000001137</v>
      </c>
      <c r="L41" s="55"/>
    </row>
    <row r="42" spans="1:12" ht="25.2" customHeight="1">
      <c r="A42" s="19">
        <v>40</v>
      </c>
      <c r="B42" s="21"/>
      <c r="C42" s="22" t="s">
        <v>124</v>
      </c>
      <c r="D42" s="20" t="s">
        <v>109</v>
      </c>
      <c r="E42" s="23" t="s">
        <v>13</v>
      </c>
      <c r="F42" s="23">
        <v>4000</v>
      </c>
      <c r="G42" s="23">
        <v>168</v>
      </c>
      <c r="H42" s="23">
        <v>171</v>
      </c>
      <c r="I42" s="23">
        <v>164.4</v>
      </c>
      <c r="J42" s="33">
        <f t="shared" si="18"/>
        <v>3.5999999999999943</v>
      </c>
      <c r="K42" s="34">
        <f t="shared" si="19"/>
        <v>14399.999999999978</v>
      </c>
      <c r="L42" s="55">
        <f>SUM(K41:K42)</f>
        <v>21775.000000000091</v>
      </c>
    </row>
    <row r="43" spans="1:12" ht="25.2" customHeight="1">
      <c r="A43" s="19">
        <v>41</v>
      </c>
      <c r="B43" s="21">
        <v>44733</v>
      </c>
      <c r="C43" s="22" t="s">
        <v>143</v>
      </c>
      <c r="D43" s="20" t="s">
        <v>580</v>
      </c>
      <c r="E43" s="23" t="s">
        <v>12</v>
      </c>
      <c r="F43" s="23">
        <v>100</v>
      </c>
      <c r="G43" s="23">
        <v>11888.5</v>
      </c>
      <c r="H43" s="23">
        <v>11790</v>
      </c>
      <c r="I43" s="23">
        <v>11856</v>
      </c>
      <c r="J43" s="33">
        <f t="shared" si="18"/>
        <v>-32.5</v>
      </c>
      <c r="K43" s="34">
        <f t="shared" si="19"/>
        <v>-3250</v>
      </c>
      <c r="L43" s="55"/>
    </row>
    <row r="44" spans="1:12" ht="25.2" customHeight="1">
      <c r="A44" s="106">
        <v>42</v>
      </c>
      <c r="B44" s="21"/>
      <c r="C44" s="22" t="s">
        <v>487</v>
      </c>
      <c r="D44" s="20" t="s">
        <v>153</v>
      </c>
      <c r="E44" s="23" t="s">
        <v>12</v>
      </c>
      <c r="F44" s="23">
        <v>200</v>
      </c>
      <c r="G44" s="23">
        <v>7843</v>
      </c>
      <c r="H44" s="23">
        <v>7776</v>
      </c>
      <c r="I44" s="23">
        <v>7790</v>
      </c>
      <c r="J44" s="33">
        <f t="shared" si="18"/>
        <v>-53</v>
      </c>
      <c r="K44" s="34">
        <f t="shared" si="19"/>
        <v>-10600</v>
      </c>
      <c r="L44" s="55"/>
    </row>
    <row r="45" spans="1:12" ht="25.2" customHeight="1">
      <c r="A45" s="106">
        <v>43</v>
      </c>
      <c r="B45" s="21"/>
      <c r="C45" s="22" t="s">
        <v>443</v>
      </c>
      <c r="D45" s="20" t="s">
        <v>109</v>
      </c>
      <c r="E45" s="23" t="s">
        <v>12</v>
      </c>
      <c r="F45" s="23">
        <v>3200</v>
      </c>
      <c r="G45" s="23">
        <v>270</v>
      </c>
      <c r="H45" s="23">
        <v>267.3</v>
      </c>
      <c r="I45" s="23">
        <v>269.75</v>
      </c>
      <c r="J45" s="33">
        <f t="shared" si="18"/>
        <v>-0.25</v>
      </c>
      <c r="K45" s="34">
        <f t="shared" si="19"/>
        <v>-800</v>
      </c>
      <c r="L45" s="55"/>
    </row>
    <row r="46" spans="1:12" ht="25.2" customHeight="1">
      <c r="A46" s="106">
        <v>44</v>
      </c>
      <c r="B46" s="21"/>
      <c r="C46" s="22" t="s">
        <v>315</v>
      </c>
      <c r="D46" s="20" t="s">
        <v>99</v>
      </c>
      <c r="E46" s="23" t="s">
        <v>12</v>
      </c>
      <c r="F46" s="23">
        <v>450</v>
      </c>
      <c r="G46" s="23">
        <v>3630</v>
      </c>
      <c r="H46" s="23">
        <v>3589</v>
      </c>
      <c r="I46" s="23">
        <v>3588</v>
      </c>
      <c r="J46" s="33">
        <f t="shared" si="18"/>
        <v>-42</v>
      </c>
      <c r="K46" s="34">
        <f t="shared" si="19"/>
        <v>-18900</v>
      </c>
      <c r="L46" s="55">
        <f>SUM(K43:K44:K45:K46)</f>
        <v>-33550</v>
      </c>
    </row>
    <row r="47" spans="1:12" ht="25.2" customHeight="1">
      <c r="A47" s="106">
        <v>45</v>
      </c>
      <c r="B47" s="21">
        <v>44734</v>
      </c>
      <c r="C47" s="22" t="s">
        <v>70</v>
      </c>
      <c r="D47" s="20" t="s">
        <v>169</v>
      </c>
      <c r="E47" s="23" t="s">
        <v>13</v>
      </c>
      <c r="F47" s="23">
        <v>850</v>
      </c>
      <c r="G47" s="23">
        <v>858</v>
      </c>
      <c r="H47" s="23">
        <v>864.9</v>
      </c>
      <c r="I47" s="23">
        <v>845</v>
      </c>
      <c r="J47" s="33">
        <f t="shared" ref="J47:J52" si="20">IF(E47="","",IF(E47="Buy",(I47-G47),(G47-I47)))</f>
        <v>13</v>
      </c>
      <c r="K47" s="34">
        <f t="shared" ref="K47:K52" si="21">IF(E47="","",J47*F47)</f>
        <v>11050</v>
      </c>
      <c r="L47" s="55">
        <f>SUM(K47)</f>
        <v>11050</v>
      </c>
    </row>
    <row r="48" spans="1:12" ht="25.2" customHeight="1">
      <c r="A48" s="19">
        <v>46</v>
      </c>
      <c r="B48" s="21">
        <v>44735</v>
      </c>
      <c r="C48" s="22" t="s">
        <v>213</v>
      </c>
      <c r="D48" s="20" t="s">
        <v>404</v>
      </c>
      <c r="E48" s="23" t="s">
        <v>12</v>
      </c>
      <c r="F48" s="23">
        <v>300</v>
      </c>
      <c r="G48" s="23">
        <v>3252</v>
      </c>
      <c r="H48" s="23">
        <v>3231</v>
      </c>
      <c r="I48" s="23">
        <v>3278</v>
      </c>
      <c r="J48" s="33">
        <f t="shared" si="20"/>
        <v>26</v>
      </c>
      <c r="K48" s="34">
        <f t="shared" si="21"/>
        <v>7800</v>
      </c>
      <c r="L48" s="55"/>
    </row>
    <row r="49" spans="1:13" ht="25.2" customHeight="1">
      <c r="A49" s="19">
        <v>47</v>
      </c>
      <c r="B49" s="21"/>
      <c r="C49" s="22" t="s">
        <v>238</v>
      </c>
      <c r="D49" s="20" t="s">
        <v>640</v>
      </c>
      <c r="E49" s="23" t="s">
        <v>12</v>
      </c>
      <c r="F49" s="23">
        <v>1400</v>
      </c>
      <c r="G49" s="23">
        <v>752</v>
      </c>
      <c r="H49" s="23">
        <v>745.2</v>
      </c>
      <c r="I49" s="23">
        <v>763.5</v>
      </c>
      <c r="J49" s="33">
        <f t="shared" si="20"/>
        <v>11.5</v>
      </c>
      <c r="K49" s="34">
        <f t="shared" si="21"/>
        <v>16100</v>
      </c>
      <c r="L49" s="55"/>
    </row>
    <row r="50" spans="1:13" ht="25.2" customHeight="1">
      <c r="A50" s="19">
        <v>48</v>
      </c>
      <c r="B50" s="21"/>
      <c r="C50" s="22" t="s">
        <v>84</v>
      </c>
      <c r="D50" s="20" t="s">
        <v>253</v>
      </c>
      <c r="E50" s="23" t="s">
        <v>12</v>
      </c>
      <c r="F50" s="23">
        <v>4500</v>
      </c>
      <c r="G50" s="23">
        <v>138.69999999999999</v>
      </c>
      <c r="H50" s="23">
        <v>136.80000000000001</v>
      </c>
      <c r="I50" s="23">
        <v>141.4</v>
      </c>
      <c r="J50" s="33">
        <f t="shared" si="20"/>
        <v>2.7000000000000171</v>
      </c>
      <c r="K50" s="34">
        <f t="shared" si="21"/>
        <v>12150.000000000076</v>
      </c>
      <c r="L50" s="55">
        <f>SUM(K48:K50)</f>
        <v>36050.000000000073</v>
      </c>
      <c r="M50" s="108"/>
    </row>
    <row r="51" spans="1:13" ht="25.2" customHeight="1">
      <c r="A51" s="19">
        <v>49</v>
      </c>
      <c r="B51" s="21">
        <v>44736</v>
      </c>
      <c r="C51" s="22" t="s">
        <v>118</v>
      </c>
      <c r="D51" s="20" t="s">
        <v>125</v>
      </c>
      <c r="E51" s="23" t="s">
        <v>12</v>
      </c>
      <c r="F51" s="23">
        <v>400</v>
      </c>
      <c r="G51" s="23">
        <v>1229</v>
      </c>
      <c r="H51" s="23">
        <v>1218.5999999999999</v>
      </c>
      <c r="I51" s="23">
        <v>1256</v>
      </c>
      <c r="J51" s="33">
        <f t="shared" si="20"/>
        <v>27</v>
      </c>
      <c r="K51" s="34">
        <f t="shared" si="21"/>
        <v>10800</v>
      </c>
      <c r="L51" s="55"/>
      <c r="M51" s="108"/>
    </row>
    <row r="52" spans="1:13" ht="25.2" customHeight="1">
      <c r="A52" s="19">
        <v>50</v>
      </c>
      <c r="B52" s="21"/>
      <c r="C52" s="22" t="s">
        <v>254</v>
      </c>
      <c r="D52" s="20" t="s">
        <v>224</v>
      </c>
      <c r="E52" s="23" t="s">
        <v>12</v>
      </c>
      <c r="F52" s="23">
        <v>1400</v>
      </c>
      <c r="G52" s="23">
        <v>1057.25</v>
      </c>
      <c r="H52" s="23">
        <v>1039.5</v>
      </c>
      <c r="I52" s="23">
        <v>1074.5</v>
      </c>
      <c r="J52" s="33">
        <f t="shared" si="20"/>
        <v>17.25</v>
      </c>
      <c r="K52" s="34">
        <f t="shared" si="21"/>
        <v>24150</v>
      </c>
      <c r="L52" s="55">
        <f>SUM(K51:K52)</f>
        <v>34950</v>
      </c>
      <c r="M52" s="108"/>
    </row>
    <row r="53" spans="1:13" ht="25.2" customHeight="1">
      <c r="A53" s="19">
        <v>51</v>
      </c>
      <c r="B53" s="21">
        <v>44739</v>
      </c>
      <c r="C53" s="22" t="s">
        <v>81</v>
      </c>
      <c r="D53" s="20" t="s">
        <v>202</v>
      </c>
      <c r="E53" s="23" t="s">
        <v>12</v>
      </c>
      <c r="F53" s="23">
        <v>2700</v>
      </c>
      <c r="G53" s="23">
        <v>581.95000000000005</v>
      </c>
      <c r="H53" s="23">
        <v>574.20000000000005</v>
      </c>
      <c r="I53" s="23">
        <v>586.04999999999995</v>
      </c>
      <c r="J53" s="33">
        <f t="shared" ref="J53:J57" si="22">IF(E53="","",IF(E53="Buy",(I53-G53),(G53-I53)))</f>
        <v>4.0999999999999091</v>
      </c>
      <c r="K53" s="34">
        <f t="shared" ref="K53:K57" si="23">IF(E53="","",J53*F53)</f>
        <v>11069.999999999754</v>
      </c>
      <c r="L53" s="55"/>
      <c r="M53" s="108"/>
    </row>
    <row r="54" spans="1:13" ht="25.2" customHeight="1">
      <c r="A54" s="19">
        <v>52</v>
      </c>
      <c r="B54" s="21"/>
      <c r="C54" s="22" t="s">
        <v>446</v>
      </c>
      <c r="D54" s="20" t="s">
        <v>99</v>
      </c>
      <c r="E54" s="23" t="s">
        <v>12</v>
      </c>
      <c r="F54" s="23">
        <v>500</v>
      </c>
      <c r="G54" s="23">
        <v>2207</v>
      </c>
      <c r="H54" s="23">
        <v>2187</v>
      </c>
      <c r="I54" s="23">
        <v>2187</v>
      </c>
      <c r="J54" s="33">
        <f t="shared" si="22"/>
        <v>-20</v>
      </c>
      <c r="K54" s="34">
        <f t="shared" si="23"/>
        <v>-10000</v>
      </c>
      <c r="L54" s="55">
        <f>SUM(K53:K54)</f>
        <v>1069.9999999997544</v>
      </c>
      <c r="M54" s="108"/>
    </row>
    <row r="55" spans="1:13" ht="25.2" customHeight="1">
      <c r="A55" s="19">
        <v>53</v>
      </c>
      <c r="B55" s="21">
        <v>44740</v>
      </c>
      <c r="C55" s="22" t="s">
        <v>130</v>
      </c>
      <c r="D55" s="20" t="s">
        <v>707</v>
      </c>
      <c r="E55" s="23" t="s">
        <v>13</v>
      </c>
      <c r="F55" s="23">
        <v>1500</v>
      </c>
      <c r="G55" s="23">
        <v>476.1</v>
      </c>
      <c r="H55" s="23">
        <v>480.6</v>
      </c>
      <c r="I55" s="23">
        <v>480.6</v>
      </c>
      <c r="J55" s="33">
        <f t="shared" si="22"/>
        <v>-4.5</v>
      </c>
      <c r="K55" s="34">
        <f t="shared" si="23"/>
        <v>-6750</v>
      </c>
      <c r="L55" s="55"/>
      <c r="M55" s="108"/>
    </row>
    <row r="56" spans="1:13" ht="25.2" customHeight="1">
      <c r="A56" s="19">
        <v>54</v>
      </c>
      <c r="B56" s="21"/>
      <c r="C56" s="22" t="s">
        <v>145</v>
      </c>
      <c r="D56" s="20" t="s">
        <v>224</v>
      </c>
      <c r="E56" s="23" t="s">
        <v>12</v>
      </c>
      <c r="F56" s="23">
        <v>700</v>
      </c>
      <c r="G56" s="23">
        <v>1096</v>
      </c>
      <c r="H56" s="23">
        <v>1085.4000000000001</v>
      </c>
      <c r="I56" s="23">
        <v>1097.0999999999999</v>
      </c>
      <c r="J56" s="33">
        <f t="shared" si="22"/>
        <v>1.0999999999999091</v>
      </c>
      <c r="K56" s="34">
        <f t="shared" si="23"/>
        <v>769.99999999993634</v>
      </c>
      <c r="L56" s="55"/>
      <c r="M56" s="108"/>
    </row>
    <row r="57" spans="1:13" ht="25.2" customHeight="1">
      <c r="A57" s="19">
        <v>55</v>
      </c>
      <c r="B57" s="21"/>
      <c r="C57" s="22" t="s">
        <v>84</v>
      </c>
      <c r="D57" s="20" t="s">
        <v>103</v>
      </c>
      <c r="E57" s="23" t="s">
        <v>13</v>
      </c>
      <c r="F57" s="23">
        <v>100</v>
      </c>
      <c r="G57" s="23">
        <v>11320</v>
      </c>
      <c r="H57" s="23">
        <v>11391.3</v>
      </c>
      <c r="I57" s="23">
        <v>11391.3</v>
      </c>
      <c r="J57" s="33">
        <f t="shared" si="22"/>
        <v>-71.299999999999272</v>
      </c>
      <c r="K57" s="34">
        <f t="shared" si="23"/>
        <v>-7129.9999999999272</v>
      </c>
      <c r="L57" s="55">
        <f>SUM(K55:K57)</f>
        <v>-13109.999999999991</v>
      </c>
      <c r="M57" s="108"/>
    </row>
    <row r="58" spans="1:13" ht="25.2" customHeight="1">
      <c r="A58" s="19">
        <v>56</v>
      </c>
      <c r="B58" s="21">
        <v>44741</v>
      </c>
      <c r="C58" s="22" t="s">
        <v>276</v>
      </c>
      <c r="D58" s="20" t="s">
        <v>138</v>
      </c>
      <c r="E58" s="23" t="s">
        <v>13</v>
      </c>
      <c r="F58" s="23">
        <v>1250</v>
      </c>
      <c r="G58" s="23">
        <v>516.79999999999995</v>
      </c>
      <c r="H58" s="23">
        <v>523.79999999999995</v>
      </c>
      <c r="I58" s="23">
        <v>516.6</v>
      </c>
      <c r="J58" s="33">
        <f t="shared" ref="J58:J59" si="24">IF(E58="","",IF(E58="Buy",(I58-G58),(G58-I58)))</f>
        <v>0.19999999999993179</v>
      </c>
      <c r="K58" s="34">
        <f t="shared" ref="K58:K59" si="25">IF(E58="","",J58*F58)</f>
        <v>249.99999999991473</v>
      </c>
      <c r="L58" s="55"/>
      <c r="M58" s="108"/>
    </row>
    <row r="59" spans="1:13" ht="25.2" customHeight="1">
      <c r="A59" s="19">
        <v>57</v>
      </c>
      <c r="B59" s="21"/>
      <c r="C59" s="22" t="s">
        <v>495</v>
      </c>
      <c r="D59" s="20" t="s">
        <v>376</v>
      </c>
      <c r="E59" s="23" t="s">
        <v>13</v>
      </c>
      <c r="F59" s="23">
        <v>2200</v>
      </c>
      <c r="G59" s="23">
        <v>550</v>
      </c>
      <c r="H59" s="23">
        <v>555.29999999999995</v>
      </c>
      <c r="I59" s="23">
        <v>543.79999999999995</v>
      </c>
      <c r="J59" s="33">
        <f t="shared" si="24"/>
        <v>6.2000000000000455</v>
      </c>
      <c r="K59" s="34">
        <f t="shared" si="25"/>
        <v>13640.0000000001</v>
      </c>
      <c r="L59" s="55">
        <f>SUM(K58:K59)</f>
        <v>13890.000000000015</v>
      </c>
      <c r="M59" s="108"/>
    </row>
    <row r="60" spans="1:13" ht="25.2" customHeight="1">
      <c r="A60" s="19">
        <v>58</v>
      </c>
      <c r="B60" s="21">
        <v>44742</v>
      </c>
      <c r="C60" s="22" t="s">
        <v>94</v>
      </c>
      <c r="D60" s="20" t="s">
        <v>119</v>
      </c>
      <c r="E60" s="23" t="s">
        <v>12</v>
      </c>
      <c r="F60" s="23">
        <v>100</v>
      </c>
      <c r="G60" s="23">
        <v>8606</v>
      </c>
      <c r="H60" s="23">
        <v>8532.9</v>
      </c>
      <c r="I60" s="23">
        <v>8570</v>
      </c>
      <c r="J60" s="33">
        <f t="shared" ref="J60:J61" si="26">IF(E60="","",IF(E60="Buy",(I60-G60),(G60-I60)))</f>
        <v>-36</v>
      </c>
      <c r="K60" s="34">
        <f t="shared" ref="K60:K61" si="27">IF(E60="","",J60*F60)</f>
        <v>-3600</v>
      </c>
      <c r="L60" s="55"/>
      <c r="M60" s="108"/>
    </row>
    <row r="61" spans="1:13" ht="25.2" customHeight="1" thickBot="1">
      <c r="A61" s="19">
        <v>59</v>
      </c>
      <c r="B61" s="21"/>
      <c r="C61" s="22" t="s">
        <v>361</v>
      </c>
      <c r="D61" s="20" t="s">
        <v>78</v>
      </c>
      <c r="E61" s="23" t="s">
        <v>13</v>
      </c>
      <c r="F61" s="23">
        <v>125</v>
      </c>
      <c r="G61" s="23">
        <v>5479</v>
      </c>
      <c r="H61" s="23">
        <v>5535</v>
      </c>
      <c r="I61" s="23">
        <v>5409</v>
      </c>
      <c r="J61" s="33">
        <f t="shared" si="26"/>
        <v>70</v>
      </c>
      <c r="K61" s="34">
        <f t="shared" si="27"/>
        <v>8750</v>
      </c>
      <c r="L61" s="55">
        <f>SUM(K60:K61)</f>
        <v>5150</v>
      </c>
      <c r="M61" s="108"/>
    </row>
    <row r="62" spans="1:13" ht="33" customHeight="1" thickBot="1">
      <c r="A62" s="56"/>
      <c r="B62" s="57"/>
      <c r="C62" s="57"/>
      <c r="D62" s="57" t="s">
        <v>31</v>
      </c>
      <c r="E62" s="57"/>
      <c r="F62" s="57"/>
      <c r="G62" s="57"/>
      <c r="H62" s="57"/>
      <c r="I62" s="57"/>
      <c r="J62" s="58"/>
      <c r="K62" s="59">
        <f>SUM(K3:K61)</f>
        <v>21492.999999999884</v>
      </c>
      <c r="L62" s="69"/>
    </row>
    <row r="63" spans="1:13" ht="18.7">
      <c r="A63" s="10"/>
      <c r="B63" s="10"/>
      <c r="C63" s="10"/>
      <c r="D63" s="10"/>
      <c r="E63" s="10"/>
      <c r="F63" s="10"/>
      <c r="G63" s="10"/>
      <c r="H63" s="10"/>
      <c r="I63" s="10"/>
      <c r="J63" s="26"/>
      <c r="K63" s="27"/>
      <c r="L63" s="27"/>
    </row>
    <row r="64" spans="1:13" ht="18.7">
      <c r="A64" s="10"/>
      <c r="B64" s="10"/>
      <c r="C64" s="10"/>
      <c r="D64" s="10"/>
      <c r="E64" s="10"/>
      <c r="F64" s="10"/>
      <c r="G64" s="10"/>
      <c r="H64" s="10"/>
      <c r="I64" s="10"/>
      <c r="J64" s="26"/>
      <c r="K64" s="27"/>
      <c r="L64" s="27"/>
    </row>
    <row r="65" spans="1:12" ht="15.35">
      <c r="A65" s="66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</row>
    <row r="66" spans="1:12" ht="25.2" customHeight="1">
      <c r="A66" s="10"/>
      <c r="B66" s="10"/>
      <c r="C66" s="10"/>
      <c r="D66" s="10"/>
      <c r="E66" s="10"/>
      <c r="F66" s="10"/>
      <c r="G66" s="10"/>
      <c r="H66" s="10"/>
      <c r="I66" s="10"/>
      <c r="J66" s="26"/>
      <c r="K66" s="27"/>
      <c r="L66" s="27"/>
    </row>
    <row r="67" spans="1:12" ht="25.2" customHeight="1">
      <c r="A67" s="10"/>
      <c r="B67" s="10"/>
      <c r="C67" s="10"/>
      <c r="D67" s="10"/>
      <c r="E67" s="10"/>
      <c r="F67" s="10"/>
      <c r="G67" s="10"/>
      <c r="H67" s="10"/>
      <c r="I67" s="10"/>
      <c r="J67" s="26"/>
      <c r="K67" s="27"/>
      <c r="L67" s="27"/>
    </row>
    <row r="68" spans="1:12" ht="25.2" customHeight="1">
      <c r="A68" s="10"/>
      <c r="B68" s="10"/>
      <c r="C68" s="10"/>
      <c r="D68" s="10"/>
      <c r="E68" s="10"/>
      <c r="F68" s="10"/>
      <c r="G68" s="10"/>
      <c r="H68" s="10"/>
      <c r="I68" s="10"/>
      <c r="J68" s="26"/>
      <c r="K68" s="27"/>
      <c r="L68" s="27"/>
    </row>
    <row r="69" spans="1:12" ht="25.2" customHeight="1">
      <c r="A69" s="10"/>
      <c r="B69" s="10"/>
      <c r="C69" s="10"/>
      <c r="D69" s="10"/>
      <c r="E69" s="10"/>
      <c r="F69" s="10"/>
      <c r="G69" s="10"/>
      <c r="H69" s="10"/>
      <c r="I69" s="10"/>
      <c r="J69" s="26"/>
      <c r="K69" s="27"/>
      <c r="L69" s="27"/>
    </row>
    <row r="70" spans="1:12" ht="25.2" customHeight="1">
      <c r="A70" s="10"/>
      <c r="B70" s="10"/>
      <c r="C70" s="10"/>
      <c r="D70" s="10"/>
      <c r="E70" s="10"/>
      <c r="F70" s="10"/>
      <c r="G70" s="10"/>
      <c r="H70" s="10"/>
      <c r="I70" s="10"/>
      <c r="J70" s="26"/>
      <c r="K70" s="27"/>
      <c r="L70" s="27"/>
    </row>
    <row r="71" spans="1:12" ht="25.2" customHeight="1">
      <c r="A71" s="10"/>
      <c r="B71" s="10"/>
      <c r="C71" s="10"/>
      <c r="D71" s="10"/>
      <c r="E71" s="10"/>
      <c r="F71" s="10"/>
      <c r="G71" s="10"/>
      <c r="H71" s="10"/>
      <c r="I71" s="10"/>
      <c r="J71" s="26"/>
      <c r="K71" s="27"/>
      <c r="L71" s="27"/>
    </row>
    <row r="72" spans="1:12" ht="25.2" customHeight="1">
      <c r="A72" s="10"/>
      <c r="B72" s="10"/>
      <c r="C72" s="10"/>
      <c r="D72" s="10"/>
      <c r="E72" s="10"/>
      <c r="F72" s="10"/>
      <c r="G72" s="10"/>
      <c r="H72" s="10"/>
      <c r="I72" s="10"/>
      <c r="J72" s="26"/>
      <c r="K72" s="27"/>
      <c r="L72" s="27"/>
    </row>
    <row r="73" spans="1:12" ht="25.2" customHeight="1">
      <c r="A73" s="10"/>
      <c r="B73" s="10"/>
      <c r="C73" s="10"/>
      <c r="D73" s="10"/>
      <c r="E73" s="10"/>
      <c r="F73" s="10"/>
      <c r="G73" s="10"/>
      <c r="H73" s="10"/>
      <c r="I73" s="10"/>
      <c r="J73" s="26"/>
      <c r="K73" s="27"/>
      <c r="L73" s="27"/>
    </row>
    <row r="74" spans="1:12" ht="25.2" customHeight="1"/>
  </sheetData>
  <mergeCells count="1">
    <mergeCell ref="A1:L1"/>
  </mergeCells>
  <pageMargins left="0.7" right="0.7" top="0.75" bottom="0.75" header="0.3" footer="0.3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M76"/>
  <sheetViews>
    <sheetView workbookViewId="0">
      <pane ySplit="2" topLeftCell="A62" activePane="bottomLeft" state="frozen"/>
      <selection pane="bottomLeft" activeCell="H64" sqref="H64"/>
    </sheetView>
  </sheetViews>
  <sheetFormatPr defaultRowHeight="14.35"/>
  <cols>
    <col min="1" max="1" width="10.3515625" customWidth="1"/>
    <col min="2" max="2" width="13.52734375" customWidth="1"/>
    <col min="3" max="3" width="15.1171875" customWidth="1"/>
    <col min="4" max="4" width="19.87890625" customWidth="1"/>
    <col min="5" max="5" width="12.64453125" customWidth="1"/>
    <col min="6" max="6" width="11.64453125" customWidth="1"/>
    <col min="7" max="7" width="12.41015625" customWidth="1"/>
    <col min="8" max="8" width="14.3515625" customWidth="1"/>
    <col min="9" max="9" width="13.1171875" customWidth="1"/>
    <col min="10" max="10" width="12.3515625" customWidth="1"/>
    <col min="11" max="11" width="16" customWidth="1"/>
    <col min="12" max="12" width="14.3515625" customWidth="1"/>
    <col min="13" max="13" width="14.64453125" style="108" customWidth="1"/>
  </cols>
  <sheetData>
    <row r="1" spans="1:12" ht="49.95" customHeight="1">
      <c r="A1" s="127" t="s">
        <v>708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</row>
    <row r="2" spans="1:12" ht="46.2" customHeight="1">
      <c r="A2" s="13" t="s">
        <v>0</v>
      </c>
      <c r="B2" s="14" t="s">
        <v>2</v>
      </c>
      <c r="C2" s="14" t="s">
        <v>3</v>
      </c>
      <c r="D2" s="14" t="s">
        <v>1</v>
      </c>
      <c r="E2" s="14" t="s">
        <v>4</v>
      </c>
      <c r="F2" s="14" t="s">
        <v>507</v>
      </c>
      <c r="G2" s="15" t="s">
        <v>659</v>
      </c>
      <c r="H2" s="14" t="s">
        <v>660</v>
      </c>
      <c r="I2" s="14" t="s">
        <v>661</v>
      </c>
      <c r="J2" s="29" t="s">
        <v>8</v>
      </c>
      <c r="K2" s="30" t="s">
        <v>662</v>
      </c>
      <c r="L2" s="53" t="s">
        <v>664</v>
      </c>
    </row>
    <row r="3" spans="1:12" ht="23.85" customHeight="1">
      <c r="A3" s="19">
        <v>1</v>
      </c>
      <c r="B3" s="21">
        <v>44743</v>
      </c>
      <c r="C3" s="22" t="s">
        <v>66</v>
      </c>
      <c r="D3" s="20" t="s">
        <v>173</v>
      </c>
      <c r="E3" s="23" t="s">
        <v>13</v>
      </c>
      <c r="F3" s="23">
        <v>1900</v>
      </c>
      <c r="G3" s="23">
        <v>677</v>
      </c>
      <c r="H3" s="23">
        <v>683.1</v>
      </c>
      <c r="I3" s="23">
        <v>679.25</v>
      </c>
      <c r="J3" s="33">
        <f t="shared" ref="J3:J4" si="0">IF(E3="","",IF(E3="Buy",(I3-G3),(G3-I3)))</f>
        <v>-2.25</v>
      </c>
      <c r="K3" s="34">
        <f t="shared" ref="K3:K4" si="1">IF(E3="","",J3*F3)</f>
        <v>-4275</v>
      </c>
      <c r="L3" s="55"/>
    </row>
    <row r="4" spans="1:12" ht="23.85" customHeight="1">
      <c r="A4" s="19">
        <v>2</v>
      </c>
      <c r="B4" s="21"/>
      <c r="C4" s="22" t="s">
        <v>96</v>
      </c>
      <c r="D4" s="20" t="s">
        <v>64</v>
      </c>
      <c r="E4" s="23" t="s">
        <v>13</v>
      </c>
      <c r="F4" s="23">
        <v>2750</v>
      </c>
      <c r="G4" s="23">
        <v>698.7</v>
      </c>
      <c r="H4" s="23">
        <v>705.6</v>
      </c>
      <c r="I4" s="23">
        <v>702.9</v>
      </c>
      <c r="J4" s="33">
        <f t="shared" si="0"/>
        <v>-4.1999999999999318</v>
      </c>
      <c r="K4" s="34">
        <f t="shared" si="1"/>
        <v>-11549.999999999813</v>
      </c>
      <c r="L4" s="55">
        <f>SUM(K3:K4)</f>
        <v>-15824.999999999813</v>
      </c>
    </row>
    <row r="5" spans="1:12" ht="23.85" customHeight="1">
      <c r="A5" s="19">
        <v>3</v>
      </c>
      <c r="B5" s="21">
        <v>44747</v>
      </c>
      <c r="C5" s="22" t="s">
        <v>81</v>
      </c>
      <c r="D5" s="20" t="s">
        <v>99</v>
      </c>
      <c r="E5" s="23" t="s">
        <v>12</v>
      </c>
      <c r="F5" s="23">
        <v>500</v>
      </c>
      <c r="G5" s="23">
        <v>2292.5</v>
      </c>
      <c r="H5" s="23">
        <v>2278.35</v>
      </c>
      <c r="I5" s="23">
        <v>2282</v>
      </c>
      <c r="J5" s="33">
        <f t="shared" ref="J5:J8" si="2">IF(E5="","",IF(E5="Buy",(I5-G5),(G5-I5)))</f>
        <v>-10.5</v>
      </c>
      <c r="K5" s="34">
        <f t="shared" ref="K5:K8" si="3">IF(E5="","",J5*F5)</f>
        <v>-5250</v>
      </c>
      <c r="L5" s="55"/>
    </row>
    <row r="6" spans="1:12" ht="23.85" customHeight="1">
      <c r="A6" s="19">
        <v>4</v>
      </c>
      <c r="B6" s="21"/>
      <c r="C6" s="22" t="s">
        <v>142</v>
      </c>
      <c r="D6" s="20" t="s">
        <v>281</v>
      </c>
      <c r="E6" s="23" t="s">
        <v>12</v>
      </c>
      <c r="F6" s="23">
        <v>250</v>
      </c>
      <c r="G6" s="23">
        <v>4413</v>
      </c>
      <c r="H6" s="23">
        <v>4374.8999999999996</v>
      </c>
      <c r="I6" s="23">
        <v>4392</v>
      </c>
      <c r="J6" s="33">
        <f t="shared" si="2"/>
        <v>-21</v>
      </c>
      <c r="K6" s="34">
        <f t="shared" si="3"/>
        <v>-5250</v>
      </c>
      <c r="L6" s="55"/>
    </row>
    <row r="7" spans="1:12" ht="23.85" customHeight="1">
      <c r="A7" s="19">
        <v>5</v>
      </c>
      <c r="B7" s="21"/>
      <c r="C7" s="22" t="s">
        <v>345</v>
      </c>
      <c r="D7" s="20" t="s">
        <v>709</v>
      </c>
      <c r="E7" s="23" t="s">
        <v>12</v>
      </c>
      <c r="F7" s="23">
        <v>800</v>
      </c>
      <c r="G7" s="23">
        <v>810.3</v>
      </c>
      <c r="H7" s="23">
        <v>802.8</v>
      </c>
      <c r="I7" s="23">
        <v>813.35</v>
      </c>
      <c r="J7" s="33">
        <f t="shared" si="2"/>
        <v>3.0500000000000682</v>
      </c>
      <c r="K7" s="34">
        <f t="shared" si="3"/>
        <v>2440.0000000000546</v>
      </c>
      <c r="L7" s="55"/>
    </row>
    <row r="8" spans="1:12" ht="23.85" customHeight="1">
      <c r="A8" s="19">
        <v>6</v>
      </c>
      <c r="B8" s="21"/>
      <c r="C8" s="22" t="s">
        <v>90</v>
      </c>
      <c r="D8" s="20" t="s">
        <v>241</v>
      </c>
      <c r="E8" s="23" t="s">
        <v>13</v>
      </c>
      <c r="F8" s="23">
        <v>375</v>
      </c>
      <c r="G8" s="23">
        <v>2093</v>
      </c>
      <c r="H8" s="23">
        <v>2115.9</v>
      </c>
      <c r="I8" s="23">
        <v>2050</v>
      </c>
      <c r="J8" s="33">
        <f t="shared" si="2"/>
        <v>43</v>
      </c>
      <c r="K8" s="34">
        <f t="shared" si="3"/>
        <v>16125</v>
      </c>
      <c r="L8" s="55">
        <f>SUM(K5:K6:K7:K8)</f>
        <v>8065.0000000000546</v>
      </c>
    </row>
    <row r="9" spans="1:12" ht="23.85" customHeight="1">
      <c r="A9" s="19">
        <v>7</v>
      </c>
      <c r="B9" s="21">
        <v>44748</v>
      </c>
      <c r="C9" s="22" t="s">
        <v>142</v>
      </c>
      <c r="D9" s="20" t="s">
        <v>591</v>
      </c>
      <c r="E9" s="23" t="s">
        <v>13</v>
      </c>
      <c r="F9" s="23">
        <v>4200</v>
      </c>
      <c r="G9" s="23">
        <v>178.3</v>
      </c>
      <c r="H9" s="23">
        <v>180.9</v>
      </c>
      <c r="I9" s="23">
        <v>180.25</v>
      </c>
      <c r="J9" s="33">
        <f t="shared" ref="J9:J15" si="4">IF(E9="","",IF(E9="Buy",(I9-G9),(G9-I9)))</f>
        <v>-1.9499999999999886</v>
      </c>
      <c r="K9" s="34">
        <f t="shared" ref="K9:K15" si="5">IF(E9="","",J9*F9)</f>
        <v>-8189.9999999999527</v>
      </c>
      <c r="L9" s="55"/>
    </row>
    <row r="10" spans="1:12" ht="23.85" customHeight="1">
      <c r="A10" s="19">
        <v>8</v>
      </c>
      <c r="B10" s="21"/>
      <c r="C10" s="22" t="s">
        <v>322</v>
      </c>
      <c r="D10" s="20" t="s">
        <v>672</v>
      </c>
      <c r="E10" s="23" t="s">
        <v>13</v>
      </c>
      <c r="F10" s="23">
        <v>1600</v>
      </c>
      <c r="G10" s="23">
        <v>348</v>
      </c>
      <c r="H10" s="23">
        <v>351.9</v>
      </c>
      <c r="I10" s="23">
        <v>351.9</v>
      </c>
      <c r="J10" s="33">
        <f t="shared" si="4"/>
        <v>-3.8999999999999773</v>
      </c>
      <c r="K10" s="34">
        <f t="shared" si="5"/>
        <v>-6239.9999999999636</v>
      </c>
      <c r="L10" s="55"/>
    </row>
    <row r="11" spans="1:12" ht="23.85" customHeight="1">
      <c r="A11" s="19">
        <v>9</v>
      </c>
      <c r="B11" s="21"/>
      <c r="C11" s="22" t="s">
        <v>706</v>
      </c>
      <c r="D11" s="20" t="s">
        <v>119</v>
      </c>
      <c r="E11" s="23" t="s">
        <v>12</v>
      </c>
      <c r="F11" s="23">
        <v>200</v>
      </c>
      <c r="G11" s="23">
        <v>8600</v>
      </c>
      <c r="H11" s="23">
        <v>8550.9</v>
      </c>
      <c r="I11" s="23">
        <v>8680.5</v>
      </c>
      <c r="J11" s="33">
        <f t="shared" si="4"/>
        <v>80.5</v>
      </c>
      <c r="K11" s="34">
        <f t="shared" si="5"/>
        <v>16100</v>
      </c>
      <c r="L11" s="55">
        <f>SUM(K9:K10:K11)</f>
        <v>1670.0000000000837</v>
      </c>
    </row>
    <row r="12" spans="1:12" ht="23.85" customHeight="1">
      <c r="A12" s="19">
        <v>10</v>
      </c>
      <c r="B12" s="21">
        <v>44749</v>
      </c>
      <c r="C12" s="22" t="s">
        <v>276</v>
      </c>
      <c r="D12" s="20" t="s">
        <v>153</v>
      </c>
      <c r="E12" s="23" t="s">
        <v>12</v>
      </c>
      <c r="F12" s="23">
        <v>5850</v>
      </c>
      <c r="G12" s="23">
        <v>102.8</v>
      </c>
      <c r="H12" s="23">
        <v>99.9</v>
      </c>
      <c r="I12" s="23">
        <v>105</v>
      </c>
      <c r="J12" s="33">
        <f t="shared" si="4"/>
        <v>2.2000000000000028</v>
      </c>
      <c r="K12" s="34">
        <f t="shared" si="5"/>
        <v>12870.000000000016</v>
      </c>
      <c r="L12" s="55"/>
    </row>
    <row r="13" spans="1:12" ht="23.85" customHeight="1">
      <c r="A13" s="19">
        <v>11</v>
      </c>
      <c r="B13" s="21"/>
      <c r="C13" s="22" t="s">
        <v>449</v>
      </c>
      <c r="D13" s="20" t="s">
        <v>163</v>
      </c>
      <c r="E13" s="23" t="s">
        <v>12</v>
      </c>
      <c r="F13" s="23">
        <v>2700</v>
      </c>
      <c r="G13" s="23">
        <v>242.9</v>
      </c>
      <c r="H13" s="23">
        <v>239.4</v>
      </c>
      <c r="I13" s="23">
        <v>240.6</v>
      </c>
      <c r="J13" s="33">
        <f t="shared" si="4"/>
        <v>-2.3000000000000114</v>
      </c>
      <c r="K13" s="34">
        <f t="shared" si="5"/>
        <v>-6210.0000000000309</v>
      </c>
      <c r="L13" s="55"/>
    </row>
    <row r="14" spans="1:12" ht="23.85" customHeight="1">
      <c r="A14" s="19">
        <v>12</v>
      </c>
      <c r="B14" s="21"/>
      <c r="C14" s="22" t="s">
        <v>498</v>
      </c>
      <c r="D14" s="20" t="s">
        <v>168</v>
      </c>
      <c r="E14" s="23" t="s">
        <v>12</v>
      </c>
      <c r="F14" s="23">
        <v>1000</v>
      </c>
      <c r="G14" s="23">
        <v>824</v>
      </c>
      <c r="H14" s="23">
        <v>816.3</v>
      </c>
      <c r="I14" s="23">
        <v>819.45</v>
      </c>
      <c r="J14" s="33">
        <f t="shared" si="4"/>
        <v>-4.5499999999999545</v>
      </c>
      <c r="K14" s="34">
        <f t="shared" si="5"/>
        <v>-4549.9999999999545</v>
      </c>
      <c r="L14" s="55"/>
    </row>
    <row r="15" spans="1:12" ht="23.85" customHeight="1">
      <c r="A15" s="19">
        <v>13</v>
      </c>
      <c r="B15" s="21"/>
      <c r="C15" s="22" t="s">
        <v>228</v>
      </c>
      <c r="D15" s="20" t="s">
        <v>672</v>
      </c>
      <c r="E15" s="23" t="s">
        <v>13</v>
      </c>
      <c r="F15" s="23">
        <v>1600</v>
      </c>
      <c r="G15" s="23">
        <v>339</v>
      </c>
      <c r="H15" s="23">
        <v>342.9</v>
      </c>
      <c r="I15" s="23">
        <v>332.85</v>
      </c>
      <c r="J15" s="33">
        <f t="shared" si="4"/>
        <v>6.1499999999999773</v>
      </c>
      <c r="K15" s="34">
        <f t="shared" si="5"/>
        <v>9839.9999999999636</v>
      </c>
      <c r="L15" s="55">
        <f>SUM(K12:K13:K14:K15)</f>
        <v>11949.999999999995</v>
      </c>
    </row>
    <row r="16" spans="1:12" ht="23.85" customHeight="1">
      <c r="A16" s="19">
        <v>14</v>
      </c>
      <c r="B16" s="21">
        <v>44750</v>
      </c>
      <c r="C16" s="22" t="s">
        <v>94</v>
      </c>
      <c r="D16" s="20" t="s">
        <v>177</v>
      </c>
      <c r="E16" s="23" t="s">
        <v>12</v>
      </c>
      <c r="F16" s="23">
        <v>3800</v>
      </c>
      <c r="G16" s="23">
        <v>241.6</v>
      </c>
      <c r="H16" s="23">
        <v>239.4</v>
      </c>
      <c r="I16" s="23">
        <v>239.4</v>
      </c>
      <c r="J16" s="33">
        <f t="shared" ref="J16:J24" si="6">IF(E16="","",IF(E16="Buy",(I16-G16),(G16-I16)))</f>
        <v>-2.1999999999999886</v>
      </c>
      <c r="K16" s="34">
        <f t="shared" ref="K16:K24" si="7">IF(E16="","",J16*F16)</f>
        <v>-8359.9999999999563</v>
      </c>
      <c r="L16" s="55"/>
    </row>
    <row r="17" spans="1:12" ht="23.85" customHeight="1">
      <c r="A17" s="19">
        <v>15</v>
      </c>
      <c r="B17" s="21"/>
      <c r="C17" s="22" t="s">
        <v>454</v>
      </c>
      <c r="D17" s="20" t="s">
        <v>666</v>
      </c>
      <c r="E17" s="23" t="s">
        <v>12</v>
      </c>
      <c r="F17" s="23">
        <v>1300</v>
      </c>
      <c r="G17" s="23">
        <v>623.5</v>
      </c>
      <c r="H17" s="23">
        <v>616.5</v>
      </c>
      <c r="I17" s="23">
        <v>620.1</v>
      </c>
      <c r="J17" s="33">
        <f t="shared" si="6"/>
        <v>-3.3999999999999773</v>
      </c>
      <c r="K17" s="34">
        <f t="shared" si="7"/>
        <v>-4419.9999999999709</v>
      </c>
      <c r="L17" s="55"/>
    </row>
    <row r="18" spans="1:12" ht="23.85" customHeight="1">
      <c r="A18" s="19">
        <v>16</v>
      </c>
      <c r="B18" s="21"/>
      <c r="C18" s="22" t="s">
        <v>616</v>
      </c>
      <c r="D18" s="20" t="s">
        <v>175</v>
      </c>
      <c r="E18" s="23" t="s">
        <v>12</v>
      </c>
      <c r="F18" s="23">
        <v>1600</v>
      </c>
      <c r="G18" s="23">
        <v>807.75</v>
      </c>
      <c r="H18" s="23">
        <v>801.9</v>
      </c>
      <c r="I18" s="23">
        <v>801.9</v>
      </c>
      <c r="J18" s="33">
        <f t="shared" si="6"/>
        <v>-5.8500000000000227</v>
      </c>
      <c r="K18" s="34">
        <f t="shared" si="7"/>
        <v>-9360.0000000000364</v>
      </c>
      <c r="L18" s="55">
        <f>SUM(K16:K17:K18)</f>
        <v>-22139.999999999964</v>
      </c>
    </row>
    <row r="19" spans="1:12" ht="23.85" customHeight="1">
      <c r="A19" s="106">
        <v>17</v>
      </c>
      <c r="B19" s="21">
        <v>44753</v>
      </c>
      <c r="C19" s="22" t="s">
        <v>137</v>
      </c>
      <c r="D19" s="20" t="s">
        <v>57</v>
      </c>
      <c r="E19" s="23" t="s">
        <v>13</v>
      </c>
      <c r="F19" s="23">
        <v>200</v>
      </c>
      <c r="G19" s="23">
        <v>2781</v>
      </c>
      <c r="H19" s="23">
        <v>2814.3</v>
      </c>
      <c r="I19" s="23">
        <v>2806</v>
      </c>
      <c r="J19" s="33">
        <f t="shared" si="6"/>
        <v>-25</v>
      </c>
      <c r="K19" s="34">
        <f t="shared" si="7"/>
        <v>-5000</v>
      </c>
      <c r="L19" s="55"/>
    </row>
    <row r="20" spans="1:12" ht="23.85" customHeight="1">
      <c r="A20" s="106">
        <v>18</v>
      </c>
      <c r="B20" s="21"/>
      <c r="C20" s="22" t="s">
        <v>230</v>
      </c>
      <c r="D20" s="20" t="s">
        <v>281</v>
      </c>
      <c r="E20" s="23" t="s">
        <v>12</v>
      </c>
      <c r="F20" s="23">
        <v>250</v>
      </c>
      <c r="G20" s="23">
        <v>4463</v>
      </c>
      <c r="H20" s="23">
        <v>4428.8999999999996</v>
      </c>
      <c r="I20" s="23">
        <v>4525.5</v>
      </c>
      <c r="J20" s="33">
        <f t="shared" si="6"/>
        <v>62.5</v>
      </c>
      <c r="K20" s="34">
        <f t="shared" si="7"/>
        <v>15625</v>
      </c>
      <c r="L20" s="55"/>
    </row>
    <row r="21" spans="1:12" ht="23.85" customHeight="1">
      <c r="A21" s="106">
        <v>19</v>
      </c>
      <c r="B21" s="21"/>
      <c r="C21" s="22" t="s">
        <v>232</v>
      </c>
      <c r="D21" s="20" t="s">
        <v>695</v>
      </c>
      <c r="E21" s="23" t="s">
        <v>12</v>
      </c>
      <c r="F21" s="23">
        <v>700</v>
      </c>
      <c r="G21" s="23">
        <v>1003</v>
      </c>
      <c r="H21" s="23">
        <v>993.6</v>
      </c>
      <c r="I21" s="23">
        <v>993.6</v>
      </c>
      <c r="J21" s="33">
        <f t="shared" si="6"/>
        <v>-9.3999999999999773</v>
      </c>
      <c r="K21" s="34">
        <f t="shared" si="7"/>
        <v>-6579.9999999999836</v>
      </c>
      <c r="L21" s="55"/>
    </row>
    <row r="22" spans="1:12" ht="23.85" customHeight="1">
      <c r="A22" s="106">
        <v>20</v>
      </c>
      <c r="B22" s="21"/>
      <c r="C22" s="22" t="s">
        <v>504</v>
      </c>
      <c r="D22" s="20" t="s">
        <v>178</v>
      </c>
      <c r="E22" s="23" t="s">
        <v>12</v>
      </c>
      <c r="F22" s="23">
        <v>7200</v>
      </c>
      <c r="G22" s="23">
        <v>149.9</v>
      </c>
      <c r="H22" s="23">
        <v>147.5</v>
      </c>
      <c r="I22" s="23">
        <v>152.5</v>
      </c>
      <c r="J22" s="33">
        <f t="shared" si="6"/>
        <v>2.5999999999999943</v>
      </c>
      <c r="K22" s="34">
        <f t="shared" si="7"/>
        <v>18719.99999999996</v>
      </c>
      <c r="L22" s="55">
        <f>SUM(K19:K20:K21:K22)</f>
        <v>22764.999999999978</v>
      </c>
    </row>
    <row r="23" spans="1:12" ht="23.85" customHeight="1">
      <c r="A23" s="106">
        <v>21</v>
      </c>
      <c r="B23" s="21">
        <v>44754</v>
      </c>
      <c r="C23" s="22" t="s">
        <v>408</v>
      </c>
      <c r="D23" s="20" t="s">
        <v>599</v>
      </c>
      <c r="E23" s="23" t="s">
        <v>12</v>
      </c>
      <c r="F23" s="23">
        <v>5000</v>
      </c>
      <c r="G23" s="23">
        <v>150.5</v>
      </c>
      <c r="H23" s="23">
        <v>148.94999999999999</v>
      </c>
      <c r="I23" s="23">
        <v>149.69999999999999</v>
      </c>
      <c r="J23" s="33">
        <f t="shared" si="6"/>
        <v>-0.80000000000001137</v>
      </c>
      <c r="K23" s="34">
        <f t="shared" si="7"/>
        <v>-4000.0000000000568</v>
      </c>
      <c r="L23" s="55"/>
    </row>
    <row r="24" spans="1:12" ht="23.85" customHeight="1">
      <c r="A24" s="106">
        <v>22</v>
      </c>
      <c r="B24" s="21"/>
      <c r="C24" s="22" t="s">
        <v>73</v>
      </c>
      <c r="D24" s="20" t="s">
        <v>633</v>
      </c>
      <c r="E24" s="23" t="s">
        <v>12</v>
      </c>
      <c r="F24" s="23">
        <v>250</v>
      </c>
      <c r="G24" s="23">
        <v>3833</v>
      </c>
      <c r="H24" s="23">
        <v>3795.3</v>
      </c>
      <c r="I24" s="23">
        <v>3900</v>
      </c>
      <c r="J24" s="33">
        <f t="shared" si="6"/>
        <v>67</v>
      </c>
      <c r="K24" s="34">
        <f t="shared" si="7"/>
        <v>16750</v>
      </c>
      <c r="L24" s="55">
        <f>SUM(K23:K24)</f>
        <v>12749.999999999944</v>
      </c>
    </row>
    <row r="25" spans="1:12" ht="23.85" customHeight="1">
      <c r="A25" s="106">
        <v>23</v>
      </c>
      <c r="B25" s="21">
        <v>44755</v>
      </c>
      <c r="C25" s="22" t="s">
        <v>94</v>
      </c>
      <c r="D25" s="20" t="s">
        <v>103</v>
      </c>
      <c r="E25" s="23" t="s">
        <v>12</v>
      </c>
      <c r="F25" s="23">
        <v>50</v>
      </c>
      <c r="G25" s="23">
        <v>12120</v>
      </c>
      <c r="H25" s="23">
        <v>11990.7</v>
      </c>
      <c r="I25" s="23">
        <v>11990.7</v>
      </c>
      <c r="J25" s="33">
        <f t="shared" ref="J25:J29" si="8">IF(E25="","",IF(E25="Buy",(I25-G25),(G25-I25)))</f>
        <v>-129.29999999999927</v>
      </c>
      <c r="K25" s="34">
        <f t="shared" ref="K25:K29" si="9">IF(E25="","",J25*F25)</f>
        <v>-6464.9999999999636</v>
      </c>
      <c r="L25" s="55"/>
    </row>
    <row r="26" spans="1:12" ht="23.85" customHeight="1">
      <c r="A26" s="106">
        <v>24</v>
      </c>
      <c r="B26" s="21"/>
      <c r="C26" s="22" t="s">
        <v>189</v>
      </c>
      <c r="D26" s="20" t="s">
        <v>317</v>
      </c>
      <c r="E26" s="23" t="s">
        <v>12</v>
      </c>
      <c r="F26" s="23">
        <v>550</v>
      </c>
      <c r="G26" s="23">
        <v>1612</v>
      </c>
      <c r="H26" s="23">
        <v>1596.6</v>
      </c>
      <c r="I26" s="23">
        <v>1609</v>
      </c>
      <c r="J26" s="33">
        <f t="shared" si="8"/>
        <v>-3</v>
      </c>
      <c r="K26" s="34">
        <f t="shared" si="9"/>
        <v>-1650</v>
      </c>
      <c r="L26" s="55"/>
    </row>
    <row r="27" spans="1:12" ht="23.85" customHeight="1">
      <c r="A27" s="106">
        <v>25</v>
      </c>
      <c r="B27" s="21"/>
      <c r="C27" s="22" t="s">
        <v>470</v>
      </c>
      <c r="D27" s="20" t="s">
        <v>83</v>
      </c>
      <c r="E27" s="23" t="s">
        <v>12</v>
      </c>
      <c r="F27" s="23">
        <v>1300</v>
      </c>
      <c r="G27" s="23">
        <v>955.5</v>
      </c>
      <c r="H27" s="23">
        <v>947.7</v>
      </c>
      <c r="I27" s="23">
        <v>957</v>
      </c>
      <c r="J27" s="33">
        <f t="shared" si="8"/>
        <v>1.5</v>
      </c>
      <c r="K27" s="34">
        <f t="shared" si="9"/>
        <v>1950</v>
      </c>
      <c r="L27" s="55">
        <f>SUM(K25:K26:K27)</f>
        <v>-6164.9999999999636</v>
      </c>
    </row>
    <row r="28" spans="1:12" ht="23.85" customHeight="1">
      <c r="A28" s="106">
        <v>26</v>
      </c>
      <c r="B28" s="21">
        <v>44756</v>
      </c>
      <c r="C28" s="22" t="s">
        <v>81</v>
      </c>
      <c r="D28" s="20" t="s">
        <v>239</v>
      </c>
      <c r="E28" s="23" t="s">
        <v>12</v>
      </c>
      <c r="F28" s="23">
        <v>700</v>
      </c>
      <c r="G28" s="23">
        <v>877.4</v>
      </c>
      <c r="H28" s="23">
        <v>867.6</v>
      </c>
      <c r="I28" s="23">
        <v>875.8</v>
      </c>
      <c r="J28" s="33">
        <f t="shared" si="8"/>
        <v>-1.6000000000000227</v>
      </c>
      <c r="K28" s="34">
        <f t="shared" si="9"/>
        <v>-1120.0000000000159</v>
      </c>
      <c r="L28" s="55"/>
    </row>
    <row r="29" spans="1:12" ht="23.85" customHeight="1">
      <c r="A29" s="106">
        <v>27</v>
      </c>
      <c r="B29" s="21"/>
      <c r="C29" s="22" t="s">
        <v>560</v>
      </c>
      <c r="D29" s="20" t="s">
        <v>472</v>
      </c>
      <c r="E29" s="23" t="s">
        <v>13</v>
      </c>
      <c r="F29" s="23">
        <v>300</v>
      </c>
      <c r="G29" s="23">
        <v>3390</v>
      </c>
      <c r="H29" s="23">
        <v>3420</v>
      </c>
      <c r="I29" s="23">
        <v>3356.5</v>
      </c>
      <c r="J29" s="33">
        <f t="shared" si="8"/>
        <v>33.5</v>
      </c>
      <c r="K29" s="34">
        <f t="shared" si="9"/>
        <v>10050</v>
      </c>
      <c r="L29" s="55">
        <f>SUM(K28:K29)</f>
        <v>8929.9999999999836</v>
      </c>
    </row>
    <row r="30" spans="1:12" ht="23.85" customHeight="1">
      <c r="A30" s="106">
        <v>28</v>
      </c>
      <c r="B30" s="21">
        <v>44757</v>
      </c>
      <c r="C30" s="22" t="s">
        <v>58</v>
      </c>
      <c r="D30" s="20" t="s">
        <v>177</v>
      </c>
      <c r="E30" s="23" t="s">
        <v>12</v>
      </c>
      <c r="F30" s="23">
        <v>7600</v>
      </c>
      <c r="G30" s="23">
        <v>241.2</v>
      </c>
      <c r="H30" s="23">
        <v>238.05</v>
      </c>
      <c r="I30" s="23">
        <v>239.4</v>
      </c>
      <c r="J30" s="33">
        <f t="shared" ref="J30:J36" si="10">IF(E30="","",IF(E30="Buy",(I30-G30),(G30-I30)))</f>
        <v>-1.7999999999999829</v>
      </c>
      <c r="K30" s="34">
        <f t="shared" ref="K30:K36" si="11">IF(E30="","",J30*F30)</f>
        <v>-13679.999999999871</v>
      </c>
      <c r="L30" s="55">
        <f>SUM(K30)</f>
        <v>-13679.999999999871</v>
      </c>
    </row>
    <row r="31" spans="1:12" ht="23.85" customHeight="1">
      <c r="A31" s="106">
        <v>29</v>
      </c>
      <c r="B31" s="21">
        <v>44760</v>
      </c>
      <c r="C31" s="22" t="s">
        <v>237</v>
      </c>
      <c r="D31" s="20" t="s">
        <v>152</v>
      </c>
      <c r="E31" s="23" t="s">
        <v>12</v>
      </c>
      <c r="F31" s="23">
        <v>1000</v>
      </c>
      <c r="G31" s="23">
        <v>1005.75</v>
      </c>
      <c r="H31" s="23">
        <v>997.2</v>
      </c>
      <c r="I31" s="23">
        <v>1029</v>
      </c>
      <c r="J31" s="33">
        <f t="shared" si="10"/>
        <v>23.25</v>
      </c>
      <c r="K31" s="34">
        <f t="shared" si="11"/>
        <v>23250</v>
      </c>
      <c r="L31" s="55"/>
    </row>
    <row r="32" spans="1:12" ht="23.85" customHeight="1">
      <c r="A32" s="106">
        <v>30</v>
      </c>
      <c r="B32" s="21"/>
      <c r="C32" s="22" t="s">
        <v>444</v>
      </c>
      <c r="D32" s="20" t="s">
        <v>160</v>
      </c>
      <c r="E32" s="23" t="s">
        <v>12</v>
      </c>
      <c r="F32" s="23">
        <v>1000</v>
      </c>
      <c r="G32" s="23">
        <v>482.5</v>
      </c>
      <c r="H32" s="23">
        <v>477.9</v>
      </c>
      <c r="I32" s="23">
        <v>480.85</v>
      </c>
      <c r="J32" s="33">
        <f t="shared" si="10"/>
        <v>-1.6499999999999773</v>
      </c>
      <c r="K32" s="34">
        <f t="shared" si="11"/>
        <v>-1649.9999999999773</v>
      </c>
      <c r="L32" s="55"/>
    </row>
    <row r="33" spans="1:12" ht="23.85" customHeight="1">
      <c r="A33" s="106">
        <v>31</v>
      </c>
      <c r="B33" s="21"/>
      <c r="C33" s="22" t="s">
        <v>259</v>
      </c>
      <c r="D33" s="20" t="s">
        <v>24</v>
      </c>
      <c r="E33" s="23" t="s">
        <v>12</v>
      </c>
      <c r="F33" s="23">
        <v>600</v>
      </c>
      <c r="G33" s="23">
        <v>1705.2</v>
      </c>
      <c r="H33" s="23">
        <v>1683.9</v>
      </c>
      <c r="I33" s="23">
        <v>1706</v>
      </c>
      <c r="J33" s="33">
        <f t="shared" si="10"/>
        <v>0.79999999999995453</v>
      </c>
      <c r="K33" s="34">
        <f t="shared" si="11"/>
        <v>479.99999999997272</v>
      </c>
      <c r="L33" s="55"/>
    </row>
    <row r="34" spans="1:12" ht="23.85" customHeight="1">
      <c r="A34" s="106">
        <v>32</v>
      </c>
      <c r="B34" s="21"/>
      <c r="C34" s="22" t="s">
        <v>604</v>
      </c>
      <c r="D34" s="20" t="s">
        <v>78</v>
      </c>
      <c r="E34" s="23" t="s">
        <v>12</v>
      </c>
      <c r="F34" s="23">
        <v>125</v>
      </c>
      <c r="G34" s="23">
        <v>6047</v>
      </c>
      <c r="H34" s="23">
        <v>5994.9</v>
      </c>
      <c r="I34" s="23">
        <v>6027</v>
      </c>
      <c r="J34" s="33">
        <f t="shared" si="10"/>
        <v>-20</v>
      </c>
      <c r="K34" s="34">
        <f t="shared" si="11"/>
        <v>-2500</v>
      </c>
      <c r="L34" s="55">
        <f>SUM(K31:K32:K33:K34)</f>
        <v>19579.999999999993</v>
      </c>
    </row>
    <row r="35" spans="1:12" ht="23.85" customHeight="1">
      <c r="A35" s="106">
        <v>33</v>
      </c>
      <c r="B35" s="21">
        <v>44761</v>
      </c>
      <c r="C35" s="22" t="s">
        <v>142</v>
      </c>
      <c r="D35" s="20" t="s">
        <v>702</v>
      </c>
      <c r="E35" s="23" t="s">
        <v>12</v>
      </c>
      <c r="F35" s="23">
        <v>950</v>
      </c>
      <c r="G35" s="23">
        <v>1814.5</v>
      </c>
      <c r="H35" s="23">
        <v>1786.5</v>
      </c>
      <c r="I35" s="23">
        <v>1806</v>
      </c>
      <c r="J35" s="33">
        <f t="shared" si="10"/>
        <v>-8.5</v>
      </c>
      <c r="K35" s="34">
        <f t="shared" si="11"/>
        <v>-8075</v>
      </c>
      <c r="L35" s="55"/>
    </row>
    <row r="36" spans="1:12" ht="23.45" customHeight="1">
      <c r="A36" s="106">
        <v>34</v>
      </c>
      <c r="B36" s="21"/>
      <c r="C36" s="22" t="s">
        <v>374</v>
      </c>
      <c r="D36" s="20" t="s">
        <v>74</v>
      </c>
      <c r="E36" s="23" t="s">
        <v>12</v>
      </c>
      <c r="F36" s="23">
        <v>2400</v>
      </c>
      <c r="G36" s="23">
        <v>701.05</v>
      </c>
      <c r="H36" s="23">
        <v>693.9</v>
      </c>
      <c r="I36" s="23">
        <v>704.6</v>
      </c>
      <c r="J36" s="33">
        <f t="shared" si="10"/>
        <v>3.5500000000000682</v>
      </c>
      <c r="K36" s="34">
        <f t="shared" si="11"/>
        <v>8520.0000000001637</v>
      </c>
      <c r="L36" s="55">
        <f>SUM(K35:K36)</f>
        <v>445.00000000016371</v>
      </c>
    </row>
    <row r="37" spans="1:12" ht="23.85" customHeight="1">
      <c r="A37" s="106">
        <v>35</v>
      </c>
      <c r="B37" s="21">
        <v>44762</v>
      </c>
      <c r="C37" s="22" t="s">
        <v>82</v>
      </c>
      <c r="D37" s="20" t="s">
        <v>170</v>
      </c>
      <c r="E37" s="23" t="s">
        <v>12</v>
      </c>
      <c r="F37" s="23">
        <v>1200</v>
      </c>
      <c r="G37" s="23">
        <v>1009.1</v>
      </c>
      <c r="H37" s="23">
        <v>999.45</v>
      </c>
      <c r="I37" s="23">
        <v>1002.25</v>
      </c>
      <c r="J37" s="33">
        <f t="shared" ref="J37:J40" si="12">IF(E37="","",IF(E37="Buy",(I37-G37),(G37-I37)))</f>
        <v>-6.8500000000000227</v>
      </c>
      <c r="K37" s="34">
        <f t="shared" ref="K37:K40" si="13">IF(E37="","",J37*F37)</f>
        <v>-8220.0000000000273</v>
      </c>
      <c r="L37" s="55"/>
    </row>
    <row r="38" spans="1:12" ht="23.85" customHeight="1">
      <c r="A38" s="106">
        <v>36</v>
      </c>
      <c r="B38" s="21"/>
      <c r="C38" s="22" t="s">
        <v>124</v>
      </c>
      <c r="D38" s="20" t="s">
        <v>155</v>
      </c>
      <c r="E38" s="23" t="s">
        <v>12</v>
      </c>
      <c r="F38" s="23">
        <v>3100</v>
      </c>
      <c r="G38" s="23">
        <v>252.95</v>
      </c>
      <c r="H38" s="23">
        <v>248.4</v>
      </c>
      <c r="I38" s="23">
        <v>258.3</v>
      </c>
      <c r="J38" s="33">
        <f t="shared" si="12"/>
        <v>5.3500000000000227</v>
      </c>
      <c r="K38" s="34">
        <f t="shared" si="13"/>
        <v>16585.000000000069</v>
      </c>
      <c r="L38" s="55"/>
    </row>
    <row r="39" spans="1:12" ht="23.85" customHeight="1">
      <c r="A39" s="106">
        <v>37</v>
      </c>
      <c r="B39" s="21"/>
      <c r="C39" s="22" t="s">
        <v>323</v>
      </c>
      <c r="D39" s="20" t="s">
        <v>216</v>
      </c>
      <c r="E39" s="23" t="s">
        <v>12</v>
      </c>
      <c r="F39" s="23">
        <v>8000</v>
      </c>
      <c r="G39" s="23">
        <v>100.75</v>
      </c>
      <c r="H39" s="23">
        <v>98.1</v>
      </c>
      <c r="I39" s="23">
        <v>100.15</v>
      </c>
      <c r="J39" s="33">
        <f t="shared" si="12"/>
        <v>-0.59999999999999432</v>
      </c>
      <c r="K39" s="34">
        <f t="shared" si="13"/>
        <v>-4799.9999999999545</v>
      </c>
      <c r="L39" s="55"/>
    </row>
    <row r="40" spans="1:12" ht="23.85" customHeight="1">
      <c r="A40" s="106">
        <v>38</v>
      </c>
      <c r="B40" s="21"/>
      <c r="C40" s="22" t="s">
        <v>680</v>
      </c>
      <c r="D40" s="20" t="s">
        <v>376</v>
      </c>
      <c r="E40" s="23" t="s">
        <v>13</v>
      </c>
      <c r="F40" s="23">
        <v>2200</v>
      </c>
      <c r="G40" s="23">
        <v>525.54999999999995</v>
      </c>
      <c r="H40" s="23">
        <v>531.9</v>
      </c>
      <c r="I40" s="23">
        <v>526.70000000000005</v>
      </c>
      <c r="J40" s="33">
        <f t="shared" si="12"/>
        <v>-1.1500000000000909</v>
      </c>
      <c r="K40" s="34">
        <f t="shared" si="13"/>
        <v>-2530.0000000002001</v>
      </c>
      <c r="L40" s="55">
        <f>SUM(K37:K38:K39:K40)</f>
        <v>1034.9999999998872</v>
      </c>
    </row>
    <row r="41" spans="1:12" ht="23.85" customHeight="1">
      <c r="A41" s="106">
        <v>39</v>
      </c>
      <c r="B41" s="21">
        <v>44763</v>
      </c>
      <c r="C41" s="22" t="s">
        <v>195</v>
      </c>
      <c r="D41" s="20" t="s">
        <v>177</v>
      </c>
      <c r="E41" s="23" t="s">
        <v>12</v>
      </c>
      <c r="F41" s="23">
        <v>7600</v>
      </c>
      <c r="G41" s="23">
        <v>263.10000000000002</v>
      </c>
      <c r="H41" s="23">
        <v>258.75</v>
      </c>
      <c r="I41" s="23">
        <v>266.3</v>
      </c>
      <c r="J41" s="33">
        <f t="shared" ref="J41:J48" si="14">IF(E41="","",IF(E41="Buy",(I41-G41),(G41-I41)))</f>
        <v>3.1999999999999886</v>
      </c>
      <c r="K41" s="34">
        <f t="shared" ref="K41:K48" si="15">IF(E41="","",J41*F41)</f>
        <v>24319.999999999913</v>
      </c>
      <c r="L41" s="55"/>
    </row>
    <row r="42" spans="1:12" ht="23.85" customHeight="1">
      <c r="A42" s="106">
        <v>40</v>
      </c>
      <c r="B42" s="21"/>
      <c r="C42" s="22" t="s">
        <v>330</v>
      </c>
      <c r="D42" s="20" t="s">
        <v>161</v>
      </c>
      <c r="E42" s="23" t="s">
        <v>12</v>
      </c>
      <c r="F42" s="23">
        <v>1250</v>
      </c>
      <c r="G42" s="23">
        <v>843</v>
      </c>
      <c r="H42" s="23">
        <v>837.9</v>
      </c>
      <c r="I42" s="23">
        <v>850.65</v>
      </c>
      <c r="J42" s="33">
        <f t="shared" si="14"/>
        <v>7.6499999999999773</v>
      </c>
      <c r="K42" s="34">
        <f t="shared" si="15"/>
        <v>9562.4999999999709</v>
      </c>
      <c r="L42" s="55"/>
    </row>
    <row r="43" spans="1:12" ht="23.85" customHeight="1">
      <c r="A43" s="106">
        <v>41</v>
      </c>
      <c r="B43" s="21"/>
      <c r="C43" s="22" t="s">
        <v>525</v>
      </c>
      <c r="D43" s="20" t="s">
        <v>699</v>
      </c>
      <c r="E43" s="23" t="s">
        <v>12</v>
      </c>
      <c r="F43" s="23">
        <v>5400</v>
      </c>
      <c r="G43" s="23">
        <v>99.7</v>
      </c>
      <c r="H43" s="23">
        <v>97.2</v>
      </c>
      <c r="I43" s="23">
        <v>98.4</v>
      </c>
      <c r="J43" s="33">
        <f t="shared" si="14"/>
        <v>-1.2999999999999972</v>
      </c>
      <c r="K43" s="34">
        <f t="shared" si="15"/>
        <v>-7019.9999999999845</v>
      </c>
      <c r="L43" s="55"/>
    </row>
    <row r="44" spans="1:12" ht="23.85" customHeight="1">
      <c r="A44" s="106">
        <v>42</v>
      </c>
      <c r="B44" s="21"/>
      <c r="C44" s="22" t="s">
        <v>421</v>
      </c>
      <c r="D44" s="20" t="s">
        <v>178</v>
      </c>
      <c r="E44" s="23" t="s">
        <v>12</v>
      </c>
      <c r="F44" s="23">
        <v>3600</v>
      </c>
      <c r="G44" s="23">
        <v>153.19999999999999</v>
      </c>
      <c r="H44" s="23">
        <v>151.65</v>
      </c>
      <c r="I44" s="23">
        <v>152.1</v>
      </c>
      <c r="J44" s="33">
        <f t="shared" si="14"/>
        <v>-1.0999999999999943</v>
      </c>
      <c r="K44" s="34">
        <f t="shared" si="15"/>
        <v>-3959.9999999999795</v>
      </c>
      <c r="L44" s="55"/>
    </row>
    <row r="45" spans="1:12" ht="23.85" customHeight="1">
      <c r="A45" s="106">
        <v>43</v>
      </c>
      <c r="B45" s="21"/>
      <c r="C45" s="22" t="s">
        <v>191</v>
      </c>
      <c r="D45" s="20" t="s">
        <v>78</v>
      </c>
      <c r="E45" s="23" t="s">
        <v>12</v>
      </c>
      <c r="F45" s="23">
        <v>250</v>
      </c>
      <c r="G45" s="23">
        <v>6207</v>
      </c>
      <c r="H45" s="23">
        <v>6156.9</v>
      </c>
      <c r="I45" s="23">
        <v>6270</v>
      </c>
      <c r="J45" s="33">
        <f t="shared" si="14"/>
        <v>63</v>
      </c>
      <c r="K45" s="34">
        <f t="shared" si="15"/>
        <v>15750</v>
      </c>
      <c r="L45" s="55">
        <f>SUM(K41:K42:K43:K44:K45)</f>
        <v>38652.49999999992</v>
      </c>
    </row>
    <row r="46" spans="1:12" ht="23.85" customHeight="1">
      <c r="A46" s="106">
        <v>44</v>
      </c>
      <c r="B46" s="21">
        <v>44764</v>
      </c>
      <c r="C46" s="22" t="s">
        <v>94</v>
      </c>
      <c r="D46" s="20" t="s">
        <v>182</v>
      </c>
      <c r="E46" s="23" t="s">
        <v>12</v>
      </c>
      <c r="F46" s="23">
        <v>2000</v>
      </c>
      <c r="G46" s="23">
        <v>385.5</v>
      </c>
      <c r="H46" s="23">
        <v>381.6</v>
      </c>
      <c r="I46" s="23">
        <v>384.3</v>
      </c>
      <c r="J46" s="33">
        <f t="shared" si="14"/>
        <v>-1.1999999999999886</v>
      </c>
      <c r="K46" s="34">
        <f t="shared" si="15"/>
        <v>-2399.9999999999773</v>
      </c>
      <c r="L46" s="55"/>
    </row>
    <row r="47" spans="1:12" ht="23.85" customHeight="1">
      <c r="A47" s="106">
        <v>45</v>
      </c>
      <c r="B47" s="21"/>
      <c r="C47" s="22" t="s">
        <v>331</v>
      </c>
      <c r="D47" s="20" t="s">
        <v>109</v>
      </c>
      <c r="E47" s="23" t="s">
        <v>12</v>
      </c>
      <c r="F47" s="23">
        <v>4000</v>
      </c>
      <c r="G47" s="23">
        <v>212.3</v>
      </c>
      <c r="H47" s="23">
        <v>209.7</v>
      </c>
      <c r="I47" s="23">
        <v>211.25</v>
      </c>
      <c r="J47" s="33">
        <f t="shared" si="14"/>
        <v>-1.0500000000000114</v>
      </c>
      <c r="K47" s="34">
        <f t="shared" si="15"/>
        <v>-4200.0000000000455</v>
      </c>
      <c r="L47" s="55"/>
    </row>
    <row r="48" spans="1:12" ht="23.85" customHeight="1">
      <c r="A48" s="106">
        <v>46</v>
      </c>
      <c r="B48" s="21"/>
      <c r="C48" s="22" t="s">
        <v>511</v>
      </c>
      <c r="D48" s="20" t="s">
        <v>646</v>
      </c>
      <c r="E48" s="23" t="s">
        <v>12</v>
      </c>
      <c r="F48" s="23">
        <v>5000</v>
      </c>
      <c r="G48" s="23">
        <v>239.3</v>
      </c>
      <c r="H48" s="23">
        <v>234.9</v>
      </c>
      <c r="I48" s="23">
        <v>237.9</v>
      </c>
      <c r="J48" s="33">
        <f t="shared" si="14"/>
        <v>-1.4000000000000057</v>
      </c>
      <c r="K48" s="34">
        <f t="shared" si="15"/>
        <v>-7000.0000000000282</v>
      </c>
      <c r="L48" s="55">
        <f>SUM(K46:K47:K48)</f>
        <v>-13600.000000000051</v>
      </c>
    </row>
    <row r="49" spans="1:12" ht="23.85" customHeight="1">
      <c r="A49" s="106">
        <v>47</v>
      </c>
      <c r="B49" s="21">
        <v>44767</v>
      </c>
      <c r="C49" s="22" t="s">
        <v>388</v>
      </c>
      <c r="D49" s="20" t="s">
        <v>169</v>
      </c>
      <c r="E49" s="23" t="s">
        <v>12</v>
      </c>
      <c r="F49" s="23">
        <v>850</v>
      </c>
      <c r="G49" s="23">
        <v>951.5</v>
      </c>
      <c r="H49" s="23">
        <v>940.5</v>
      </c>
      <c r="I49" s="23">
        <v>965.5</v>
      </c>
      <c r="J49" s="33">
        <f t="shared" ref="J49:J51" si="16">IF(E49="","",IF(E49="Buy",(I49-G49),(G49-I49)))</f>
        <v>14</v>
      </c>
      <c r="K49" s="34">
        <f t="shared" ref="K49:K51" si="17">IF(E49="","",J49*F49)</f>
        <v>11900</v>
      </c>
      <c r="L49" s="55"/>
    </row>
    <row r="50" spans="1:12" ht="23.85" customHeight="1">
      <c r="A50" s="106">
        <v>48</v>
      </c>
      <c r="B50" s="21"/>
      <c r="C50" s="22" t="s">
        <v>123</v>
      </c>
      <c r="D50" s="20" t="s">
        <v>185</v>
      </c>
      <c r="E50" s="23" t="s">
        <v>13</v>
      </c>
      <c r="F50" s="23">
        <v>1000</v>
      </c>
      <c r="G50" s="23">
        <v>540.5</v>
      </c>
      <c r="H50" s="23">
        <v>547.20000000000005</v>
      </c>
      <c r="I50" s="23">
        <v>547.20000000000005</v>
      </c>
      <c r="J50" s="33">
        <f t="shared" si="16"/>
        <v>-6.7000000000000455</v>
      </c>
      <c r="K50" s="34">
        <f t="shared" si="17"/>
        <v>-6700.0000000000455</v>
      </c>
      <c r="L50" s="55"/>
    </row>
    <row r="51" spans="1:12" ht="23.85" customHeight="1">
      <c r="A51" s="106">
        <v>49</v>
      </c>
      <c r="B51" s="21"/>
      <c r="C51" s="22" t="s">
        <v>628</v>
      </c>
      <c r="D51" s="20" t="s">
        <v>119</v>
      </c>
      <c r="E51" s="23" t="s">
        <v>13</v>
      </c>
      <c r="F51" s="23">
        <v>200</v>
      </c>
      <c r="G51" s="23">
        <v>8703.35</v>
      </c>
      <c r="H51" s="23">
        <v>8793.9</v>
      </c>
      <c r="I51" s="23">
        <v>8559</v>
      </c>
      <c r="J51" s="33">
        <f t="shared" si="16"/>
        <v>144.35000000000036</v>
      </c>
      <c r="K51" s="34">
        <f t="shared" si="17"/>
        <v>28870.000000000073</v>
      </c>
      <c r="L51" s="55">
        <f>SUM(K49:K50:K51)</f>
        <v>34070.000000000029</v>
      </c>
    </row>
    <row r="52" spans="1:12" ht="23.85" customHeight="1">
      <c r="A52" s="106">
        <v>50</v>
      </c>
      <c r="B52" s="21">
        <v>44768</v>
      </c>
      <c r="C52" s="22" t="s">
        <v>265</v>
      </c>
      <c r="D52" s="20" t="s">
        <v>185</v>
      </c>
      <c r="E52" s="23" t="s">
        <v>13</v>
      </c>
      <c r="F52" s="23">
        <v>1000</v>
      </c>
      <c r="G52" s="23">
        <v>536.29999999999995</v>
      </c>
      <c r="H52" s="23">
        <v>540.9</v>
      </c>
      <c r="I52" s="23">
        <v>527.5</v>
      </c>
      <c r="J52" s="33">
        <f t="shared" ref="J52:J54" si="18">IF(E52="","",IF(E52="Buy",(I52-G52),(G52-I52)))</f>
        <v>8.7999999999999545</v>
      </c>
      <c r="K52" s="34">
        <f t="shared" ref="K52:K54" si="19">IF(E52="","",J52*F52)</f>
        <v>8799.9999999999545</v>
      </c>
      <c r="L52" s="55"/>
    </row>
    <row r="53" spans="1:12" ht="23.85" customHeight="1">
      <c r="A53" s="106">
        <v>51</v>
      </c>
      <c r="B53" s="21"/>
      <c r="C53" s="22" t="s">
        <v>88</v>
      </c>
      <c r="D53" s="20" t="s">
        <v>193</v>
      </c>
      <c r="E53" s="23" t="s">
        <v>13</v>
      </c>
      <c r="F53" s="23">
        <v>2300</v>
      </c>
      <c r="G53" s="23">
        <v>317.7</v>
      </c>
      <c r="H53" s="23">
        <v>321.75</v>
      </c>
      <c r="I53" s="23">
        <v>319.60000000000002</v>
      </c>
      <c r="J53" s="33">
        <f t="shared" si="18"/>
        <v>-1.9000000000000341</v>
      </c>
      <c r="K53" s="34">
        <f t="shared" si="19"/>
        <v>-4370.0000000000782</v>
      </c>
      <c r="L53" s="55"/>
    </row>
    <row r="54" spans="1:12" ht="23.85" customHeight="1">
      <c r="A54" s="106">
        <v>52</v>
      </c>
      <c r="B54" s="21"/>
      <c r="C54" s="22" t="s">
        <v>212</v>
      </c>
      <c r="D54" s="20" t="s">
        <v>253</v>
      </c>
      <c r="E54" s="23" t="s">
        <v>13</v>
      </c>
      <c r="F54" s="23">
        <v>5000</v>
      </c>
      <c r="G54" s="23">
        <v>143.30000000000001</v>
      </c>
      <c r="H54" s="23">
        <v>145.35</v>
      </c>
      <c r="I54" s="23">
        <v>144.65</v>
      </c>
      <c r="J54" s="33">
        <f t="shared" si="18"/>
        <v>-1.3499999999999943</v>
      </c>
      <c r="K54" s="34">
        <f t="shared" si="19"/>
        <v>-6749.9999999999718</v>
      </c>
      <c r="L54" s="55">
        <f>SUM(K52:K53:K54)</f>
        <v>-2320.0000000000955</v>
      </c>
    </row>
    <row r="55" spans="1:12" ht="23.85" customHeight="1">
      <c r="A55" s="106">
        <v>53</v>
      </c>
      <c r="B55" s="21">
        <v>44769</v>
      </c>
      <c r="C55" s="22" t="s">
        <v>291</v>
      </c>
      <c r="D55" s="20" t="s">
        <v>24</v>
      </c>
      <c r="E55" s="23" t="s">
        <v>12</v>
      </c>
      <c r="F55" s="23">
        <v>600</v>
      </c>
      <c r="G55" s="23">
        <v>1809</v>
      </c>
      <c r="H55" s="23">
        <v>1786.5</v>
      </c>
      <c r="I55" s="23">
        <v>1802</v>
      </c>
      <c r="J55" s="33">
        <f t="shared" ref="J55:J63" si="20">IF(E55="","",IF(E55="Buy",(I55-G55),(G55-I55)))</f>
        <v>-7</v>
      </c>
      <c r="K55" s="34">
        <f t="shared" ref="K55:K63" si="21">IF(E55="","",J55*F55)</f>
        <v>-4200</v>
      </c>
      <c r="L55" s="55"/>
    </row>
    <row r="56" spans="1:12" ht="23.85" customHeight="1">
      <c r="A56" s="106">
        <v>54</v>
      </c>
      <c r="B56" s="21"/>
      <c r="C56" s="22" t="s">
        <v>565</v>
      </c>
      <c r="D56" s="20" t="s">
        <v>557</v>
      </c>
      <c r="E56" s="23" t="s">
        <v>13</v>
      </c>
      <c r="F56" s="23">
        <v>6750</v>
      </c>
      <c r="G56" s="23">
        <v>218.05</v>
      </c>
      <c r="H56" s="23">
        <v>220.5</v>
      </c>
      <c r="I56" s="23">
        <v>218.1</v>
      </c>
      <c r="J56" s="33">
        <f t="shared" si="20"/>
        <v>-4.9999999999982947E-2</v>
      </c>
      <c r="K56" s="34">
        <f t="shared" si="21"/>
        <v>-337.49999999988489</v>
      </c>
      <c r="L56" s="55"/>
    </row>
    <row r="57" spans="1:12" ht="23.85" customHeight="1">
      <c r="A57" s="106">
        <v>55</v>
      </c>
      <c r="B57" s="21"/>
      <c r="C57" s="22" t="s">
        <v>459</v>
      </c>
      <c r="D57" s="20" t="s">
        <v>162</v>
      </c>
      <c r="E57" s="23" t="s">
        <v>12</v>
      </c>
      <c r="F57" s="23">
        <v>200</v>
      </c>
      <c r="G57" s="23">
        <v>6518</v>
      </c>
      <c r="H57" s="23">
        <v>6471</v>
      </c>
      <c r="I57" s="23">
        <v>6514</v>
      </c>
      <c r="J57" s="33">
        <f t="shared" si="20"/>
        <v>-4</v>
      </c>
      <c r="K57" s="34">
        <f t="shared" si="21"/>
        <v>-800</v>
      </c>
      <c r="L57" s="55">
        <f>SUM(K55:K56:K57)</f>
        <v>-5337.4999999998845</v>
      </c>
    </row>
    <row r="58" spans="1:12" ht="23.85" customHeight="1">
      <c r="A58" s="106">
        <v>56</v>
      </c>
      <c r="B58" s="21">
        <v>44770</v>
      </c>
      <c r="C58" s="22" t="s">
        <v>130</v>
      </c>
      <c r="D58" s="20" t="s">
        <v>673</v>
      </c>
      <c r="E58" s="23" t="s">
        <v>12</v>
      </c>
      <c r="F58" s="23">
        <v>1800</v>
      </c>
      <c r="G58" s="23">
        <v>1004</v>
      </c>
      <c r="H58" s="23">
        <v>995.4</v>
      </c>
      <c r="I58" s="23">
        <v>1002.15</v>
      </c>
      <c r="J58" s="33">
        <f t="shared" si="20"/>
        <v>-1.8500000000000227</v>
      </c>
      <c r="K58" s="34">
        <f t="shared" si="21"/>
        <v>-3330.0000000000409</v>
      </c>
      <c r="L58" s="55"/>
    </row>
    <row r="59" spans="1:12" ht="23.85" customHeight="1">
      <c r="A59" s="106">
        <v>57</v>
      </c>
      <c r="B59" s="21"/>
      <c r="C59" s="22" t="s">
        <v>87</v>
      </c>
      <c r="D59" s="20" t="s">
        <v>710</v>
      </c>
      <c r="E59" s="23" t="s">
        <v>12</v>
      </c>
      <c r="F59" s="23">
        <v>2000</v>
      </c>
      <c r="G59" s="23">
        <v>719.2</v>
      </c>
      <c r="H59" s="23">
        <v>711.9</v>
      </c>
      <c r="I59" s="23">
        <v>735</v>
      </c>
      <c r="J59" s="33">
        <f t="shared" si="20"/>
        <v>15.799999999999955</v>
      </c>
      <c r="K59" s="34">
        <f t="shared" si="21"/>
        <v>31599.999999999909</v>
      </c>
      <c r="L59" s="55"/>
    </row>
    <row r="60" spans="1:12" ht="23.85" customHeight="1">
      <c r="A60" s="106">
        <v>58</v>
      </c>
      <c r="B60" s="21"/>
      <c r="C60" s="22" t="s">
        <v>211</v>
      </c>
      <c r="D60" s="20" t="s">
        <v>711</v>
      </c>
      <c r="E60" s="23" t="s">
        <v>12</v>
      </c>
      <c r="F60" s="23">
        <v>300</v>
      </c>
      <c r="G60" s="23">
        <v>2248</v>
      </c>
      <c r="H60" s="23">
        <v>2220.3000000000002</v>
      </c>
      <c r="I60" s="23">
        <v>2289</v>
      </c>
      <c r="J60" s="33">
        <f t="shared" si="20"/>
        <v>41</v>
      </c>
      <c r="K60" s="34">
        <f t="shared" si="21"/>
        <v>12300</v>
      </c>
      <c r="L60" s="55"/>
    </row>
    <row r="61" spans="1:12" ht="23.85" customHeight="1">
      <c r="A61" s="106">
        <v>59</v>
      </c>
      <c r="B61" s="21"/>
      <c r="C61" s="22" t="s">
        <v>573</v>
      </c>
      <c r="D61" s="20" t="s">
        <v>472</v>
      </c>
      <c r="E61" s="23" t="s">
        <v>12</v>
      </c>
      <c r="F61" s="23">
        <v>300</v>
      </c>
      <c r="G61" s="23">
        <v>3822.5</v>
      </c>
      <c r="H61" s="23">
        <v>3784.5</v>
      </c>
      <c r="I61" s="23">
        <v>3795</v>
      </c>
      <c r="J61" s="33">
        <f t="shared" si="20"/>
        <v>-27.5</v>
      </c>
      <c r="K61" s="34">
        <f t="shared" si="21"/>
        <v>-8250</v>
      </c>
      <c r="L61" s="55">
        <f>SUM(K58:K59:K60:K61)</f>
        <v>32319.999999999869</v>
      </c>
    </row>
    <row r="62" spans="1:12" ht="23.85" customHeight="1">
      <c r="A62" s="106">
        <v>60</v>
      </c>
      <c r="B62" s="21">
        <v>44771</v>
      </c>
      <c r="C62" s="22" t="s">
        <v>71</v>
      </c>
      <c r="D62" s="20" t="s">
        <v>699</v>
      </c>
      <c r="E62" s="23" t="s">
        <v>12</v>
      </c>
      <c r="F62" s="23">
        <v>10800</v>
      </c>
      <c r="G62" s="23">
        <v>105.75</v>
      </c>
      <c r="H62" s="23">
        <v>103.5</v>
      </c>
      <c r="I62" s="23">
        <v>106.8</v>
      </c>
      <c r="J62" s="33">
        <f t="shared" si="20"/>
        <v>1.0499999999999972</v>
      </c>
      <c r="K62" s="34">
        <f t="shared" si="21"/>
        <v>11339.999999999969</v>
      </c>
      <c r="L62" s="55"/>
    </row>
    <row r="63" spans="1:12" ht="23.85" customHeight="1" thickBot="1">
      <c r="A63" s="106">
        <v>61</v>
      </c>
      <c r="B63" s="21"/>
      <c r="C63" s="22" t="s">
        <v>420</v>
      </c>
      <c r="D63" s="20" t="s">
        <v>168</v>
      </c>
      <c r="E63" s="23" t="s">
        <v>12</v>
      </c>
      <c r="F63" s="23">
        <v>2000</v>
      </c>
      <c r="G63" s="23">
        <v>914.1</v>
      </c>
      <c r="H63" s="23">
        <v>904.5</v>
      </c>
      <c r="I63" s="23">
        <v>915.4</v>
      </c>
      <c r="J63" s="33">
        <f t="shared" si="20"/>
        <v>1.2999999999999545</v>
      </c>
      <c r="K63" s="34">
        <f t="shared" si="21"/>
        <v>2599.9999999999091</v>
      </c>
      <c r="L63" s="55">
        <f>SUM(K62:K63)</f>
        <v>13939.999999999878</v>
      </c>
    </row>
    <row r="64" spans="1:12" ht="31.95" customHeight="1" thickBot="1">
      <c r="A64" s="56"/>
      <c r="B64" s="57"/>
      <c r="C64" s="57"/>
      <c r="D64" s="57" t="s">
        <v>31</v>
      </c>
      <c r="E64" s="57"/>
      <c r="F64" s="57"/>
      <c r="G64" s="57"/>
      <c r="H64" s="57"/>
      <c r="I64" s="57"/>
      <c r="J64" s="58"/>
      <c r="K64" s="59">
        <f>SUM(K3:K63)</f>
        <v>127105.00000000015</v>
      </c>
      <c r="L64" s="69"/>
    </row>
    <row r="65" spans="1:12" ht="18.7">
      <c r="A65" s="10"/>
      <c r="B65" s="10"/>
      <c r="C65" s="10"/>
      <c r="D65" s="10"/>
      <c r="E65" s="10"/>
      <c r="F65" s="10"/>
      <c r="G65" s="10"/>
      <c r="H65" s="10"/>
      <c r="I65" s="10"/>
      <c r="J65" s="26"/>
      <c r="K65" s="27"/>
      <c r="L65" s="27"/>
    </row>
    <row r="66" spans="1:12" ht="18.7">
      <c r="A66" s="10"/>
      <c r="B66" s="10"/>
      <c r="C66" s="10"/>
      <c r="D66" s="10"/>
      <c r="E66" s="10"/>
      <c r="F66" s="10"/>
      <c r="G66" s="10"/>
      <c r="H66" s="10"/>
      <c r="I66" s="10"/>
      <c r="J66" s="26"/>
      <c r="K66" s="27"/>
      <c r="L66" s="27"/>
    </row>
    <row r="67" spans="1:12" ht="15.35">
      <c r="A67" s="66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</row>
    <row r="68" spans="1:12" ht="25.2" customHeight="1">
      <c r="A68" s="10"/>
      <c r="B68" s="10"/>
      <c r="C68" s="10"/>
      <c r="D68" s="10"/>
      <c r="E68" s="10"/>
      <c r="F68" s="10"/>
      <c r="G68" s="10"/>
      <c r="H68" s="10"/>
      <c r="I68" s="10"/>
      <c r="J68" s="26"/>
      <c r="K68" s="27"/>
      <c r="L68" s="27"/>
    </row>
    <row r="69" spans="1:12" ht="25.2" customHeight="1">
      <c r="A69" s="10"/>
      <c r="B69" s="10"/>
      <c r="C69" s="10"/>
      <c r="D69" s="10"/>
      <c r="E69" s="10"/>
      <c r="F69" s="10"/>
      <c r="G69" s="10"/>
      <c r="H69" s="10"/>
      <c r="I69" s="10"/>
      <c r="J69" s="26"/>
      <c r="K69" s="27"/>
      <c r="L69" s="27"/>
    </row>
    <row r="70" spans="1:12" ht="25.2" customHeight="1">
      <c r="A70" s="10"/>
      <c r="B70" s="10"/>
      <c r="C70" s="10"/>
      <c r="D70" s="10"/>
      <c r="E70" s="10"/>
      <c r="F70" s="10"/>
      <c r="G70" s="10"/>
      <c r="H70" s="10"/>
      <c r="I70" s="10"/>
      <c r="J70" s="26"/>
      <c r="K70" s="27"/>
      <c r="L70" s="27"/>
    </row>
    <row r="71" spans="1:12" ht="25.2" customHeight="1">
      <c r="A71" s="10"/>
      <c r="B71" s="10"/>
      <c r="C71" s="10"/>
      <c r="D71" s="10"/>
      <c r="E71" s="10"/>
      <c r="F71" s="10"/>
      <c r="G71" s="10"/>
      <c r="H71" s="10"/>
      <c r="I71" s="10"/>
      <c r="J71" s="26"/>
      <c r="K71" s="27"/>
      <c r="L71" s="27"/>
    </row>
    <row r="72" spans="1:12" ht="25.2" customHeight="1">
      <c r="A72" s="10"/>
      <c r="B72" s="10"/>
      <c r="C72" s="10"/>
      <c r="D72" s="10"/>
      <c r="E72" s="10"/>
      <c r="F72" s="10"/>
      <c r="G72" s="10"/>
      <c r="H72" s="10"/>
      <c r="I72" s="10"/>
      <c r="J72" s="26"/>
      <c r="K72" s="27"/>
      <c r="L72" s="27"/>
    </row>
    <row r="73" spans="1:12" ht="25.2" customHeight="1">
      <c r="A73" s="10"/>
      <c r="B73" s="10"/>
      <c r="C73" s="10"/>
      <c r="D73" s="10"/>
      <c r="E73" s="10"/>
      <c r="F73" s="10"/>
      <c r="G73" s="10"/>
      <c r="H73" s="10"/>
      <c r="I73" s="10"/>
      <c r="J73" s="26"/>
      <c r="K73" s="27"/>
      <c r="L73" s="27"/>
    </row>
    <row r="74" spans="1:12" ht="25.2" customHeight="1">
      <c r="A74" s="10"/>
      <c r="B74" s="10"/>
      <c r="C74" s="10"/>
      <c r="D74" s="10"/>
      <c r="E74" s="10"/>
      <c r="F74" s="10"/>
      <c r="G74" s="10"/>
      <c r="H74" s="10"/>
      <c r="I74" s="10"/>
      <c r="J74" s="26"/>
      <c r="K74" s="27"/>
      <c r="L74" s="27"/>
    </row>
    <row r="75" spans="1:12" ht="25.2" customHeight="1">
      <c r="A75" s="10"/>
      <c r="B75" s="10"/>
      <c r="C75" s="10"/>
      <c r="D75" s="10"/>
      <c r="E75" s="10"/>
      <c r="F75" s="10"/>
      <c r="G75" s="10"/>
      <c r="H75" s="10"/>
      <c r="I75" s="10"/>
      <c r="J75" s="26"/>
      <c r="K75" s="27"/>
      <c r="L75" s="27"/>
    </row>
    <row r="76" spans="1:12" ht="25.2" customHeight="1"/>
  </sheetData>
  <mergeCells count="1">
    <mergeCell ref="A1:L1"/>
  </mergeCells>
  <pageMargins left="0.7" right="0.7" top="0.75" bottom="0.75" header="0.3" footer="0.3"/>
  <pageSetup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M95"/>
  <sheetViews>
    <sheetView workbookViewId="0">
      <pane ySplit="2" topLeftCell="A80" activePane="bottomLeft" state="frozen"/>
      <selection pane="bottomLeft" activeCell="H86" sqref="H86"/>
    </sheetView>
  </sheetViews>
  <sheetFormatPr defaultRowHeight="14.35"/>
  <cols>
    <col min="1" max="1" width="10.3515625" customWidth="1"/>
    <col min="2" max="2" width="13.52734375" customWidth="1"/>
    <col min="3" max="3" width="15.1171875" customWidth="1"/>
    <col min="4" max="4" width="19.87890625" customWidth="1"/>
    <col min="5" max="5" width="12.64453125" customWidth="1"/>
    <col min="6" max="6" width="11.64453125" customWidth="1"/>
    <col min="7" max="7" width="12.41015625" customWidth="1"/>
    <col min="8" max="8" width="14.3515625" customWidth="1"/>
    <col min="9" max="9" width="13.1171875" customWidth="1"/>
    <col min="10" max="10" width="12.3515625" customWidth="1"/>
    <col min="11" max="11" width="16" customWidth="1"/>
    <col min="12" max="12" width="14.3515625" customWidth="1"/>
    <col min="13" max="13" width="14.64453125" style="108" customWidth="1"/>
  </cols>
  <sheetData>
    <row r="1" spans="1:12" ht="49.95" customHeight="1">
      <c r="A1" s="127" t="s">
        <v>712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</row>
    <row r="2" spans="1:12" ht="46.2" customHeight="1">
      <c r="A2" s="13" t="s">
        <v>0</v>
      </c>
      <c r="B2" s="14" t="s">
        <v>2</v>
      </c>
      <c r="C2" s="14" t="s">
        <v>3</v>
      </c>
      <c r="D2" s="14" t="s">
        <v>1</v>
      </c>
      <c r="E2" s="14" t="s">
        <v>4</v>
      </c>
      <c r="F2" s="14" t="s">
        <v>507</v>
      </c>
      <c r="G2" s="15" t="s">
        <v>659</v>
      </c>
      <c r="H2" s="14" t="s">
        <v>660</v>
      </c>
      <c r="I2" s="14" t="s">
        <v>661</v>
      </c>
      <c r="J2" s="29" t="s">
        <v>8</v>
      </c>
      <c r="K2" s="30" t="s">
        <v>662</v>
      </c>
      <c r="L2" s="53" t="s">
        <v>664</v>
      </c>
    </row>
    <row r="3" spans="1:12" ht="23.45" customHeight="1">
      <c r="A3" s="19">
        <v>1</v>
      </c>
      <c r="B3" s="21">
        <v>44774</v>
      </c>
      <c r="C3" s="22" t="s">
        <v>199</v>
      </c>
      <c r="D3" s="20" t="s">
        <v>635</v>
      </c>
      <c r="E3" s="23" t="s">
        <v>12</v>
      </c>
      <c r="F3" s="23">
        <v>600</v>
      </c>
      <c r="G3" s="23">
        <v>2865</v>
      </c>
      <c r="H3" s="23">
        <v>2840.4</v>
      </c>
      <c r="I3" s="23">
        <v>2913.5</v>
      </c>
      <c r="J3" s="33">
        <f t="shared" ref="J3:J7" si="0">IF(E3="","",IF(E3="Buy",(I3-G3),(G3-I3)))</f>
        <v>48.5</v>
      </c>
      <c r="K3" s="34">
        <f t="shared" ref="K3:K7" si="1">IF(E3="","",J3*F3)</f>
        <v>29100</v>
      </c>
      <c r="L3" s="55"/>
    </row>
    <row r="4" spans="1:12" ht="23.45" customHeight="1">
      <c r="A4" s="19">
        <v>2</v>
      </c>
      <c r="B4" s="21"/>
      <c r="C4" s="22" t="s">
        <v>401</v>
      </c>
      <c r="D4" s="20" t="s">
        <v>713</v>
      </c>
      <c r="E4" s="23" t="s">
        <v>12</v>
      </c>
      <c r="F4" s="23">
        <v>300</v>
      </c>
      <c r="G4" s="23">
        <v>2366</v>
      </c>
      <c r="H4" s="23">
        <v>2340.9</v>
      </c>
      <c r="I4" s="23">
        <v>2340.9</v>
      </c>
      <c r="J4" s="33">
        <f t="shared" si="0"/>
        <v>-25.099999999999909</v>
      </c>
      <c r="K4" s="34">
        <f t="shared" si="1"/>
        <v>-7529.9999999999727</v>
      </c>
      <c r="L4" s="55"/>
    </row>
    <row r="5" spans="1:12" ht="23.45" customHeight="1">
      <c r="A5" s="19">
        <v>3</v>
      </c>
      <c r="B5" s="21"/>
      <c r="C5" s="22" t="s">
        <v>104</v>
      </c>
      <c r="D5" s="20" t="s">
        <v>76</v>
      </c>
      <c r="E5" s="23" t="s">
        <v>12</v>
      </c>
      <c r="F5" s="23">
        <v>500</v>
      </c>
      <c r="G5" s="23">
        <v>1289</v>
      </c>
      <c r="H5" s="23">
        <v>1278</v>
      </c>
      <c r="I5" s="23">
        <v>1290</v>
      </c>
      <c r="J5" s="33">
        <f t="shared" si="0"/>
        <v>1</v>
      </c>
      <c r="K5" s="34">
        <f t="shared" si="1"/>
        <v>500</v>
      </c>
      <c r="L5" s="55"/>
    </row>
    <row r="6" spans="1:12" ht="23.45" customHeight="1">
      <c r="A6" s="19">
        <v>4</v>
      </c>
      <c r="B6" s="21"/>
      <c r="C6" s="22" t="s">
        <v>203</v>
      </c>
      <c r="D6" s="20" t="s">
        <v>223</v>
      </c>
      <c r="E6" s="23" t="s">
        <v>12</v>
      </c>
      <c r="F6" s="23">
        <v>375</v>
      </c>
      <c r="G6" s="23">
        <v>1105.5</v>
      </c>
      <c r="H6" s="23">
        <v>1095.3</v>
      </c>
      <c r="I6" s="23">
        <v>1123</v>
      </c>
      <c r="J6" s="33">
        <f t="shared" si="0"/>
        <v>17.5</v>
      </c>
      <c r="K6" s="34">
        <f t="shared" si="1"/>
        <v>6562.5</v>
      </c>
      <c r="L6" s="55"/>
    </row>
    <row r="7" spans="1:12" ht="23.45" customHeight="1">
      <c r="A7" s="19">
        <v>5</v>
      </c>
      <c r="B7" s="21"/>
      <c r="C7" s="22" t="s">
        <v>492</v>
      </c>
      <c r="D7" s="20" t="s">
        <v>563</v>
      </c>
      <c r="E7" s="23" t="s">
        <v>12</v>
      </c>
      <c r="F7" s="23">
        <v>850</v>
      </c>
      <c r="G7" s="23">
        <v>806.5</v>
      </c>
      <c r="H7" s="23">
        <v>797.4</v>
      </c>
      <c r="I7" s="23">
        <v>808</v>
      </c>
      <c r="J7" s="33">
        <f t="shared" si="0"/>
        <v>1.5</v>
      </c>
      <c r="K7" s="34">
        <f t="shared" si="1"/>
        <v>1275</v>
      </c>
      <c r="L7" s="55">
        <f>SUM(K3:K7)</f>
        <v>29907.500000000029</v>
      </c>
    </row>
    <row r="8" spans="1:12" ht="23.45" customHeight="1">
      <c r="A8" s="106">
        <v>6</v>
      </c>
      <c r="B8" s="21">
        <v>44775</v>
      </c>
      <c r="C8" s="22" t="s">
        <v>82</v>
      </c>
      <c r="D8" s="20" t="s">
        <v>76</v>
      </c>
      <c r="E8" s="23" t="s">
        <v>12</v>
      </c>
      <c r="F8" s="23">
        <v>1000</v>
      </c>
      <c r="G8" s="23">
        <v>1307.2</v>
      </c>
      <c r="H8" s="23">
        <v>1294.2</v>
      </c>
      <c r="I8" s="23">
        <v>1294.2</v>
      </c>
      <c r="J8" s="33">
        <f t="shared" ref="J8:J11" si="2">IF(E8="","",IF(E8="Buy",(I8-G8),(G8-I8)))</f>
        <v>-13</v>
      </c>
      <c r="K8" s="34">
        <f t="shared" ref="K8:K11" si="3">IF(E8="","",J8*F8)</f>
        <v>-13000</v>
      </c>
      <c r="L8" s="55"/>
    </row>
    <row r="9" spans="1:12" ht="23.45" customHeight="1">
      <c r="A9" s="106">
        <v>7</v>
      </c>
      <c r="B9" s="21"/>
      <c r="C9" s="22" t="s">
        <v>123</v>
      </c>
      <c r="D9" s="20" t="s">
        <v>153</v>
      </c>
      <c r="E9" s="23" t="s">
        <v>12</v>
      </c>
      <c r="F9" s="23">
        <v>5850</v>
      </c>
      <c r="G9" s="23">
        <v>120.9</v>
      </c>
      <c r="H9" s="23">
        <v>119.7</v>
      </c>
      <c r="I9" s="23">
        <v>122.75</v>
      </c>
      <c r="J9" s="33">
        <f t="shared" si="2"/>
        <v>1.8499999999999943</v>
      </c>
      <c r="K9" s="34">
        <f t="shared" si="3"/>
        <v>10822.499999999967</v>
      </c>
      <c r="L9" s="55"/>
    </row>
    <row r="10" spans="1:12" ht="23.45" customHeight="1">
      <c r="A10" s="106">
        <v>8</v>
      </c>
      <c r="B10" s="21"/>
      <c r="C10" s="22" t="s">
        <v>353</v>
      </c>
      <c r="D10" s="20" t="s">
        <v>714</v>
      </c>
      <c r="E10" s="23" t="s">
        <v>12</v>
      </c>
      <c r="F10" s="23">
        <v>10000</v>
      </c>
      <c r="G10" s="23">
        <v>110.85</v>
      </c>
      <c r="H10" s="23">
        <v>109.8</v>
      </c>
      <c r="I10" s="23">
        <v>110.7</v>
      </c>
      <c r="J10" s="33">
        <f t="shared" si="2"/>
        <v>-0.14999999999999147</v>
      </c>
      <c r="K10" s="34">
        <f t="shared" si="3"/>
        <v>-1499.9999999999147</v>
      </c>
      <c r="L10" s="55"/>
    </row>
    <row r="11" spans="1:12" ht="23.45" customHeight="1">
      <c r="A11" s="106">
        <v>9</v>
      </c>
      <c r="B11" s="21"/>
      <c r="C11" s="22" t="s">
        <v>236</v>
      </c>
      <c r="D11" s="20" t="s">
        <v>673</v>
      </c>
      <c r="E11" s="23" t="s">
        <v>12</v>
      </c>
      <c r="F11" s="23">
        <v>1800</v>
      </c>
      <c r="G11" s="23">
        <v>1061.5</v>
      </c>
      <c r="H11" s="23">
        <v>1053</v>
      </c>
      <c r="I11" s="23">
        <v>1058.3</v>
      </c>
      <c r="J11" s="33">
        <f t="shared" si="2"/>
        <v>-3.2000000000000455</v>
      </c>
      <c r="K11" s="34">
        <f t="shared" si="3"/>
        <v>-5760.0000000000819</v>
      </c>
      <c r="L11" s="55">
        <f>SUM(K8:K11)</f>
        <v>-9437.5000000000291</v>
      </c>
    </row>
    <row r="12" spans="1:12" ht="23.45" customHeight="1">
      <c r="A12" s="106">
        <v>10</v>
      </c>
      <c r="B12" s="21">
        <v>44776</v>
      </c>
      <c r="C12" s="22" t="s">
        <v>276</v>
      </c>
      <c r="D12" s="20" t="s">
        <v>575</v>
      </c>
      <c r="E12" s="23" t="s">
        <v>12</v>
      </c>
      <c r="F12" s="23">
        <v>2000</v>
      </c>
      <c r="G12" s="23">
        <v>318.60000000000002</v>
      </c>
      <c r="H12" s="23">
        <v>314.10000000000002</v>
      </c>
      <c r="I12" s="23">
        <v>316.5</v>
      </c>
      <c r="J12" s="33">
        <f t="shared" ref="J12:J15" si="4">IF(E12="","",IF(E12="Buy",(I12-G12),(G12-I12)))</f>
        <v>-2.1000000000000227</v>
      </c>
      <c r="K12" s="34">
        <f t="shared" ref="K12:K15" si="5">IF(E12="","",J12*F12)</f>
        <v>-4200.0000000000455</v>
      </c>
      <c r="L12" s="55"/>
    </row>
    <row r="13" spans="1:12" ht="23.45" customHeight="1">
      <c r="A13" s="106">
        <v>11</v>
      </c>
      <c r="B13" s="21"/>
      <c r="C13" s="22" t="s">
        <v>246</v>
      </c>
      <c r="D13" s="20" t="s">
        <v>694</v>
      </c>
      <c r="E13" s="23" t="s">
        <v>12</v>
      </c>
      <c r="F13" s="23">
        <v>300</v>
      </c>
      <c r="G13" s="23">
        <v>3724</v>
      </c>
      <c r="H13" s="23">
        <v>3690</v>
      </c>
      <c r="I13" s="23">
        <v>3690</v>
      </c>
      <c r="J13" s="33">
        <f t="shared" si="4"/>
        <v>-34</v>
      </c>
      <c r="K13" s="34">
        <f t="shared" si="5"/>
        <v>-10200</v>
      </c>
      <c r="L13" s="55"/>
    </row>
    <row r="14" spans="1:12" ht="23.45" customHeight="1">
      <c r="A14" s="106">
        <v>12</v>
      </c>
      <c r="B14" s="21"/>
      <c r="C14" s="22" t="s">
        <v>188</v>
      </c>
      <c r="D14" s="20" t="s">
        <v>161</v>
      </c>
      <c r="E14" s="23" t="s">
        <v>13</v>
      </c>
      <c r="F14" s="23">
        <v>1250</v>
      </c>
      <c r="G14" s="23">
        <v>770.5</v>
      </c>
      <c r="H14" s="23">
        <v>777.6</v>
      </c>
      <c r="I14" s="23">
        <v>775.8</v>
      </c>
      <c r="J14" s="33">
        <f t="shared" si="4"/>
        <v>-5.2999999999999545</v>
      </c>
      <c r="K14" s="34">
        <f t="shared" si="5"/>
        <v>-6624.9999999999436</v>
      </c>
      <c r="L14" s="55"/>
    </row>
    <row r="15" spans="1:12" ht="23.45" customHeight="1">
      <c r="A15" s="106">
        <v>13</v>
      </c>
      <c r="B15" s="21"/>
      <c r="C15" s="22" t="s">
        <v>315</v>
      </c>
      <c r="D15" s="20" t="s">
        <v>652</v>
      </c>
      <c r="E15" s="23" t="s">
        <v>13</v>
      </c>
      <c r="F15" s="23">
        <v>2000</v>
      </c>
      <c r="G15" s="23">
        <v>550.6</v>
      </c>
      <c r="H15" s="23">
        <v>555.29999999999995</v>
      </c>
      <c r="I15" s="23">
        <v>553.15</v>
      </c>
      <c r="J15" s="33">
        <f t="shared" si="4"/>
        <v>-2.5499999999999545</v>
      </c>
      <c r="K15" s="34">
        <f t="shared" si="5"/>
        <v>-5099.9999999999091</v>
      </c>
      <c r="L15" s="55">
        <f>SUM(K12:K15)</f>
        <v>-26124.999999999898</v>
      </c>
    </row>
    <row r="16" spans="1:12" ht="23.45" customHeight="1">
      <c r="A16" s="106">
        <v>14</v>
      </c>
      <c r="B16" s="21">
        <v>44777</v>
      </c>
      <c r="C16" s="22" t="s">
        <v>82</v>
      </c>
      <c r="D16" s="20" t="s">
        <v>633</v>
      </c>
      <c r="E16" s="23" t="s">
        <v>12</v>
      </c>
      <c r="F16" s="23">
        <v>250</v>
      </c>
      <c r="G16" s="23">
        <v>3842.5</v>
      </c>
      <c r="H16" s="23">
        <v>3789</v>
      </c>
      <c r="I16" s="23">
        <v>3810.6</v>
      </c>
      <c r="J16" s="33">
        <f t="shared" ref="J16:J27" si="6">IF(E16="","",IF(E16="Buy",(I16-G16),(G16-I16)))</f>
        <v>-31.900000000000091</v>
      </c>
      <c r="K16" s="34">
        <f t="shared" ref="K16:K27" si="7">IF(E16="","",J16*F16)</f>
        <v>-7975.0000000000227</v>
      </c>
      <c r="L16" s="81"/>
    </row>
    <row r="17" spans="1:12" ht="23.45" customHeight="1">
      <c r="A17" s="106">
        <v>15</v>
      </c>
      <c r="B17" s="21"/>
      <c r="C17" s="22" t="s">
        <v>131</v>
      </c>
      <c r="D17" s="20" t="s">
        <v>168</v>
      </c>
      <c r="E17" s="23" t="s">
        <v>12</v>
      </c>
      <c r="F17" s="23">
        <v>1000</v>
      </c>
      <c r="G17" s="23">
        <v>963</v>
      </c>
      <c r="H17" s="23">
        <v>954</v>
      </c>
      <c r="I17" s="23">
        <v>954</v>
      </c>
      <c r="J17" s="33">
        <f t="shared" si="6"/>
        <v>-9</v>
      </c>
      <c r="K17" s="34">
        <f t="shared" si="7"/>
        <v>-9000</v>
      </c>
      <c r="L17" s="81"/>
    </row>
    <row r="18" spans="1:12" ht="23.45" customHeight="1">
      <c r="A18" s="106">
        <v>16</v>
      </c>
      <c r="B18" s="21"/>
      <c r="C18" s="22" t="s">
        <v>544</v>
      </c>
      <c r="D18" s="20" t="s">
        <v>715</v>
      </c>
      <c r="E18" s="23" t="s">
        <v>13</v>
      </c>
      <c r="F18" s="23">
        <v>100</v>
      </c>
      <c r="G18" s="23">
        <v>37654</v>
      </c>
      <c r="H18" s="23">
        <v>37908</v>
      </c>
      <c r="I18" s="23">
        <v>37796</v>
      </c>
      <c r="J18" s="33">
        <f t="shared" si="6"/>
        <v>-142</v>
      </c>
      <c r="K18" s="34">
        <f t="shared" si="7"/>
        <v>-14200</v>
      </c>
      <c r="L18" s="55">
        <f>SUM(K16:K18)</f>
        <v>-31175.000000000022</v>
      </c>
    </row>
    <row r="19" spans="1:12" ht="23.45" customHeight="1">
      <c r="A19" s="106">
        <v>17</v>
      </c>
      <c r="B19" s="21">
        <v>44778</v>
      </c>
      <c r="C19" s="22" t="s">
        <v>487</v>
      </c>
      <c r="D19" s="20" t="s">
        <v>64</v>
      </c>
      <c r="E19" s="23" t="s">
        <v>12</v>
      </c>
      <c r="F19" s="23">
        <v>2750</v>
      </c>
      <c r="G19" s="23">
        <v>833.6</v>
      </c>
      <c r="H19" s="23">
        <v>825.3</v>
      </c>
      <c r="I19" s="23">
        <v>835.3</v>
      </c>
      <c r="J19" s="33">
        <f t="shared" si="6"/>
        <v>1.6999999999999318</v>
      </c>
      <c r="K19" s="34">
        <f t="shared" si="7"/>
        <v>4674.9999999998126</v>
      </c>
      <c r="L19" s="55"/>
    </row>
    <row r="20" spans="1:12" ht="23.45" customHeight="1">
      <c r="A20" s="106">
        <v>18</v>
      </c>
      <c r="B20" s="21"/>
      <c r="C20" s="22" t="s">
        <v>261</v>
      </c>
      <c r="D20" s="20" t="s">
        <v>59</v>
      </c>
      <c r="E20" s="23" t="s">
        <v>12</v>
      </c>
      <c r="F20" s="23">
        <v>2000</v>
      </c>
      <c r="G20" s="23">
        <v>881.2</v>
      </c>
      <c r="H20" s="23">
        <v>874.8</v>
      </c>
      <c r="I20" s="23">
        <v>883.8</v>
      </c>
      <c r="J20" s="33">
        <f t="shared" si="6"/>
        <v>2.5999999999999091</v>
      </c>
      <c r="K20" s="34">
        <f t="shared" si="7"/>
        <v>5199.9999999998181</v>
      </c>
      <c r="L20" s="55"/>
    </row>
    <row r="21" spans="1:12" ht="23.45" customHeight="1">
      <c r="A21" s="106">
        <v>19</v>
      </c>
      <c r="B21" s="21"/>
      <c r="C21" s="22" t="s">
        <v>680</v>
      </c>
      <c r="D21" s="20" t="s">
        <v>672</v>
      </c>
      <c r="E21" s="23" t="s">
        <v>13</v>
      </c>
      <c r="F21" s="23">
        <v>1600</v>
      </c>
      <c r="G21" s="23">
        <v>357.3</v>
      </c>
      <c r="H21" s="23">
        <v>360.9</v>
      </c>
      <c r="I21" s="23">
        <v>351</v>
      </c>
      <c r="J21" s="33">
        <f t="shared" si="6"/>
        <v>6.3000000000000114</v>
      </c>
      <c r="K21" s="34">
        <f t="shared" si="7"/>
        <v>10080.000000000018</v>
      </c>
      <c r="L21" s="55"/>
    </row>
    <row r="22" spans="1:12" ht="23.45" customHeight="1">
      <c r="A22" s="106">
        <v>20</v>
      </c>
      <c r="B22" s="21"/>
      <c r="C22" s="22" t="s">
        <v>127</v>
      </c>
      <c r="D22" s="20" t="s">
        <v>716</v>
      </c>
      <c r="E22" s="23" t="s">
        <v>12</v>
      </c>
      <c r="F22" s="23">
        <v>500</v>
      </c>
      <c r="G22" s="23">
        <v>1106</v>
      </c>
      <c r="H22" s="23">
        <v>1095.4000000000001</v>
      </c>
      <c r="I22" s="23">
        <v>1105.2</v>
      </c>
      <c r="J22" s="33">
        <f t="shared" si="6"/>
        <v>-0.79999999999995453</v>
      </c>
      <c r="K22" s="34">
        <f t="shared" si="7"/>
        <v>-399.99999999997726</v>
      </c>
      <c r="L22" s="55"/>
    </row>
    <row r="23" spans="1:12" ht="23.45" customHeight="1">
      <c r="A23" s="106">
        <v>21</v>
      </c>
      <c r="B23" s="21"/>
      <c r="C23" s="22" t="s">
        <v>532</v>
      </c>
      <c r="D23" s="20" t="s">
        <v>241</v>
      </c>
      <c r="E23" s="23" t="s">
        <v>12</v>
      </c>
      <c r="F23" s="23">
        <v>375</v>
      </c>
      <c r="G23" s="23">
        <v>2507</v>
      </c>
      <c r="H23" s="23">
        <v>2487</v>
      </c>
      <c r="I23" s="23">
        <v>2496.6</v>
      </c>
      <c r="J23" s="33">
        <f t="shared" si="6"/>
        <v>-10.400000000000091</v>
      </c>
      <c r="K23" s="34">
        <f t="shared" si="7"/>
        <v>-3900.0000000000341</v>
      </c>
      <c r="L23" s="55">
        <f>SUM(K19:K23)</f>
        <v>15654.999999999638</v>
      </c>
    </row>
    <row r="24" spans="1:12" ht="23.45" customHeight="1">
      <c r="A24" s="106">
        <v>22</v>
      </c>
      <c r="B24" s="21">
        <v>44781</v>
      </c>
      <c r="C24" s="22" t="s">
        <v>195</v>
      </c>
      <c r="D24" s="20" t="s">
        <v>160</v>
      </c>
      <c r="E24" s="23" t="s">
        <v>12</v>
      </c>
      <c r="F24" s="23">
        <v>1000</v>
      </c>
      <c r="G24" s="23">
        <v>521.70000000000005</v>
      </c>
      <c r="H24" s="23">
        <v>514.35</v>
      </c>
      <c r="I24" s="23">
        <v>518</v>
      </c>
      <c r="J24" s="33">
        <f t="shared" si="6"/>
        <v>-3.7000000000000455</v>
      </c>
      <c r="K24" s="34">
        <f t="shared" si="7"/>
        <v>-3700.0000000000455</v>
      </c>
      <c r="L24" s="55"/>
    </row>
    <row r="25" spans="1:12" ht="23.45" customHeight="1">
      <c r="A25" s="106">
        <v>23</v>
      </c>
      <c r="B25" s="21"/>
      <c r="C25" s="22" t="s">
        <v>329</v>
      </c>
      <c r="D25" s="20" t="s">
        <v>702</v>
      </c>
      <c r="E25" s="23" t="s">
        <v>12</v>
      </c>
      <c r="F25" s="23">
        <v>950</v>
      </c>
      <c r="G25" s="23">
        <v>2080.1999999999998</v>
      </c>
      <c r="H25" s="23">
        <v>2068.1999999999998</v>
      </c>
      <c r="I25" s="23">
        <v>2081.1999999999998</v>
      </c>
      <c r="J25" s="33">
        <f t="shared" si="6"/>
        <v>1</v>
      </c>
      <c r="K25" s="34">
        <f t="shared" si="7"/>
        <v>950</v>
      </c>
      <c r="L25" s="55"/>
    </row>
    <row r="26" spans="1:12" ht="23.45" customHeight="1">
      <c r="A26" s="106">
        <v>24</v>
      </c>
      <c r="B26" s="21"/>
      <c r="C26" s="22" t="s">
        <v>270</v>
      </c>
      <c r="D26" s="20" t="s">
        <v>74</v>
      </c>
      <c r="E26" s="23" t="s">
        <v>12</v>
      </c>
      <c r="F26" s="23">
        <v>2400</v>
      </c>
      <c r="G26" s="23">
        <v>743.85</v>
      </c>
      <c r="H26" s="23">
        <v>734.4</v>
      </c>
      <c r="I26" s="23">
        <v>747</v>
      </c>
      <c r="J26" s="33">
        <f t="shared" si="6"/>
        <v>3.1499999999999773</v>
      </c>
      <c r="K26" s="34">
        <f t="shared" si="7"/>
        <v>7559.9999999999454</v>
      </c>
      <c r="L26" s="55"/>
    </row>
    <row r="27" spans="1:12" ht="23.45" customHeight="1">
      <c r="A27" s="106">
        <v>25</v>
      </c>
      <c r="B27" s="21"/>
      <c r="C27" s="22" t="s">
        <v>334</v>
      </c>
      <c r="D27" s="20" t="s">
        <v>581</v>
      </c>
      <c r="E27" s="23" t="s">
        <v>12</v>
      </c>
      <c r="F27" s="23">
        <v>875</v>
      </c>
      <c r="G27" s="23">
        <v>656.15</v>
      </c>
      <c r="H27" s="23">
        <v>648.9</v>
      </c>
      <c r="I27" s="23">
        <v>653.1</v>
      </c>
      <c r="J27" s="33">
        <f t="shared" si="6"/>
        <v>-3.0499999999999545</v>
      </c>
      <c r="K27" s="34">
        <f t="shared" si="7"/>
        <v>-2668.74999999996</v>
      </c>
      <c r="L27" s="55"/>
    </row>
    <row r="28" spans="1:12" ht="23.45" customHeight="1">
      <c r="A28" s="106">
        <v>26</v>
      </c>
      <c r="B28" s="21"/>
      <c r="C28" s="22" t="s">
        <v>132</v>
      </c>
      <c r="D28" s="20" t="s">
        <v>204</v>
      </c>
      <c r="E28" s="23" t="s">
        <v>12</v>
      </c>
      <c r="F28" s="23">
        <v>2800</v>
      </c>
      <c r="G28" s="23">
        <v>953.3</v>
      </c>
      <c r="H28" s="23">
        <v>945.9</v>
      </c>
      <c r="I28" s="23">
        <v>955</v>
      </c>
      <c r="J28" s="33">
        <f t="shared" ref="J28:J31" si="8">IF(E28="","",IF(E28="Buy",(I28-G28),(G28-I28)))</f>
        <v>1.7000000000000455</v>
      </c>
      <c r="K28" s="34">
        <f t="shared" ref="K28:K31" si="9">IF(E28="","",J28*F28)</f>
        <v>4760.0000000001273</v>
      </c>
      <c r="L28" s="55">
        <f>SUM(K24:K28)</f>
        <v>6901.2500000000673</v>
      </c>
    </row>
    <row r="29" spans="1:12" ht="23.45" customHeight="1">
      <c r="A29" s="106">
        <v>27</v>
      </c>
      <c r="B29" s="21">
        <v>44783</v>
      </c>
      <c r="C29" s="22" t="s">
        <v>145</v>
      </c>
      <c r="D29" s="20" t="s">
        <v>653</v>
      </c>
      <c r="E29" s="23" t="s">
        <v>13</v>
      </c>
      <c r="F29" s="23">
        <v>2600</v>
      </c>
      <c r="G29" s="23">
        <v>337.7</v>
      </c>
      <c r="H29" s="23">
        <v>341.1</v>
      </c>
      <c r="I29" s="23">
        <v>339.2</v>
      </c>
      <c r="J29" s="33">
        <f t="shared" si="8"/>
        <v>-1.5</v>
      </c>
      <c r="K29" s="34">
        <f t="shared" si="9"/>
        <v>-3900</v>
      </c>
      <c r="L29" s="81"/>
    </row>
    <row r="30" spans="1:12" ht="23.45" customHeight="1">
      <c r="A30" s="106">
        <v>28</v>
      </c>
      <c r="B30" s="21"/>
      <c r="C30" s="22" t="s">
        <v>242</v>
      </c>
      <c r="D30" s="20" t="s">
        <v>24</v>
      </c>
      <c r="E30" s="23" t="s">
        <v>12</v>
      </c>
      <c r="F30" s="23">
        <v>600</v>
      </c>
      <c r="G30" s="23">
        <v>1845</v>
      </c>
      <c r="H30" s="23">
        <v>1818.9</v>
      </c>
      <c r="I30" s="23">
        <v>1858</v>
      </c>
      <c r="J30" s="33">
        <f t="shared" si="8"/>
        <v>13</v>
      </c>
      <c r="K30" s="34">
        <f t="shared" si="9"/>
        <v>7800</v>
      </c>
      <c r="L30" s="81"/>
    </row>
    <row r="31" spans="1:12" ht="23.45" customHeight="1">
      <c r="A31" s="106">
        <v>29</v>
      </c>
      <c r="B31" s="21"/>
      <c r="C31" s="22" t="s">
        <v>412</v>
      </c>
      <c r="D31" s="20" t="s">
        <v>711</v>
      </c>
      <c r="E31" s="23" t="s">
        <v>12</v>
      </c>
      <c r="F31" s="23">
        <v>600</v>
      </c>
      <c r="G31" s="23">
        <v>2406</v>
      </c>
      <c r="H31" s="23">
        <v>2383.1999999999998</v>
      </c>
      <c r="I31" s="23">
        <v>2430.75</v>
      </c>
      <c r="J31" s="33">
        <f t="shared" si="8"/>
        <v>24.75</v>
      </c>
      <c r="K31" s="34">
        <f t="shared" si="9"/>
        <v>14850</v>
      </c>
      <c r="L31" s="55">
        <f>SUM(K29:K31)</f>
        <v>18750</v>
      </c>
    </row>
    <row r="32" spans="1:12" ht="23.45" customHeight="1">
      <c r="A32" s="106">
        <v>30</v>
      </c>
      <c r="B32" s="21">
        <v>44784</v>
      </c>
      <c r="C32" s="22" t="s">
        <v>246</v>
      </c>
      <c r="D32" s="20" t="s">
        <v>610</v>
      </c>
      <c r="E32" s="23" t="s">
        <v>13</v>
      </c>
      <c r="F32" s="23">
        <v>1800</v>
      </c>
      <c r="G32" s="23">
        <v>777</v>
      </c>
      <c r="H32" s="23">
        <v>783.9</v>
      </c>
      <c r="I32" s="23">
        <v>780.3</v>
      </c>
      <c r="J32" s="33">
        <f t="shared" ref="J32:J43" si="10">IF(E32="","",IF(E32="Buy",(I32-G32),(G32-I32)))</f>
        <v>-3.2999999999999545</v>
      </c>
      <c r="K32" s="34">
        <f t="shared" ref="K32:K43" si="11">IF(E32="","",J32*F32)</f>
        <v>-5939.9999999999181</v>
      </c>
      <c r="L32" s="81"/>
    </row>
    <row r="33" spans="1:12" ht="23.45" customHeight="1">
      <c r="A33" s="106">
        <v>31</v>
      </c>
      <c r="B33" s="21"/>
      <c r="C33" s="22" t="s">
        <v>145</v>
      </c>
      <c r="D33" s="20" t="s">
        <v>673</v>
      </c>
      <c r="E33" s="23" t="s">
        <v>12</v>
      </c>
      <c r="F33" s="23">
        <v>1800</v>
      </c>
      <c r="G33" s="23">
        <v>1083</v>
      </c>
      <c r="H33" s="23">
        <v>1074.1500000000001</v>
      </c>
      <c r="I33" s="23">
        <v>1080.9000000000001</v>
      </c>
      <c r="J33" s="33">
        <f t="shared" si="10"/>
        <v>-2.0999999999999091</v>
      </c>
      <c r="K33" s="34">
        <f t="shared" si="11"/>
        <v>-3779.9999999998363</v>
      </c>
      <c r="L33" s="81"/>
    </row>
    <row r="34" spans="1:12" ht="23.45" customHeight="1">
      <c r="A34" s="106">
        <v>32</v>
      </c>
      <c r="B34" s="21"/>
      <c r="C34" s="22" t="s">
        <v>717</v>
      </c>
      <c r="D34" s="20" t="s">
        <v>138</v>
      </c>
      <c r="E34" s="23" t="s">
        <v>12</v>
      </c>
      <c r="F34" s="23">
        <v>2500</v>
      </c>
      <c r="G34" s="23">
        <v>592.29999999999995</v>
      </c>
      <c r="H34" s="23">
        <v>584.1</v>
      </c>
      <c r="I34" s="23">
        <v>589.70000000000005</v>
      </c>
      <c r="J34" s="33">
        <f t="shared" si="10"/>
        <v>-2.5999999999999091</v>
      </c>
      <c r="K34" s="34">
        <f t="shared" si="11"/>
        <v>-6499.9999999997726</v>
      </c>
      <c r="L34" s="55">
        <f>SUM(K32:K34)</f>
        <v>-16219.999999999527</v>
      </c>
    </row>
    <row r="35" spans="1:12" ht="23.45" customHeight="1">
      <c r="A35" s="106">
        <v>33</v>
      </c>
      <c r="B35" s="21">
        <v>44785</v>
      </c>
      <c r="C35" s="22" t="s">
        <v>70</v>
      </c>
      <c r="D35" s="20" t="s">
        <v>168</v>
      </c>
      <c r="E35" s="23" t="s">
        <v>12</v>
      </c>
      <c r="F35" s="23">
        <v>2000</v>
      </c>
      <c r="G35" s="23">
        <v>1103</v>
      </c>
      <c r="H35" s="23">
        <v>1093.5</v>
      </c>
      <c r="I35" s="23">
        <v>1125.45</v>
      </c>
      <c r="J35" s="33">
        <f t="shared" si="10"/>
        <v>22.450000000000045</v>
      </c>
      <c r="K35" s="34">
        <f t="shared" si="11"/>
        <v>44900.000000000087</v>
      </c>
      <c r="L35" s="55"/>
    </row>
    <row r="36" spans="1:12" ht="23.45" customHeight="1">
      <c r="A36" s="106">
        <v>34</v>
      </c>
      <c r="B36" s="21"/>
      <c r="C36" s="22" t="s">
        <v>145</v>
      </c>
      <c r="D36" s="20" t="s">
        <v>169</v>
      </c>
      <c r="E36" s="23" t="s">
        <v>12</v>
      </c>
      <c r="F36" s="23">
        <v>4250</v>
      </c>
      <c r="G36" s="23">
        <v>112.2</v>
      </c>
      <c r="H36" s="23">
        <v>108.9</v>
      </c>
      <c r="I36" s="23">
        <v>112.9</v>
      </c>
      <c r="J36" s="33">
        <f t="shared" si="10"/>
        <v>0.70000000000000284</v>
      </c>
      <c r="K36" s="34">
        <f t="shared" si="11"/>
        <v>2975.0000000000123</v>
      </c>
      <c r="L36" s="55"/>
    </row>
    <row r="37" spans="1:12" ht="23.45" customHeight="1">
      <c r="A37" s="106">
        <v>35</v>
      </c>
      <c r="B37" s="21"/>
      <c r="C37" s="22" t="s">
        <v>420</v>
      </c>
      <c r="D37" s="20" t="s">
        <v>51</v>
      </c>
      <c r="E37" s="23" t="s">
        <v>12</v>
      </c>
      <c r="F37" s="23">
        <v>1500</v>
      </c>
      <c r="G37" s="23">
        <v>483.25</v>
      </c>
      <c r="H37" s="23">
        <v>477.9</v>
      </c>
      <c r="I37" s="23">
        <v>477.9</v>
      </c>
      <c r="J37" s="33">
        <f t="shared" si="10"/>
        <v>-5.3500000000000227</v>
      </c>
      <c r="K37" s="34">
        <f t="shared" si="11"/>
        <v>-8025.0000000000346</v>
      </c>
      <c r="L37" s="55"/>
    </row>
    <row r="38" spans="1:12" ht="23.45" customHeight="1">
      <c r="A38" s="106">
        <v>36</v>
      </c>
      <c r="B38" s="21"/>
      <c r="C38" s="22" t="s">
        <v>232</v>
      </c>
      <c r="D38" s="20" t="s">
        <v>607</v>
      </c>
      <c r="E38" s="23" t="s">
        <v>12</v>
      </c>
      <c r="F38" s="23">
        <v>1250</v>
      </c>
      <c r="G38" s="23">
        <v>483</v>
      </c>
      <c r="H38" s="23">
        <v>477.9</v>
      </c>
      <c r="I38" s="23">
        <v>478.65</v>
      </c>
      <c r="J38" s="33">
        <f t="shared" si="10"/>
        <v>-4.3500000000000227</v>
      </c>
      <c r="K38" s="34">
        <f t="shared" si="11"/>
        <v>-5437.5000000000282</v>
      </c>
      <c r="L38" s="55"/>
    </row>
    <row r="39" spans="1:12" ht="23.45" customHeight="1">
      <c r="A39" s="106">
        <v>37</v>
      </c>
      <c r="B39" s="21"/>
      <c r="C39" s="22" t="s">
        <v>255</v>
      </c>
      <c r="D39" s="20" t="s">
        <v>289</v>
      </c>
      <c r="E39" s="23" t="s">
        <v>12</v>
      </c>
      <c r="F39" s="23">
        <v>500</v>
      </c>
      <c r="G39" s="23">
        <v>2641</v>
      </c>
      <c r="H39" s="23">
        <v>2625</v>
      </c>
      <c r="I39" s="23">
        <v>2634.5</v>
      </c>
      <c r="J39" s="33">
        <f t="shared" si="10"/>
        <v>-6.5</v>
      </c>
      <c r="K39" s="34">
        <f t="shared" si="11"/>
        <v>-3250</v>
      </c>
      <c r="L39" s="55">
        <f>SUM(K35:K39)</f>
        <v>31162.500000000036</v>
      </c>
    </row>
    <row r="40" spans="1:12" ht="23.45" customHeight="1">
      <c r="A40" s="106">
        <v>38</v>
      </c>
      <c r="B40" s="21">
        <v>44789</v>
      </c>
      <c r="C40" s="22" t="s">
        <v>637</v>
      </c>
      <c r="D40" s="20" t="s">
        <v>152</v>
      </c>
      <c r="E40" s="23" t="s">
        <v>12</v>
      </c>
      <c r="F40" s="23">
        <v>1000</v>
      </c>
      <c r="G40" s="23">
        <v>1027.1500000000001</v>
      </c>
      <c r="H40" s="23">
        <v>1015.2</v>
      </c>
      <c r="I40" s="23">
        <v>1024.2</v>
      </c>
      <c r="J40" s="33">
        <f t="shared" si="10"/>
        <v>-2.9500000000000455</v>
      </c>
      <c r="K40" s="34">
        <f t="shared" si="11"/>
        <v>-2950.0000000000455</v>
      </c>
      <c r="L40" s="55"/>
    </row>
    <row r="41" spans="1:12" ht="23.45" customHeight="1">
      <c r="A41" s="106">
        <v>39</v>
      </c>
      <c r="B41" s="21"/>
      <c r="C41" s="22" t="s">
        <v>278</v>
      </c>
      <c r="D41" s="20" t="s">
        <v>376</v>
      </c>
      <c r="E41" s="23" t="s">
        <v>12</v>
      </c>
      <c r="F41" s="23">
        <v>1100</v>
      </c>
      <c r="G41" s="23">
        <v>555</v>
      </c>
      <c r="H41" s="23">
        <v>549.45000000000005</v>
      </c>
      <c r="I41" s="23">
        <v>565.6</v>
      </c>
      <c r="J41" s="33">
        <f t="shared" si="10"/>
        <v>10.600000000000023</v>
      </c>
      <c r="K41" s="34">
        <f t="shared" si="11"/>
        <v>11660.000000000025</v>
      </c>
      <c r="L41" s="55"/>
    </row>
    <row r="42" spans="1:12" ht="23.45" customHeight="1">
      <c r="A42" s="106">
        <v>40</v>
      </c>
      <c r="B42" s="21"/>
      <c r="C42" s="22" t="s">
        <v>242</v>
      </c>
      <c r="D42" s="20" t="s">
        <v>178</v>
      </c>
      <c r="E42" s="23" t="s">
        <v>12</v>
      </c>
      <c r="F42" s="23">
        <v>3600</v>
      </c>
      <c r="G42" s="23">
        <v>163</v>
      </c>
      <c r="H42" s="23">
        <v>160.19999999999999</v>
      </c>
      <c r="I42" s="23">
        <v>165.1</v>
      </c>
      <c r="J42" s="33">
        <f t="shared" si="10"/>
        <v>2.0999999999999943</v>
      </c>
      <c r="K42" s="34">
        <f t="shared" si="11"/>
        <v>7559.99999999998</v>
      </c>
      <c r="L42" s="55"/>
    </row>
    <row r="43" spans="1:12" ht="23.45" customHeight="1">
      <c r="A43" s="106">
        <v>41</v>
      </c>
      <c r="B43" s="21"/>
      <c r="C43" s="22" t="s">
        <v>490</v>
      </c>
      <c r="D43" s="20" t="s">
        <v>667</v>
      </c>
      <c r="E43" s="23" t="s">
        <v>12</v>
      </c>
      <c r="F43" s="23">
        <v>7500</v>
      </c>
      <c r="G43" s="23">
        <v>172.9</v>
      </c>
      <c r="H43" s="23">
        <v>169.65</v>
      </c>
      <c r="I43" s="23">
        <v>173.9</v>
      </c>
      <c r="J43" s="33">
        <f t="shared" si="10"/>
        <v>1</v>
      </c>
      <c r="K43" s="34">
        <f t="shared" si="11"/>
        <v>7500</v>
      </c>
      <c r="L43" s="55">
        <f>SUM(K40:K43)</f>
        <v>23769.99999999996</v>
      </c>
    </row>
    <row r="44" spans="1:12" ht="23.45" customHeight="1">
      <c r="A44" s="106">
        <v>42</v>
      </c>
      <c r="B44" s="21">
        <v>44790</v>
      </c>
      <c r="C44" s="22" t="s">
        <v>199</v>
      </c>
      <c r="D44" s="20" t="s">
        <v>164</v>
      </c>
      <c r="E44" s="23" t="s">
        <v>12</v>
      </c>
      <c r="F44" s="23">
        <v>300</v>
      </c>
      <c r="G44" s="23">
        <v>2687</v>
      </c>
      <c r="H44" s="23">
        <v>2664.7</v>
      </c>
      <c r="I44" s="23">
        <v>2681</v>
      </c>
      <c r="J44" s="33">
        <f t="shared" ref="J44:J51" si="12">IF(E44="","",IF(E44="Buy",(I44-G44),(G44-I44)))</f>
        <v>-6</v>
      </c>
      <c r="K44" s="34">
        <f t="shared" ref="K44:K51" si="13">IF(E44="","",J44*F44)</f>
        <v>-1800</v>
      </c>
      <c r="L44" s="55"/>
    </row>
    <row r="45" spans="1:12" ht="23.45" customHeight="1">
      <c r="A45" s="106">
        <v>43</v>
      </c>
      <c r="B45" s="21"/>
      <c r="C45" s="22" t="s">
        <v>96</v>
      </c>
      <c r="D45" s="20" t="s">
        <v>78</v>
      </c>
      <c r="E45" s="23" t="s">
        <v>12</v>
      </c>
      <c r="F45" s="23">
        <v>250</v>
      </c>
      <c r="G45" s="23">
        <v>7496.5</v>
      </c>
      <c r="H45" s="23">
        <v>7412.4</v>
      </c>
      <c r="I45" s="23">
        <v>7631</v>
      </c>
      <c r="J45" s="33">
        <f t="shared" si="12"/>
        <v>134.5</v>
      </c>
      <c r="K45" s="34">
        <f t="shared" si="13"/>
        <v>33625</v>
      </c>
      <c r="L45" s="55"/>
    </row>
    <row r="46" spans="1:12" ht="23.45" customHeight="1">
      <c r="A46" s="106">
        <v>44</v>
      </c>
      <c r="B46" s="21"/>
      <c r="C46" s="22" t="s">
        <v>630</v>
      </c>
      <c r="D46" s="20" t="s">
        <v>138</v>
      </c>
      <c r="E46" s="23" t="s">
        <v>12</v>
      </c>
      <c r="F46" s="23">
        <v>1250</v>
      </c>
      <c r="G46" s="23">
        <v>606.9</v>
      </c>
      <c r="H46" s="23">
        <v>598.5</v>
      </c>
      <c r="I46" s="23">
        <v>608</v>
      </c>
      <c r="J46" s="33">
        <f t="shared" si="12"/>
        <v>1.1000000000000227</v>
      </c>
      <c r="K46" s="34">
        <f t="shared" si="13"/>
        <v>1375.0000000000284</v>
      </c>
      <c r="L46" s="55"/>
    </row>
    <row r="47" spans="1:12" ht="23.45" customHeight="1">
      <c r="A47" s="106">
        <v>45</v>
      </c>
      <c r="B47" s="21"/>
      <c r="C47" s="22" t="s">
        <v>512</v>
      </c>
      <c r="D47" s="20" t="s">
        <v>234</v>
      </c>
      <c r="E47" s="23" t="s">
        <v>12</v>
      </c>
      <c r="F47" s="23">
        <v>1400</v>
      </c>
      <c r="G47" s="23">
        <v>975.2</v>
      </c>
      <c r="H47" s="23">
        <v>966.6</v>
      </c>
      <c r="I47" s="23">
        <v>984.8</v>
      </c>
      <c r="J47" s="33">
        <f t="shared" si="12"/>
        <v>9.5999999999999091</v>
      </c>
      <c r="K47" s="34">
        <f t="shared" si="13"/>
        <v>13439.999999999873</v>
      </c>
      <c r="L47" s="55"/>
    </row>
    <row r="48" spans="1:12" ht="23.45" customHeight="1">
      <c r="A48" s="106">
        <v>46</v>
      </c>
      <c r="B48" s="21"/>
      <c r="C48" s="22" t="s">
        <v>286</v>
      </c>
      <c r="D48" s="20" t="s">
        <v>635</v>
      </c>
      <c r="E48" s="23" t="s">
        <v>12</v>
      </c>
      <c r="F48" s="23">
        <v>600</v>
      </c>
      <c r="G48" s="23">
        <v>2899.5</v>
      </c>
      <c r="H48" s="23">
        <v>2871</v>
      </c>
      <c r="I48" s="23">
        <v>2916</v>
      </c>
      <c r="J48" s="33">
        <f t="shared" si="12"/>
        <v>16.5</v>
      </c>
      <c r="K48" s="34">
        <f t="shared" si="13"/>
        <v>9900</v>
      </c>
      <c r="L48" s="55">
        <f>SUM(K44:K48)</f>
        <v>56539.999999999898</v>
      </c>
    </row>
    <row r="49" spans="1:12" ht="23.45" customHeight="1">
      <c r="A49" s="106">
        <v>47</v>
      </c>
      <c r="B49" s="21">
        <v>44791</v>
      </c>
      <c r="C49" s="22" t="s">
        <v>221</v>
      </c>
      <c r="D49" s="20" t="s">
        <v>76</v>
      </c>
      <c r="E49" s="23" t="s">
        <v>12</v>
      </c>
      <c r="F49" s="23">
        <v>1000</v>
      </c>
      <c r="G49" s="23">
        <v>1362</v>
      </c>
      <c r="H49" s="23">
        <v>1350</v>
      </c>
      <c r="I49" s="23">
        <v>1352.5</v>
      </c>
      <c r="J49" s="33">
        <f t="shared" si="12"/>
        <v>-9.5</v>
      </c>
      <c r="K49" s="34">
        <f t="shared" si="13"/>
        <v>-9500</v>
      </c>
      <c r="L49" s="81"/>
    </row>
    <row r="50" spans="1:12" ht="23.45" customHeight="1">
      <c r="A50" s="106">
        <v>48</v>
      </c>
      <c r="B50" s="21"/>
      <c r="C50" s="22" t="s">
        <v>401</v>
      </c>
      <c r="D50" s="20" t="s">
        <v>707</v>
      </c>
      <c r="E50" s="23" t="s">
        <v>12</v>
      </c>
      <c r="F50" s="23">
        <v>3000</v>
      </c>
      <c r="G50" s="23">
        <v>603.9</v>
      </c>
      <c r="H50" s="23">
        <v>598.5</v>
      </c>
      <c r="I50" s="23">
        <v>598.5</v>
      </c>
      <c r="J50" s="33">
        <f t="shared" si="12"/>
        <v>-5.3999999999999773</v>
      </c>
      <c r="K50" s="34">
        <f t="shared" si="13"/>
        <v>-16199.999999999931</v>
      </c>
      <c r="L50" s="81"/>
    </row>
    <row r="51" spans="1:12" ht="23.45" customHeight="1">
      <c r="A51" s="106">
        <v>49</v>
      </c>
      <c r="B51" s="21"/>
      <c r="C51" s="22" t="s">
        <v>717</v>
      </c>
      <c r="D51" s="20" t="s">
        <v>241</v>
      </c>
      <c r="E51" s="23" t="s">
        <v>12</v>
      </c>
      <c r="F51" s="23">
        <v>750</v>
      </c>
      <c r="G51" s="23">
        <v>2532.8000000000002</v>
      </c>
      <c r="H51" s="23">
        <v>2502</v>
      </c>
      <c r="I51" s="23">
        <v>2511</v>
      </c>
      <c r="J51" s="33">
        <f t="shared" si="12"/>
        <v>-21.800000000000182</v>
      </c>
      <c r="K51" s="34">
        <f t="shared" si="13"/>
        <v>-16350.000000000136</v>
      </c>
      <c r="L51" s="55">
        <f>SUM(K49:K51)</f>
        <v>-42050.000000000065</v>
      </c>
    </row>
    <row r="52" spans="1:12" ht="23.45" customHeight="1">
      <c r="A52" s="106">
        <v>50</v>
      </c>
      <c r="B52" s="21">
        <v>44792</v>
      </c>
      <c r="C52" s="22" t="s">
        <v>94</v>
      </c>
      <c r="D52" s="20" t="s">
        <v>581</v>
      </c>
      <c r="E52" s="23" t="s">
        <v>12</v>
      </c>
      <c r="F52" s="23">
        <v>875</v>
      </c>
      <c r="G52" s="23">
        <v>730</v>
      </c>
      <c r="H52" s="23">
        <v>718.2</v>
      </c>
      <c r="I52" s="23">
        <v>743</v>
      </c>
      <c r="J52" s="33">
        <f t="shared" ref="J52:J56" si="14">IF(E52="","",IF(E52="Buy",(I52-G52),(G52-I52)))</f>
        <v>13</v>
      </c>
      <c r="K52" s="34">
        <f t="shared" ref="K52:K56" si="15">IF(E52="","",J52*F52)</f>
        <v>11375</v>
      </c>
      <c r="L52" s="55"/>
    </row>
    <row r="53" spans="1:12" ht="23.45" customHeight="1">
      <c r="A53" s="106">
        <v>51</v>
      </c>
      <c r="B53" s="21"/>
      <c r="C53" s="22" t="s">
        <v>188</v>
      </c>
      <c r="D53" s="20" t="s">
        <v>168</v>
      </c>
      <c r="E53" s="23" t="s">
        <v>12</v>
      </c>
      <c r="F53" s="23">
        <v>1000</v>
      </c>
      <c r="G53" s="23">
        <v>1172.5999999999999</v>
      </c>
      <c r="H53" s="23">
        <v>1164.5999999999999</v>
      </c>
      <c r="I53" s="23">
        <v>1170.9000000000001</v>
      </c>
      <c r="J53" s="33">
        <f t="shared" si="14"/>
        <v>-1.6999999999998181</v>
      </c>
      <c r="K53" s="34">
        <f t="shared" si="15"/>
        <v>-1699.9999999998181</v>
      </c>
      <c r="L53" s="55"/>
    </row>
    <row r="54" spans="1:12" ht="23.45" customHeight="1">
      <c r="A54" s="106">
        <v>52</v>
      </c>
      <c r="B54" s="21"/>
      <c r="C54" s="22" t="s">
        <v>87</v>
      </c>
      <c r="D54" s="20" t="s">
        <v>133</v>
      </c>
      <c r="E54" s="23" t="s">
        <v>12</v>
      </c>
      <c r="F54" s="23">
        <v>1250</v>
      </c>
      <c r="G54" s="23">
        <v>854.25</v>
      </c>
      <c r="H54" s="23">
        <v>846.9</v>
      </c>
      <c r="I54" s="23">
        <v>868</v>
      </c>
      <c r="J54" s="33">
        <f t="shared" si="14"/>
        <v>13.75</v>
      </c>
      <c r="K54" s="34">
        <f t="shared" si="15"/>
        <v>17187.5</v>
      </c>
      <c r="L54" s="55"/>
    </row>
    <row r="55" spans="1:12" ht="23.45" customHeight="1">
      <c r="A55" s="106">
        <v>53</v>
      </c>
      <c r="B55" s="21"/>
      <c r="C55" s="22" t="s">
        <v>60</v>
      </c>
      <c r="D55" s="20" t="s">
        <v>182</v>
      </c>
      <c r="E55" s="23" t="s">
        <v>12</v>
      </c>
      <c r="F55" s="23">
        <v>4000</v>
      </c>
      <c r="G55" s="23">
        <v>405</v>
      </c>
      <c r="H55" s="23">
        <v>399.6</v>
      </c>
      <c r="I55" s="23">
        <v>401.7</v>
      </c>
      <c r="J55" s="33">
        <f t="shared" si="14"/>
        <v>-3.3000000000000114</v>
      </c>
      <c r="K55" s="34">
        <f t="shared" si="15"/>
        <v>-13200.000000000045</v>
      </c>
      <c r="L55" s="55"/>
    </row>
    <row r="56" spans="1:12" ht="23.45" customHeight="1">
      <c r="A56" s="106">
        <v>54</v>
      </c>
      <c r="B56" s="21"/>
      <c r="C56" s="22" t="s">
        <v>312</v>
      </c>
      <c r="D56" s="20" t="s">
        <v>86</v>
      </c>
      <c r="E56" s="23" t="s">
        <v>12</v>
      </c>
      <c r="F56" s="23">
        <v>3000</v>
      </c>
      <c r="G56" s="23">
        <v>260</v>
      </c>
      <c r="H56" s="23">
        <v>257.39999999999998</v>
      </c>
      <c r="I56" s="23">
        <v>257.39999999999998</v>
      </c>
      <c r="J56" s="33">
        <f t="shared" si="14"/>
        <v>-2.6000000000000227</v>
      </c>
      <c r="K56" s="34">
        <f t="shared" si="15"/>
        <v>-7800.0000000000682</v>
      </c>
      <c r="L56" s="55"/>
    </row>
    <row r="57" spans="1:12" ht="23.45" customHeight="1">
      <c r="A57" s="106">
        <v>55</v>
      </c>
      <c r="B57" s="21"/>
      <c r="C57" s="22" t="s">
        <v>458</v>
      </c>
      <c r="D57" s="20" t="s">
        <v>193</v>
      </c>
      <c r="E57" s="23" t="s">
        <v>13</v>
      </c>
      <c r="F57" s="23">
        <v>4600</v>
      </c>
      <c r="G57" s="23">
        <v>309.7</v>
      </c>
      <c r="H57" s="23">
        <v>312.75</v>
      </c>
      <c r="I57" s="23">
        <v>303.55</v>
      </c>
      <c r="J57" s="33">
        <f t="shared" ref="J57:J63" si="16">IF(E57="","",IF(E57="Buy",(I57-G57),(G57-I57)))</f>
        <v>6.1499999999999773</v>
      </c>
      <c r="K57" s="34">
        <f t="shared" ref="K57:K63" si="17">IF(E57="","",J57*F57)</f>
        <v>28289.999999999894</v>
      </c>
      <c r="L57" s="55"/>
    </row>
    <row r="58" spans="1:12" ht="23.45" customHeight="1">
      <c r="A58" s="106">
        <v>56</v>
      </c>
      <c r="B58" s="21"/>
      <c r="C58" s="22" t="s">
        <v>191</v>
      </c>
      <c r="D58" s="20" t="s">
        <v>24</v>
      </c>
      <c r="E58" s="23" t="s">
        <v>12</v>
      </c>
      <c r="F58" s="23">
        <v>600</v>
      </c>
      <c r="G58" s="23">
        <v>1937.65</v>
      </c>
      <c r="H58" s="23">
        <v>1917</v>
      </c>
      <c r="I58" s="23">
        <v>1931.1</v>
      </c>
      <c r="J58" s="33">
        <f t="shared" si="16"/>
        <v>-6.5500000000001819</v>
      </c>
      <c r="K58" s="34">
        <f t="shared" si="17"/>
        <v>-3930.0000000001091</v>
      </c>
      <c r="L58" s="55">
        <f>SUM(K52:K58)</f>
        <v>30222.499999999854</v>
      </c>
    </row>
    <row r="59" spans="1:12" ht="23.45" customHeight="1">
      <c r="A59" s="106">
        <v>57</v>
      </c>
      <c r="B59" s="21">
        <v>44795</v>
      </c>
      <c r="C59" s="22" t="s">
        <v>70</v>
      </c>
      <c r="D59" s="20" t="s">
        <v>716</v>
      </c>
      <c r="E59" s="23" t="s">
        <v>12</v>
      </c>
      <c r="F59" s="23">
        <v>1000</v>
      </c>
      <c r="G59" s="23">
        <v>1154.25</v>
      </c>
      <c r="H59" s="23">
        <v>1138.5</v>
      </c>
      <c r="I59" s="23">
        <v>1145.7</v>
      </c>
      <c r="J59" s="33">
        <f t="shared" si="16"/>
        <v>-8.5499999999999545</v>
      </c>
      <c r="K59" s="34">
        <f t="shared" si="17"/>
        <v>-8549.9999999999545</v>
      </c>
      <c r="L59" s="55"/>
    </row>
    <row r="60" spans="1:12" ht="23.45" customHeight="1">
      <c r="A60" s="106">
        <v>58</v>
      </c>
      <c r="B60" s="21"/>
      <c r="C60" s="22" t="s">
        <v>142</v>
      </c>
      <c r="D60" s="20" t="s">
        <v>126</v>
      </c>
      <c r="E60" s="23" t="s">
        <v>13</v>
      </c>
      <c r="F60" s="23">
        <v>1500</v>
      </c>
      <c r="G60" s="23">
        <v>512.5</v>
      </c>
      <c r="H60" s="23">
        <v>517.5</v>
      </c>
      <c r="I60" s="23">
        <v>516</v>
      </c>
      <c r="J60" s="33">
        <f t="shared" si="16"/>
        <v>-3.5</v>
      </c>
      <c r="K60" s="34">
        <f t="shared" si="17"/>
        <v>-5250</v>
      </c>
      <c r="L60" s="55"/>
    </row>
    <row r="61" spans="1:12" ht="23.45" customHeight="1">
      <c r="A61" s="106">
        <v>59</v>
      </c>
      <c r="B61" s="21"/>
      <c r="C61" s="22" t="s">
        <v>123</v>
      </c>
      <c r="D61" s="20" t="s">
        <v>119</v>
      </c>
      <c r="E61" s="23" t="s">
        <v>13</v>
      </c>
      <c r="F61" s="23">
        <v>200</v>
      </c>
      <c r="G61" s="23">
        <v>8641</v>
      </c>
      <c r="H61" s="23">
        <v>8703.9</v>
      </c>
      <c r="I61" s="23">
        <v>8703.9</v>
      </c>
      <c r="J61" s="33">
        <f t="shared" si="16"/>
        <v>-62.899999999999636</v>
      </c>
      <c r="K61" s="34">
        <f t="shared" si="17"/>
        <v>-12579.999999999927</v>
      </c>
      <c r="L61" s="55"/>
    </row>
    <row r="62" spans="1:12" ht="23.45" customHeight="1">
      <c r="A62" s="106">
        <v>60</v>
      </c>
      <c r="B62" s="21"/>
      <c r="C62" s="22" t="s">
        <v>309</v>
      </c>
      <c r="D62" s="20" t="s">
        <v>152</v>
      </c>
      <c r="E62" s="23" t="s">
        <v>13</v>
      </c>
      <c r="F62" s="23">
        <v>1000</v>
      </c>
      <c r="G62" s="23">
        <v>979.85</v>
      </c>
      <c r="H62" s="23">
        <v>990.9</v>
      </c>
      <c r="I62" s="23">
        <v>976.45</v>
      </c>
      <c r="J62" s="33">
        <f t="shared" si="16"/>
        <v>3.3999999999999773</v>
      </c>
      <c r="K62" s="34">
        <f t="shared" si="17"/>
        <v>3399.9999999999773</v>
      </c>
      <c r="L62" s="55"/>
    </row>
    <row r="63" spans="1:12" ht="23.45" customHeight="1">
      <c r="A63" s="106">
        <v>61</v>
      </c>
      <c r="B63" s="21"/>
      <c r="C63" s="22" t="s">
        <v>196</v>
      </c>
      <c r="D63" s="20" t="s">
        <v>86</v>
      </c>
      <c r="E63" s="23" t="s">
        <v>12</v>
      </c>
      <c r="F63" s="23">
        <v>3000</v>
      </c>
      <c r="G63" s="23">
        <v>264</v>
      </c>
      <c r="H63" s="23">
        <v>261.45</v>
      </c>
      <c r="I63" s="23">
        <v>261.45</v>
      </c>
      <c r="J63" s="33">
        <f t="shared" si="16"/>
        <v>-2.5500000000000114</v>
      </c>
      <c r="K63" s="34">
        <f t="shared" si="17"/>
        <v>-7650.0000000000346</v>
      </c>
      <c r="L63" s="55"/>
    </row>
    <row r="64" spans="1:12" ht="23.45" customHeight="1">
      <c r="A64" s="106">
        <v>62</v>
      </c>
      <c r="B64" s="21"/>
      <c r="C64" s="22" t="s">
        <v>459</v>
      </c>
      <c r="D64" s="20" t="s">
        <v>161</v>
      </c>
      <c r="E64" s="23" t="s">
        <v>13</v>
      </c>
      <c r="F64" s="23">
        <v>1250</v>
      </c>
      <c r="G64" s="23">
        <v>779.5</v>
      </c>
      <c r="H64" s="23">
        <v>785.7</v>
      </c>
      <c r="I64" s="23">
        <v>764</v>
      </c>
      <c r="J64" s="33">
        <f t="shared" ref="J64:J67" si="18">IF(E64="","",IF(E64="Buy",(I64-G64),(G64-I64)))</f>
        <v>15.5</v>
      </c>
      <c r="K64" s="34">
        <f t="shared" ref="K64:K67" si="19">IF(E64="","",J64*F64)</f>
        <v>19375</v>
      </c>
      <c r="L64" s="55">
        <f>SUM(K59:K64)</f>
        <v>-11254.999999999942</v>
      </c>
    </row>
    <row r="65" spans="1:12" ht="23.45" customHeight="1">
      <c r="A65" s="106">
        <v>63</v>
      </c>
      <c r="B65" s="21">
        <v>44796</v>
      </c>
      <c r="C65" s="22" t="s">
        <v>71</v>
      </c>
      <c r="D65" s="20" t="s">
        <v>177</v>
      </c>
      <c r="E65" s="23" t="s">
        <v>12</v>
      </c>
      <c r="F65" s="23">
        <v>7600</v>
      </c>
      <c r="G65" s="23">
        <v>293.85000000000002</v>
      </c>
      <c r="H65" s="23">
        <v>291.14999999999998</v>
      </c>
      <c r="I65" s="23">
        <v>296.05</v>
      </c>
      <c r="J65" s="33">
        <f t="shared" si="18"/>
        <v>2.1999999999999886</v>
      </c>
      <c r="K65" s="34">
        <f t="shared" si="19"/>
        <v>16719.999999999913</v>
      </c>
      <c r="L65" s="81"/>
    </row>
    <row r="66" spans="1:12" ht="23.45" customHeight="1">
      <c r="A66" s="106">
        <v>64</v>
      </c>
      <c r="B66" s="21"/>
      <c r="C66" s="22" t="s">
        <v>270</v>
      </c>
      <c r="D66" s="20" t="s">
        <v>99</v>
      </c>
      <c r="E66" s="23" t="s">
        <v>13</v>
      </c>
      <c r="F66" s="23">
        <v>500</v>
      </c>
      <c r="G66" s="23">
        <v>2991</v>
      </c>
      <c r="H66" s="23">
        <v>3012.3</v>
      </c>
      <c r="I66" s="23">
        <v>2997</v>
      </c>
      <c r="J66" s="33">
        <f t="shared" si="18"/>
        <v>-6</v>
      </c>
      <c r="K66" s="34">
        <f t="shared" si="19"/>
        <v>-3000</v>
      </c>
      <c r="L66" s="81"/>
    </row>
    <row r="67" spans="1:12" ht="23.45" customHeight="1">
      <c r="A67" s="106">
        <v>65</v>
      </c>
      <c r="B67" s="21"/>
      <c r="C67" s="22" t="s">
        <v>433</v>
      </c>
      <c r="D67" s="20" t="s">
        <v>672</v>
      </c>
      <c r="E67" s="23" t="s">
        <v>12</v>
      </c>
      <c r="F67" s="23">
        <v>3200</v>
      </c>
      <c r="G67" s="23">
        <v>353.3</v>
      </c>
      <c r="H67" s="23">
        <v>348.3</v>
      </c>
      <c r="I67" s="23">
        <v>353</v>
      </c>
      <c r="J67" s="33">
        <f t="shared" si="18"/>
        <v>-0.30000000000001137</v>
      </c>
      <c r="K67" s="34">
        <f t="shared" si="19"/>
        <v>-960.00000000003638</v>
      </c>
      <c r="L67" s="55">
        <f>SUM(K65:K67)</f>
        <v>12759.999999999876</v>
      </c>
    </row>
    <row r="68" spans="1:12" ht="23.45" customHeight="1">
      <c r="A68" s="106">
        <v>66</v>
      </c>
      <c r="B68" s="21">
        <v>44797</v>
      </c>
      <c r="C68" s="22" t="s">
        <v>106</v>
      </c>
      <c r="D68" s="20" t="s">
        <v>644</v>
      </c>
      <c r="E68" s="23" t="s">
        <v>12</v>
      </c>
      <c r="F68" s="23">
        <v>4600</v>
      </c>
      <c r="G68" s="23">
        <v>212.45</v>
      </c>
      <c r="H68" s="23">
        <v>208.8</v>
      </c>
      <c r="I68" s="23">
        <v>213.2</v>
      </c>
      <c r="J68" s="33">
        <f t="shared" ref="J68:J73" si="20">IF(E68="","",IF(E68="Buy",(I68-G68),(G68-I68)))</f>
        <v>0.75</v>
      </c>
      <c r="K68" s="34">
        <f t="shared" ref="K68:K73" si="21">IF(E68="","",J68*F68)</f>
        <v>3450</v>
      </c>
      <c r="L68" s="81"/>
    </row>
    <row r="69" spans="1:12" ht="23.45" customHeight="1">
      <c r="A69" s="106">
        <v>67</v>
      </c>
      <c r="B69" s="21"/>
      <c r="C69" s="22" t="s">
        <v>90</v>
      </c>
      <c r="D69" s="20" t="s">
        <v>541</v>
      </c>
      <c r="E69" s="23" t="s">
        <v>12</v>
      </c>
      <c r="F69" s="23">
        <v>2400</v>
      </c>
      <c r="G69" s="23">
        <v>522.29999999999995</v>
      </c>
      <c r="H69" s="23">
        <v>517.5</v>
      </c>
      <c r="I69" s="23">
        <v>521.35</v>
      </c>
      <c r="J69" s="33">
        <f t="shared" si="20"/>
        <v>-0.94999999999993179</v>
      </c>
      <c r="K69" s="34">
        <f t="shared" si="21"/>
        <v>-2279.9999999998363</v>
      </c>
      <c r="L69" s="81"/>
    </row>
    <row r="70" spans="1:12" ht="23.45" customHeight="1">
      <c r="A70" s="106">
        <v>68</v>
      </c>
      <c r="B70" s="21"/>
      <c r="C70" s="22" t="s">
        <v>606</v>
      </c>
      <c r="D70" s="20" t="s">
        <v>514</v>
      </c>
      <c r="E70" s="23" t="s">
        <v>12</v>
      </c>
      <c r="F70" s="23">
        <v>3600</v>
      </c>
      <c r="G70" s="23">
        <v>293</v>
      </c>
      <c r="H70" s="23">
        <v>290.25</v>
      </c>
      <c r="I70" s="23">
        <v>297.14999999999998</v>
      </c>
      <c r="J70" s="33">
        <f t="shared" si="20"/>
        <v>4.1499999999999773</v>
      </c>
      <c r="K70" s="34">
        <f t="shared" si="21"/>
        <v>14939.999999999918</v>
      </c>
      <c r="L70" s="55">
        <f>SUM(K68:K70)</f>
        <v>16110.000000000082</v>
      </c>
    </row>
    <row r="71" spans="1:12" ht="23.45" customHeight="1">
      <c r="A71" s="106">
        <v>69</v>
      </c>
      <c r="B71" s="21">
        <v>44798</v>
      </c>
      <c r="C71" s="22" t="s">
        <v>229</v>
      </c>
      <c r="D71" s="20" t="s">
        <v>182</v>
      </c>
      <c r="E71" s="23" t="s">
        <v>12</v>
      </c>
      <c r="F71" s="23">
        <v>4000</v>
      </c>
      <c r="G71" s="23">
        <v>399.1</v>
      </c>
      <c r="H71" s="23">
        <v>394.2</v>
      </c>
      <c r="I71" s="23">
        <v>396.9</v>
      </c>
      <c r="J71" s="33">
        <f t="shared" si="20"/>
        <v>-2.2000000000000455</v>
      </c>
      <c r="K71" s="34">
        <f t="shared" si="21"/>
        <v>-8800.0000000001819</v>
      </c>
      <c r="L71" s="81"/>
    </row>
    <row r="72" spans="1:12" ht="23.45" customHeight="1">
      <c r="A72" s="106">
        <v>70</v>
      </c>
      <c r="B72" s="21"/>
      <c r="C72" s="22" t="s">
        <v>290</v>
      </c>
      <c r="D72" s="20" t="s">
        <v>47</v>
      </c>
      <c r="E72" s="23" t="s">
        <v>12</v>
      </c>
      <c r="F72" s="23">
        <v>1300</v>
      </c>
      <c r="G72" s="23">
        <v>782</v>
      </c>
      <c r="H72" s="23">
        <v>774</v>
      </c>
      <c r="I72" s="23">
        <v>774</v>
      </c>
      <c r="J72" s="33">
        <f t="shared" si="20"/>
        <v>-8</v>
      </c>
      <c r="K72" s="34">
        <f t="shared" si="21"/>
        <v>-10400</v>
      </c>
      <c r="L72" s="81"/>
    </row>
    <row r="73" spans="1:12" ht="23.45" customHeight="1">
      <c r="A73" s="106">
        <v>71</v>
      </c>
      <c r="B73" s="21"/>
      <c r="C73" s="22" t="s">
        <v>540</v>
      </c>
      <c r="D73" s="20" t="s">
        <v>699</v>
      </c>
      <c r="E73" s="23" t="s">
        <v>12</v>
      </c>
      <c r="F73" s="23">
        <v>10800</v>
      </c>
      <c r="G73" s="23">
        <v>116.6</v>
      </c>
      <c r="H73" s="23">
        <v>114.75</v>
      </c>
      <c r="I73" s="23">
        <v>115.2</v>
      </c>
      <c r="J73" s="33">
        <f t="shared" si="20"/>
        <v>-1.3999999999999915</v>
      </c>
      <c r="K73" s="34">
        <f t="shared" si="21"/>
        <v>-15119.999999999907</v>
      </c>
      <c r="L73" s="55">
        <f>SUM(K71:K73)</f>
        <v>-34320.000000000087</v>
      </c>
    </row>
    <row r="74" spans="1:12" ht="23.45" customHeight="1">
      <c r="A74" s="106">
        <v>72</v>
      </c>
      <c r="B74" s="21">
        <v>44799</v>
      </c>
      <c r="C74" s="22" t="s">
        <v>195</v>
      </c>
      <c r="D74" s="20" t="s">
        <v>224</v>
      </c>
      <c r="E74" s="23" t="s">
        <v>12</v>
      </c>
      <c r="F74" s="23">
        <v>1400</v>
      </c>
      <c r="G74" s="23">
        <v>1300.5</v>
      </c>
      <c r="H74" s="23">
        <v>1289.25</v>
      </c>
      <c r="I74" s="23">
        <v>1289.25</v>
      </c>
      <c r="J74" s="33">
        <f t="shared" ref="J74:J76" si="22">IF(E74="","",IF(E74="Buy",(I74-G74),(G74-I74)))</f>
        <v>-11.25</v>
      </c>
      <c r="K74" s="34">
        <f t="shared" ref="K74:K76" si="23">IF(E74="","",J74*F74)</f>
        <v>-15750</v>
      </c>
      <c r="L74" s="81"/>
    </row>
    <row r="75" spans="1:12" ht="23.45" customHeight="1">
      <c r="A75" s="106">
        <v>73</v>
      </c>
      <c r="B75" s="21"/>
      <c r="C75" s="22" t="s">
        <v>124</v>
      </c>
      <c r="D75" s="20" t="s">
        <v>362</v>
      </c>
      <c r="E75" s="23" t="s">
        <v>12</v>
      </c>
      <c r="F75" s="23">
        <v>125</v>
      </c>
      <c r="G75" s="23">
        <v>4622</v>
      </c>
      <c r="H75" s="23">
        <v>4581</v>
      </c>
      <c r="I75" s="23">
        <v>4581</v>
      </c>
      <c r="J75" s="33">
        <f t="shared" si="22"/>
        <v>-41</v>
      </c>
      <c r="K75" s="34">
        <f t="shared" si="23"/>
        <v>-5125</v>
      </c>
      <c r="L75" s="81"/>
    </row>
    <row r="76" spans="1:12" ht="23.45" customHeight="1">
      <c r="A76" s="106">
        <v>74</v>
      </c>
      <c r="B76" s="21"/>
      <c r="C76" s="22" t="s">
        <v>206</v>
      </c>
      <c r="D76" s="20" t="s">
        <v>150</v>
      </c>
      <c r="E76" s="23" t="s">
        <v>12</v>
      </c>
      <c r="F76" s="23">
        <v>2700</v>
      </c>
      <c r="G76" s="23">
        <v>245</v>
      </c>
      <c r="H76" s="23">
        <v>242.1</v>
      </c>
      <c r="I76" s="23">
        <v>242.7</v>
      </c>
      <c r="J76" s="33">
        <f t="shared" si="22"/>
        <v>-2.3000000000000114</v>
      </c>
      <c r="K76" s="34">
        <f t="shared" si="23"/>
        <v>-6210.0000000000309</v>
      </c>
      <c r="L76" s="55">
        <f>SUM(K74:K76)</f>
        <v>-27085.000000000029</v>
      </c>
    </row>
    <row r="77" spans="1:12" ht="23.45" customHeight="1">
      <c r="A77" s="106">
        <v>75</v>
      </c>
      <c r="B77" s="21">
        <v>44802</v>
      </c>
      <c r="C77" s="22" t="s">
        <v>142</v>
      </c>
      <c r="D77" s="20" t="s">
        <v>177</v>
      </c>
      <c r="E77" s="23" t="s">
        <v>12</v>
      </c>
      <c r="F77" s="23">
        <v>3800</v>
      </c>
      <c r="G77" s="23">
        <v>311.75</v>
      </c>
      <c r="H77" s="23">
        <v>307.8</v>
      </c>
      <c r="I77" s="23">
        <v>308.7</v>
      </c>
      <c r="J77" s="33">
        <f t="shared" ref="J77:J79" si="24">IF(E77="","",IF(E77="Buy",(I77-G77),(G77-I77)))</f>
        <v>-3.0500000000000114</v>
      </c>
      <c r="K77" s="34">
        <f t="shared" ref="K77:K79" si="25">IF(E77="","",J77*F77)</f>
        <v>-11590.000000000044</v>
      </c>
      <c r="L77" s="81"/>
    </row>
    <row r="78" spans="1:12" ht="23.45" customHeight="1">
      <c r="A78" s="106">
        <v>76</v>
      </c>
      <c r="B78" s="21"/>
      <c r="C78" s="22" t="s">
        <v>290</v>
      </c>
      <c r="D78" s="20" t="s">
        <v>610</v>
      </c>
      <c r="E78" s="23" t="s">
        <v>12</v>
      </c>
      <c r="F78" s="23">
        <v>900</v>
      </c>
      <c r="G78" s="23">
        <v>818</v>
      </c>
      <c r="H78" s="23">
        <v>809.1</v>
      </c>
      <c r="I78" s="23">
        <v>810</v>
      </c>
      <c r="J78" s="33">
        <f t="shared" si="24"/>
        <v>-8</v>
      </c>
      <c r="K78" s="34">
        <f t="shared" si="25"/>
        <v>-7200</v>
      </c>
      <c r="L78" s="81"/>
    </row>
    <row r="79" spans="1:12" ht="23.45" customHeight="1">
      <c r="A79" s="106">
        <v>77</v>
      </c>
      <c r="B79" s="21"/>
      <c r="C79" s="22" t="s">
        <v>187</v>
      </c>
      <c r="D79" s="20" t="s">
        <v>718</v>
      </c>
      <c r="E79" s="23" t="s">
        <v>12</v>
      </c>
      <c r="F79" s="23">
        <v>4300</v>
      </c>
      <c r="G79" s="23">
        <v>121</v>
      </c>
      <c r="H79" s="23">
        <v>119.25</v>
      </c>
      <c r="I79" s="23">
        <v>119.25</v>
      </c>
      <c r="J79" s="33">
        <f t="shared" si="24"/>
        <v>-1.75</v>
      </c>
      <c r="K79" s="34">
        <f t="shared" si="25"/>
        <v>-7525</v>
      </c>
      <c r="L79" s="55">
        <f>SUM(K77:K79)</f>
        <v>-26315.000000000044</v>
      </c>
    </row>
    <row r="80" spans="1:12" ht="23.45" customHeight="1">
      <c r="A80" s="106">
        <v>78</v>
      </c>
      <c r="B80" s="21">
        <v>44803</v>
      </c>
      <c r="C80" s="22" t="s">
        <v>81</v>
      </c>
      <c r="D80" s="20" t="s">
        <v>182</v>
      </c>
      <c r="E80" s="23" t="s">
        <v>12</v>
      </c>
      <c r="F80" s="23">
        <v>4000</v>
      </c>
      <c r="G80" s="23">
        <v>405.65</v>
      </c>
      <c r="H80" s="23">
        <v>399.15</v>
      </c>
      <c r="I80" s="23">
        <v>404</v>
      </c>
      <c r="J80" s="33">
        <f t="shared" ref="J80:J82" si="26">IF(E80="","",IF(E80="Buy",(I80-G80),(G80-I80)))</f>
        <v>-1.6499999999999773</v>
      </c>
      <c r="K80" s="34">
        <f t="shared" ref="K80:K82" si="27">IF(E80="","",J80*F80)</f>
        <v>-6599.9999999999091</v>
      </c>
      <c r="L80" s="81"/>
    </row>
    <row r="81" spans="1:12" ht="23.45" customHeight="1">
      <c r="A81" s="106">
        <v>79</v>
      </c>
      <c r="B81" s="21"/>
      <c r="C81" s="22" t="s">
        <v>184</v>
      </c>
      <c r="D81" s="20" t="s">
        <v>119</v>
      </c>
      <c r="E81" s="23" t="s">
        <v>12</v>
      </c>
      <c r="F81" s="23">
        <v>200</v>
      </c>
      <c r="G81" s="23">
        <v>9068</v>
      </c>
      <c r="H81" s="23">
        <v>8991</v>
      </c>
      <c r="I81" s="23">
        <v>9164.5</v>
      </c>
      <c r="J81" s="33">
        <f t="shared" si="26"/>
        <v>96.5</v>
      </c>
      <c r="K81" s="34">
        <f t="shared" si="27"/>
        <v>19300</v>
      </c>
      <c r="L81" s="81"/>
    </row>
    <row r="82" spans="1:12" ht="23.45" customHeight="1" thickBot="1">
      <c r="A82" s="106">
        <v>80</v>
      </c>
      <c r="B82" s="21"/>
      <c r="C82" s="22" t="s">
        <v>565</v>
      </c>
      <c r="D82" s="20" t="s">
        <v>224</v>
      </c>
      <c r="E82" s="23" t="s">
        <v>12</v>
      </c>
      <c r="F82" s="23">
        <v>1400</v>
      </c>
      <c r="G82" s="23">
        <v>1309.2</v>
      </c>
      <c r="H82" s="23">
        <v>1295.0999999999999</v>
      </c>
      <c r="I82" s="23">
        <v>1299</v>
      </c>
      <c r="J82" s="33">
        <f t="shared" si="26"/>
        <v>-10.200000000000045</v>
      </c>
      <c r="K82" s="34">
        <f t="shared" si="27"/>
        <v>-14280.000000000064</v>
      </c>
      <c r="L82" s="55">
        <f>SUM(K80:K82)</f>
        <v>-1579.9999999999727</v>
      </c>
    </row>
    <row r="83" spans="1:12" ht="31.95" customHeight="1" thickBot="1">
      <c r="A83" s="56"/>
      <c r="B83" s="57"/>
      <c r="C83" s="57"/>
      <c r="D83" s="57" t="s">
        <v>31</v>
      </c>
      <c r="E83" s="57"/>
      <c r="F83" s="57"/>
      <c r="G83" s="57"/>
      <c r="H83" s="57"/>
      <c r="I83" s="57"/>
      <c r="J83" s="58"/>
      <c r="K83" s="59">
        <f>SUM(K3:K82)</f>
        <v>16216.249999999809</v>
      </c>
      <c r="L83" s="69"/>
    </row>
    <row r="84" spans="1:12" ht="18.7">
      <c r="A84" s="10"/>
      <c r="B84" s="10"/>
      <c r="C84" s="10"/>
      <c r="D84" s="10"/>
      <c r="E84" s="10"/>
      <c r="F84" s="10"/>
      <c r="G84" s="10"/>
      <c r="H84" s="10"/>
      <c r="I84" s="10"/>
      <c r="J84" s="26"/>
      <c r="K84" s="27"/>
      <c r="L84" s="27"/>
    </row>
    <row r="85" spans="1:12" ht="18.7">
      <c r="A85" s="10"/>
      <c r="B85" s="10"/>
      <c r="C85" s="10"/>
      <c r="D85" s="10"/>
      <c r="E85" s="10"/>
      <c r="F85" s="10"/>
      <c r="G85" s="10"/>
      <c r="H85" s="10"/>
      <c r="I85" s="10"/>
      <c r="J85" s="26"/>
      <c r="K85" s="27"/>
      <c r="L85" s="27"/>
    </row>
    <row r="86" spans="1:12" ht="25.2" customHeight="1">
      <c r="A86" s="66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</row>
    <row r="87" spans="1:12" ht="25.2" customHeight="1">
      <c r="A87" s="10"/>
      <c r="B87" s="10"/>
      <c r="C87" s="10"/>
      <c r="D87" s="10"/>
      <c r="E87" s="10"/>
      <c r="F87" s="10"/>
      <c r="G87" s="10"/>
      <c r="H87" s="10"/>
      <c r="I87" s="10"/>
      <c r="J87" s="26"/>
      <c r="K87" s="27"/>
      <c r="L87" s="27"/>
    </row>
    <row r="88" spans="1:12" ht="25.2" customHeight="1">
      <c r="A88" s="10"/>
      <c r="B88" s="10"/>
      <c r="C88" s="10"/>
      <c r="D88" s="10"/>
      <c r="E88" s="10"/>
      <c r="F88" s="10"/>
      <c r="G88" s="10"/>
      <c r="H88" s="10"/>
      <c r="I88" s="10"/>
      <c r="J88" s="26"/>
      <c r="K88" s="27"/>
      <c r="L88" s="27"/>
    </row>
    <row r="89" spans="1:12" ht="25.2" customHeight="1">
      <c r="A89" s="10"/>
      <c r="B89" s="10"/>
      <c r="C89" s="10"/>
      <c r="D89" s="10"/>
      <c r="E89" s="10"/>
      <c r="F89" s="10"/>
      <c r="G89" s="10"/>
      <c r="H89" s="10"/>
      <c r="I89" s="10"/>
      <c r="J89" s="26"/>
      <c r="K89" s="27"/>
      <c r="L89" s="27"/>
    </row>
    <row r="90" spans="1:12" ht="25.2" customHeight="1">
      <c r="A90" s="10"/>
      <c r="B90" s="10"/>
      <c r="C90" s="10"/>
      <c r="D90" s="10"/>
      <c r="E90" s="10"/>
      <c r="F90" s="10"/>
      <c r="G90" s="10"/>
      <c r="H90" s="10"/>
      <c r="I90" s="10"/>
      <c r="J90" s="26"/>
      <c r="K90" s="27"/>
      <c r="L90" s="27"/>
    </row>
    <row r="91" spans="1:12" ht="25.2" customHeight="1">
      <c r="A91" s="10"/>
      <c r="B91" s="10"/>
      <c r="C91" s="10"/>
      <c r="D91" s="10"/>
      <c r="E91" s="10"/>
      <c r="F91" s="10"/>
      <c r="G91" s="10"/>
      <c r="H91" s="10"/>
      <c r="I91" s="10"/>
      <c r="J91" s="26"/>
      <c r="K91" s="27"/>
      <c r="L91" s="27"/>
    </row>
    <row r="92" spans="1:12" ht="25.2" customHeight="1">
      <c r="A92" s="10"/>
      <c r="B92" s="10"/>
      <c r="C92" s="10"/>
      <c r="D92" s="10"/>
      <c r="E92" s="10"/>
      <c r="F92" s="10"/>
      <c r="G92" s="10"/>
      <c r="H92" s="10"/>
      <c r="I92" s="10"/>
      <c r="J92" s="26"/>
      <c r="K92" s="27"/>
      <c r="L92" s="27"/>
    </row>
    <row r="93" spans="1:12" ht="25.2" customHeight="1">
      <c r="A93" s="10"/>
      <c r="B93" s="10"/>
      <c r="C93" s="10"/>
      <c r="D93" s="10"/>
      <c r="E93" s="10"/>
      <c r="F93" s="10"/>
      <c r="G93" s="10"/>
      <c r="H93" s="10"/>
      <c r="I93" s="10"/>
      <c r="J93" s="26"/>
      <c r="K93" s="27"/>
      <c r="L93" s="27"/>
    </row>
    <row r="94" spans="1:12" ht="25.2" customHeight="1">
      <c r="A94" s="10"/>
      <c r="B94" s="10"/>
      <c r="C94" s="10"/>
      <c r="D94" s="10"/>
      <c r="E94" s="10"/>
      <c r="F94" s="10"/>
      <c r="G94" s="10"/>
      <c r="H94" s="10"/>
      <c r="I94" s="10"/>
      <c r="J94" s="26"/>
      <c r="K94" s="27"/>
      <c r="L94" s="27"/>
    </row>
    <row r="95" spans="1:12" ht="25.2" customHeight="1"/>
  </sheetData>
  <mergeCells count="1">
    <mergeCell ref="A1:L1"/>
  </mergeCell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M101"/>
  <sheetViews>
    <sheetView workbookViewId="0">
      <pane ySplit="2" topLeftCell="A83" activePane="bottomLeft" state="frozen"/>
      <selection pane="bottomLeft" activeCell="G87" sqref="G87"/>
    </sheetView>
  </sheetViews>
  <sheetFormatPr defaultRowHeight="14.35"/>
  <cols>
    <col min="1" max="1" width="10.3515625" customWidth="1"/>
    <col min="2" max="2" width="13.52734375" customWidth="1"/>
    <col min="3" max="3" width="15.1171875" customWidth="1"/>
    <col min="4" max="4" width="19.87890625" customWidth="1"/>
    <col min="5" max="5" width="12.64453125" customWidth="1"/>
    <col min="6" max="6" width="11.64453125" customWidth="1"/>
    <col min="7" max="7" width="12.41015625" customWidth="1"/>
    <col min="8" max="8" width="14.3515625" customWidth="1"/>
    <col min="9" max="9" width="13.1171875" customWidth="1"/>
    <col min="10" max="10" width="12.3515625" customWidth="1"/>
    <col min="11" max="11" width="16" customWidth="1"/>
    <col min="12" max="12" width="14.3515625" customWidth="1"/>
    <col min="13" max="13" width="14.64453125" style="108" customWidth="1"/>
  </cols>
  <sheetData>
    <row r="1" spans="1:12" ht="48.6" customHeight="1">
      <c r="A1" s="127" t="s">
        <v>719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</row>
    <row r="2" spans="1:12" ht="49.95" customHeight="1">
      <c r="A2" s="13" t="s">
        <v>0</v>
      </c>
      <c r="B2" s="14" t="s">
        <v>2</v>
      </c>
      <c r="C2" s="14" t="s">
        <v>3</v>
      </c>
      <c r="D2" s="14" t="s">
        <v>1</v>
      </c>
      <c r="E2" s="14" t="s">
        <v>4</v>
      </c>
      <c r="F2" s="14" t="s">
        <v>507</v>
      </c>
      <c r="G2" s="15" t="s">
        <v>659</v>
      </c>
      <c r="H2" s="14" t="s">
        <v>660</v>
      </c>
      <c r="I2" s="14" t="s">
        <v>661</v>
      </c>
      <c r="J2" s="29" t="s">
        <v>8</v>
      </c>
      <c r="K2" s="30" t="s">
        <v>662</v>
      </c>
      <c r="L2" s="53" t="s">
        <v>664</v>
      </c>
    </row>
    <row r="3" spans="1:12" ht="22.95" customHeight="1">
      <c r="A3" s="106">
        <v>1</v>
      </c>
      <c r="B3" s="21">
        <v>44805</v>
      </c>
      <c r="C3" s="22" t="s">
        <v>137</v>
      </c>
      <c r="D3" s="20" t="s">
        <v>162</v>
      </c>
      <c r="E3" s="23" t="s">
        <v>12</v>
      </c>
      <c r="F3" s="23">
        <v>200</v>
      </c>
      <c r="G3" s="23">
        <v>6756.75</v>
      </c>
      <c r="H3" s="23">
        <v>6705</v>
      </c>
      <c r="I3" s="23">
        <v>6740</v>
      </c>
      <c r="J3" s="33">
        <f t="shared" ref="J3:J5" si="0">IF(E3="","",IF(E3="Buy",(I3-G3),(G3-I3)))</f>
        <v>-16.75</v>
      </c>
      <c r="K3" s="34">
        <f t="shared" ref="K3:K5" si="1">IF(E3="","",J3*F3)</f>
        <v>-3350</v>
      </c>
      <c r="L3" s="81"/>
    </row>
    <row r="4" spans="1:12" ht="22.95" customHeight="1">
      <c r="A4" s="106">
        <v>2</v>
      </c>
      <c r="B4" s="21"/>
      <c r="C4" s="22" t="s">
        <v>114</v>
      </c>
      <c r="D4" s="20" t="s">
        <v>610</v>
      </c>
      <c r="E4" s="23" t="s">
        <v>12</v>
      </c>
      <c r="F4" s="23">
        <v>1800</v>
      </c>
      <c r="G4" s="23">
        <v>826</v>
      </c>
      <c r="H4" s="23">
        <v>817.2</v>
      </c>
      <c r="I4" s="23">
        <v>843.9</v>
      </c>
      <c r="J4" s="33">
        <f t="shared" si="0"/>
        <v>17.899999999999977</v>
      </c>
      <c r="K4" s="34">
        <f t="shared" si="1"/>
        <v>32219.99999999996</v>
      </c>
      <c r="L4" s="81"/>
    </row>
    <row r="5" spans="1:12" ht="22.95" customHeight="1">
      <c r="A5" s="106">
        <v>3</v>
      </c>
      <c r="B5" s="21"/>
      <c r="C5" s="22" t="s">
        <v>544</v>
      </c>
      <c r="D5" s="20" t="s">
        <v>289</v>
      </c>
      <c r="E5" s="23" t="s">
        <v>13</v>
      </c>
      <c r="F5" s="23">
        <v>500</v>
      </c>
      <c r="G5" s="23">
        <v>2581</v>
      </c>
      <c r="H5" s="23">
        <v>2601</v>
      </c>
      <c r="I5" s="23">
        <v>2575.5</v>
      </c>
      <c r="J5" s="33">
        <f t="shared" si="0"/>
        <v>5.5</v>
      </c>
      <c r="K5" s="34">
        <f t="shared" si="1"/>
        <v>2750</v>
      </c>
      <c r="L5" s="55">
        <f>SUM(K3:K5)</f>
        <v>31619.99999999996</v>
      </c>
    </row>
    <row r="6" spans="1:12" ht="22.95" customHeight="1">
      <c r="A6" s="106">
        <v>4</v>
      </c>
      <c r="B6" s="21">
        <v>44806</v>
      </c>
      <c r="C6" s="22" t="s">
        <v>221</v>
      </c>
      <c r="D6" s="20" t="s">
        <v>154</v>
      </c>
      <c r="E6" s="23" t="s">
        <v>13</v>
      </c>
      <c r="F6" s="23">
        <v>2150</v>
      </c>
      <c r="G6" s="23">
        <v>418.3</v>
      </c>
      <c r="H6" s="23">
        <v>421.2</v>
      </c>
      <c r="I6" s="23">
        <v>418.15</v>
      </c>
      <c r="J6" s="33">
        <f t="shared" ref="J6:J8" si="2">IF(E6="","",IF(E6="Buy",(I6-G6),(G6-I6)))</f>
        <v>0.15000000000003411</v>
      </c>
      <c r="K6" s="34">
        <f t="shared" ref="K6:K8" si="3">IF(E6="","",J6*F6)</f>
        <v>322.50000000007333</v>
      </c>
      <c r="L6" s="81"/>
    </row>
    <row r="7" spans="1:12" ht="22.95" customHeight="1">
      <c r="A7" s="106">
        <v>5</v>
      </c>
      <c r="B7" s="21"/>
      <c r="C7" s="22" t="s">
        <v>319</v>
      </c>
      <c r="D7" s="20" t="s">
        <v>182</v>
      </c>
      <c r="E7" s="23" t="s">
        <v>12</v>
      </c>
      <c r="F7" s="23">
        <v>2000</v>
      </c>
      <c r="G7" s="23">
        <v>412.25</v>
      </c>
      <c r="H7" s="23">
        <v>408.6</v>
      </c>
      <c r="I7" s="23">
        <v>410.5</v>
      </c>
      <c r="J7" s="33">
        <f t="shared" si="2"/>
        <v>-1.75</v>
      </c>
      <c r="K7" s="34">
        <f t="shared" si="3"/>
        <v>-3500</v>
      </c>
      <c r="L7" s="81"/>
    </row>
    <row r="8" spans="1:12" ht="22.95" customHeight="1">
      <c r="A8" s="106">
        <v>6</v>
      </c>
      <c r="B8" s="21"/>
      <c r="C8" s="22" t="s">
        <v>73</v>
      </c>
      <c r="D8" s="20" t="s">
        <v>165</v>
      </c>
      <c r="E8" s="23" t="s">
        <v>12</v>
      </c>
      <c r="F8" s="23">
        <v>1650</v>
      </c>
      <c r="G8" s="23">
        <v>406.3</v>
      </c>
      <c r="H8" s="23">
        <v>399.6</v>
      </c>
      <c r="I8" s="23">
        <v>399.6</v>
      </c>
      <c r="J8" s="33">
        <f t="shared" si="2"/>
        <v>-6.6999999999999886</v>
      </c>
      <c r="K8" s="34">
        <f t="shared" si="3"/>
        <v>-11054.999999999982</v>
      </c>
      <c r="L8" s="55"/>
    </row>
    <row r="9" spans="1:12" ht="22.95" customHeight="1">
      <c r="A9" s="106">
        <v>7</v>
      </c>
      <c r="B9" s="21"/>
      <c r="C9" s="22" t="s">
        <v>578</v>
      </c>
      <c r="D9" s="20" t="s">
        <v>633</v>
      </c>
      <c r="E9" s="23" t="s">
        <v>12</v>
      </c>
      <c r="F9" s="23">
        <v>250</v>
      </c>
      <c r="G9" s="23">
        <v>4204</v>
      </c>
      <c r="H9" s="23">
        <v>4176</v>
      </c>
      <c r="I9" s="23">
        <v>4176</v>
      </c>
      <c r="J9" s="33">
        <f t="shared" ref="J9:J14" si="4">IF(E9="","",IF(E9="Buy",(I9-G9),(G9-I9)))</f>
        <v>-28</v>
      </c>
      <c r="K9" s="34">
        <f t="shared" ref="K9:K14" si="5">IF(E9="","",J9*F9)</f>
        <v>-7000</v>
      </c>
      <c r="L9" s="55">
        <f>SUM(K6:K9)</f>
        <v>-21232.499999999909</v>
      </c>
    </row>
    <row r="10" spans="1:12" ht="22.95" customHeight="1">
      <c r="A10" s="106">
        <v>8</v>
      </c>
      <c r="B10" s="21">
        <v>44809</v>
      </c>
      <c r="C10" s="22" t="s">
        <v>276</v>
      </c>
      <c r="D10" s="20" t="s">
        <v>52</v>
      </c>
      <c r="E10" s="23" t="s">
        <v>12</v>
      </c>
      <c r="F10" s="23">
        <v>800</v>
      </c>
      <c r="G10" s="23">
        <v>1945</v>
      </c>
      <c r="H10" s="23">
        <v>1929.6</v>
      </c>
      <c r="I10" s="23">
        <v>1929.6</v>
      </c>
      <c r="J10" s="33">
        <f t="shared" si="4"/>
        <v>-15.400000000000091</v>
      </c>
      <c r="K10" s="34">
        <f t="shared" si="5"/>
        <v>-12320.000000000073</v>
      </c>
      <c r="L10" s="81"/>
    </row>
    <row r="11" spans="1:12" ht="22.95" customHeight="1">
      <c r="A11" s="106">
        <v>9</v>
      </c>
      <c r="B11" s="21"/>
      <c r="C11" s="22" t="s">
        <v>319</v>
      </c>
      <c r="D11" s="20" t="s">
        <v>720</v>
      </c>
      <c r="E11" s="23" t="s">
        <v>12</v>
      </c>
      <c r="F11" s="23">
        <v>30000</v>
      </c>
      <c r="G11" s="23">
        <v>50.174999999999997</v>
      </c>
      <c r="H11" s="23">
        <v>49.05</v>
      </c>
      <c r="I11" s="23">
        <v>50.45</v>
      </c>
      <c r="J11" s="33">
        <f t="shared" si="4"/>
        <v>0.27500000000000568</v>
      </c>
      <c r="K11" s="34">
        <f t="shared" si="5"/>
        <v>8250.000000000171</v>
      </c>
      <c r="L11" s="81"/>
    </row>
    <row r="12" spans="1:12" ht="22.95" customHeight="1">
      <c r="A12" s="106">
        <v>10</v>
      </c>
      <c r="B12" s="21"/>
      <c r="C12" s="22" t="s">
        <v>569</v>
      </c>
      <c r="D12" s="20" t="s">
        <v>202</v>
      </c>
      <c r="E12" s="23" t="s">
        <v>12</v>
      </c>
      <c r="F12" s="23">
        <v>2700</v>
      </c>
      <c r="G12" s="23">
        <v>683</v>
      </c>
      <c r="H12" s="23">
        <v>677.25</v>
      </c>
      <c r="I12" s="23">
        <v>685.4</v>
      </c>
      <c r="J12" s="33">
        <f t="shared" si="4"/>
        <v>2.3999999999999773</v>
      </c>
      <c r="K12" s="34">
        <f t="shared" si="5"/>
        <v>6479.9999999999382</v>
      </c>
      <c r="L12" s="55">
        <f>SUM(K10:K12)</f>
        <v>2410.0000000000364</v>
      </c>
    </row>
    <row r="13" spans="1:12" ht="22.95" customHeight="1">
      <c r="A13" s="106">
        <v>11</v>
      </c>
      <c r="B13" s="21">
        <v>44810</v>
      </c>
      <c r="C13" s="22" t="s">
        <v>240</v>
      </c>
      <c r="D13" s="20" t="s">
        <v>557</v>
      </c>
      <c r="E13" s="23" t="s">
        <v>12</v>
      </c>
      <c r="F13" s="23">
        <v>6750</v>
      </c>
      <c r="G13" s="23">
        <v>242.75</v>
      </c>
      <c r="H13" s="23">
        <v>239.4</v>
      </c>
      <c r="I13" s="23">
        <v>246.45</v>
      </c>
      <c r="J13" s="33">
        <f t="shared" si="4"/>
        <v>3.6999999999999886</v>
      </c>
      <c r="K13" s="34">
        <f t="shared" si="5"/>
        <v>24974.999999999924</v>
      </c>
      <c r="L13" s="81"/>
    </row>
    <row r="14" spans="1:12" ht="22.95" customHeight="1">
      <c r="A14" s="106">
        <v>12</v>
      </c>
      <c r="B14" s="21"/>
      <c r="C14" s="22" t="s">
        <v>45</v>
      </c>
      <c r="D14" s="20" t="s">
        <v>173</v>
      </c>
      <c r="E14" s="23" t="s">
        <v>12</v>
      </c>
      <c r="F14" s="23">
        <v>1900</v>
      </c>
      <c r="G14" s="23">
        <v>751.05</v>
      </c>
      <c r="H14" s="23">
        <v>744.3</v>
      </c>
      <c r="I14" s="23">
        <v>758.9</v>
      </c>
      <c r="J14" s="33">
        <f t="shared" si="4"/>
        <v>7.8500000000000227</v>
      </c>
      <c r="K14" s="34">
        <f t="shared" si="5"/>
        <v>14915.000000000044</v>
      </c>
      <c r="L14" s="55">
        <f>SUM(K13:K14)</f>
        <v>39889.999999999971</v>
      </c>
    </row>
    <row r="15" spans="1:12" ht="22.95" customHeight="1">
      <c r="A15" s="106">
        <v>13</v>
      </c>
      <c r="B15" s="21">
        <v>44811</v>
      </c>
      <c r="C15" s="22" t="s">
        <v>66</v>
      </c>
      <c r="D15" s="20" t="s">
        <v>447</v>
      </c>
      <c r="E15" s="23" t="s">
        <v>12</v>
      </c>
      <c r="F15" s="23">
        <v>500</v>
      </c>
      <c r="G15" s="23">
        <v>2392</v>
      </c>
      <c r="H15" s="23">
        <v>2367.9</v>
      </c>
      <c r="I15" s="23">
        <v>2448</v>
      </c>
      <c r="J15" s="33">
        <f t="shared" ref="J15:J19" si="6">IF(E15="","",IF(E15="Buy",(I15-G15),(G15-I15)))</f>
        <v>56</v>
      </c>
      <c r="K15" s="34">
        <f t="shared" ref="K15:K19" si="7">IF(E15="","",J15*F15)</f>
        <v>28000</v>
      </c>
      <c r="L15" s="81"/>
    </row>
    <row r="16" spans="1:12" ht="22.95" customHeight="1">
      <c r="A16" s="106">
        <v>14</v>
      </c>
      <c r="B16" s="21"/>
      <c r="C16" s="22" t="s">
        <v>250</v>
      </c>
      <c r="D16" s="20" t="s">
        <v>59</v>
      </c>
      <c r="E16" s="23" t="s">
        <v>12</v>
      </c>
      <c r="F16" s="23">
        <v>1000</v>
      </c>
      <c r="G16" s="23">
        <v>942</v>
      </c>
      <c r="H16" s="23">
        <v>933.3</v>
      </c>
      <c r="I16" s="23">
        <v>943.5</v>
      </c>
      <c r="J16" s="33">
        <f t="shared" si="6"/>
        <v>1.5</v>
      </c>
      <c r="K16" s="34">
        <f t="shared" si="7"/>
        <v>1500</v>
      </c>
      <c r="L16" s="81"/>
    </row>
    <row r="17" spans="1:12" ht="22.95" customHeight="1">
      <c r="A17" s="106">
        <v>15</v>
      </c>
      <c r="B17" s="21"/>
      <c r="C17" s="22" t="s">
        <v>227</v>
      </c>
      <c r="D17" s="20" t="s">
        <v>580</v>
      </c>
      <c r="E17" s="23" t="s">
        <v>12</v>
      </c>
      <c r="F17" s="23">
        <v>5700</v>
      </c>
      <c r="G17" s="23">
        <v>170.2</v>
      </c>
      <c r="H17" s="23">
        <v>168.3</v>
      </c>
      <c r="I17" s="23">
        <v>168.3</v>
      </c>
      <c r="J17" s="33">
        <f t="shared" si="6"/>
        <v>-1.8999999999999773</v>
      </c>
      <c r="K17" s="34">
        <f t="shared" si="7"/>
        <v>-10829.999999999871</v>
      </c>
      <c r="L17" s="55"/>
    </row>
    <row r="18" spans="1:12" ht="22.95" customHeight="1">
      <c r="A18" s="106">
        <v>16</v>
      </c>
      <c r="B18" s="21"/>
      <c r="C18" s="22" t="s">
        <v>312</v>
      </c>
      <c r="D18" s="20" t="s">
        <v>113</v>
      </c>
      <c r="E18" s="23" t="s">
        <v>13</v>
      </c>
      <c r="F18" s="23">
        <v>2850</v>
      </c>
      <c r="G18" s="23">
        <v>449.6</v>
      </c>
      <c r="H18" s="23">
        <v>453.6</v>
      </c>
      <c r="I18" s="23">
        <v>446.9</v>
      </c>
      <c r="J18" s="33">
        <f t="shared" si="6"/>
        <v>2.7000000000000455</v>
      </c>
      <c r="K18" s="34">
        <f t="shared" si="7"/>
        <v>7695.0000000001291</v>
      </c>
      <c r="L18" s="81"/>
    </row>
    <row r="19" spans="1:12" ht="22.95" customHeight="1">
      <c r="A19" s="106">
        <v>17</v>
      </c>
      <c r="B19" s="21"/>
      <c r="C19" s="22" t="s">
        <v>397</v>
      </c>
      <c r="D19" s="20" t="s">
        <v>133</v>
      </c>
      <c r="E19" s="23" t="s">
        <v>12</v>
      </c>
      <c r="F19" s="23">
        <v>1250</v>
      </c>
      <c r="G19" s="23">
        <v>875.5</v>
      </c>
      <c r="H19" s="23">
        <v>864.9</v>
      </c>
      <c r="I19" s="23">
        <v>868.5</v>
      </c>
      <c r="J19" s="33">
        <f t="shared" si="6"/>
        <v>-7</v>
      </c>
      <c r="K19" s="34">
        <f t="shared" si="7"/>
        <v>-8750</v>
      </c>
      <c r="L19" s="55"/>
    </row>
    <row r="20" spans="1:12" ht="22.95" customHeight="1">
      <c r="A20" s="106">
        <v>18</v>
      </c>
      <c r="B20" s="21"/>
      <c r="C20" s="22" t="s">
        <v>90</v>
      </c>
      <c r="D20" s="20" t="s">
        <v>83</v>
      </c>
      <c r="E20" s="23" t="s">
        <v>12</v>
      </c>
      <c r="F20" s="23">
        <v>1300</v>
      </c>
      <c r="G20" s="23">
        <v>1062.5</v>
      </c>
      <c r="H20" s="23">
        <v>1051.2</v>
      </c>
      <c r="I20" s="23">
        <v>1053.5</v>
      </c>
      <c r="J20" s="33">
        <f t="shared" ref="J20:J24" si="8">IF(E20="","",IF(E20="Buy",(I20-G20),(G20-I20)))</f>
        <v>-9</v>
      </c>
      <c r="K20" s="34">
        <f t="shared" ref="K20:K24" si="9">IF(E20="","",J20*F20)</f>
        <v>-11700</v>
      </c>
      <c r="L20" s="55">
        <f>SUM(K15:K20)</f>
        <v>5915.0000000002619</v>
      </c>
    </row>
    <row r="21" spans="1:12" ht="22.95" customHeight="1">
      <c r="A21" s="106">
        <v>19</v>
      </c>
      <c r="B21" s="21">
        <v>44812</v>
      </c>
      <c r="C21" s="22" t="s">
        <v>70</v>
      </c>
      <c r="D21" s="20" t="s">
        <v>721</v>
      </c>
      <c r="E21" s="23" t="s">
        <v>12</v>
      </c>
      <c r="F21" s="23">
        <v>200</v>
      </c>
      <c r="G21" s="23">
        <v>3497</v>
      </c>
      <c r="H21" s="23">
        <v>3465</v>
      </c>
      <c r="I21" s="23">
        <v>3479</v>
      </c>
      <c r="J21" s="33">
        <f t="shared" si="8"/>
        <v>-18</v>
      </c>
      <c r="K21" s="34">
        <f t="shared" si="9"/>
        <v>-3600</v>
      </c>
      <c r="L21" s="81"/>
    </row>
    <row r="22" spans="1:12" ht="22.95" customHeight="1">
      <c r="A22" s="106">
        <v>20</v>
      </c>
      <c r="B22" s="21"/>
      <c r="C22" s="22" t="s">
        <v>94</v>
      </c>
      <c r="D22" s="20" t="s">
        <v>173</v>
      </c>
      <c r="E22" s="23" t="s">
        <v>12</v>
      </c>
      <c r="F22" s="23">
        <v>1900</v>
      </c>
      <c r="G22" s="23">
        <v>764.5</v>
      </c>
      <c r="H22" s="23">
        <v>758.25</v>
      </c>
      <c r="I22" s="23">
        <v>765.7</v>
      </c>
      <c r="J22" s="33">
        <f t="shared" si="8"/>
        <v>1.2000000000000455</v>
      </c>
      <c r="K22" s="34">
        <f t="shared" si="9"/>
        <v>2280.0000000000864</v>
      </c>
      <c r="L22" s="55"/>
    </row>
    <row r="23" spans="1:12" ht="22.95" customHeight="1">
      <c r="A23" s="106">
        <v>21</v>
      </c>
      <c r="B23" s="21"/>
      <c r="C23" s="22" t="s">
        <v>203</v>
      </c>
      <c r="D23" s="20" t="s">
        <v>567</v>
      </c>
      <c r="E23" s="23" t="s">
        <v>12</v>
      </c>
      <c r="F23" s="23">
        <v>225</v>
      </c>
      <c r="G23" s="23">
        <v>4412</v>
      </c>
      <c r="H23" s="23">
        <v>4374.8999999999996</v>
      </c>
      <c r="I23" s="23">
        <v>4390</v>
      </c>
      <c r="J23" s="33">
        <f t="shared" si="8"/>
        <v>-22</v>
      </c>
      <c r="K23" s="34">
        <f t="shared" si="9"/>
        <v>-4950</v>
      </c>
      <c r="L23" s="81"/>
    </row>
    <row r="24" spans="1:12" ht="22.95" customHeight="1">
      <c r="A24" s="106">
        <v>22</v>
      </c>
      <c r="B24" s="21"/>
      <c r="C24" s="22" t="s">
        <v>512</v>
      </c>
      <c r="D24" s="20" t="s">
        <v>666</v>
      </c>
      <c r="E24" s="23" t="s">
        <v>12</v>
      </c>
      <c r="F24" s="23">
        <v>1300</v>
      </c>
      <c r="G24" s="23">
        <v>753.5</v>
      </c>
      <c r="H24" s="23">
        <v>747.9</v>
      </c>
      <c r="I24" s="23">
        <v>747.9</v>
      </c>
      <c r="J24" s="33">
        <f t="shared" si="8"/>
        <v>-5.6000000000000227</v>
      </c>
      <c r="K24" s="34">
        <f t="shared" si="9"/>
        <v>-7280.0000000000291</v>
      </c>
      <c r="L24" s="55"/>
    </row>
    <row r="25" spans="1:12" ht="22.95" customHeight="1">
      <c r="A25" s="106">
        <v>23</v>
      </c>
      <c r="B25" s="21"/>
      <c r="C25" s="22" t="s">
        <v>406</v>
      </c>
      <c r="D25" s="20" t="s">
        <v>126</v>
      </c>
      <c r="E25" s="23" t="s">
        <v>12</v>
      </c>
      <c r="F25" s="23">
        <v>3000</v>
      </c>
      <c r="G25" s="23">
        <v>542.20000000000005</v>
      </c>
      <c r="H25" s="23">
        <v>537.29999999999995</v>
      </c>
      <c r="I25" s="23">
        <v>550.5</v>
      </c>
      <c r="J25" s="33">
        <f t="shared" ref="J25:J28" si="10">IF(E25="","",IF(E25="Buy",(I25-G25),(G25-I25)))</f>
        <v>8.2999999999999545</v>
      </c>
      <c r="K25" s="34">
        <f t="shared" ref="K25:K28" si="11">IF(E25="","",J25*F25)</f>
        <v>24899.999999999862</v>
      </c>
      <c r="L25" s="55">
        <f>SUM(K21:K25)</f>
        <v>11349.99999999992</v>
      </c>
    </row>
    <row r="26" spans="1:12" ht="22.95" customHeight="1">
      <c r="A26" s="106">
        <v>24</v>
      </c>
      <c r="B26" s="21">
        <v>44813</v>
      </c>
      <c r="C26" s="22" t="s">
        <v>213</v>
      </c>
      <c r="D26" s="20" t="s">
        <v>216</v>
      </c>
      <c r="E26" s="23" t="s">
        <v>12</v>
      </c>
      <c r="F26" s="23">
        <v>8000</v>
      </c>
      <c r="G26" s="23">
        <v>141.4</v>
      </c>
      <c r="H26" s="23">
        <v>138.15</v>
      </c>
      <c r="I26" s="23">
        <v>139.5</v>
      </c>
      <c r="J26" s="33">
        <f t="shared" si="10"/>
        <v>-1.9000000000000057</v>
      </c>
      <c r="K26" s="34">
        <f t="shared" si="11"/>
        <v>-15200.000000000045</v>
      </c>
      <c r="L26" s="81"/>
    </row>
    <row r="27" spans="1:12" ht="22.95" customHeight="1">
      <c r="A27" s="106">
        <v>25</v>
      </c>
      <c r="B27" s="21"/>
      <c r="C27" s="22" t="s">
        <v>184</v>
      </c>
      <c r="D27" s="20" t="s">
        <v>607</v>
      </c>
      <c r="E27" s="23" t="s">
        <v>12</v>
      </c>
      <c r="F27" s="23">
        <v>2500</v>
      </c>
      <c r="G27" s="23">
        <v>503.5</v>
      </c>
      <c r="H27" s="23">
        <v>495</v>
      </c>
      <c r="I27" s="23">
        <v>514.75</v>
      </c>
      <c r="J27" s="33">
        <f t="shared" si="10"/>
        <v>11.25</v>
      </c>
      <c r="K27" s="34">
        <f t="shared" si="11"/>
        <v>28125</v>
      </c>
      <c r="L27" s="81"/>
    </row>
    <row r="28" spans="1:12" ht="22.95" customHeight="1">
      <c r="A28" s="106">
        <v>26</v>
      </c>
      <c r="B28" s="21"/>
      <c r="C28" s="22" t="s">
        <v>621</v>
      </c>
      <c r="D28" s="20" t="s">
        <v>472</v>
      </c>
      <c r="E28" s="23" t="s">
        <v>12</v>
      </c>
      <c r="F28" s="23">
        <v>300</v>
      </c>
      <c r="G28" s="23">
        <v>3584</v>
      </c>
      <c r="H28" s="23">
        <v>3555.9</v>
      </c>
      <c r="I28" s="23">
        <v>3570</v>
      </c>
      <c r="J28" s="33">
        <f t="shared" si="10"/>
        <v>-14</v>
      </c>
      <c r="K28" s="34">
        <f t="shared" si="11"/>
        <v>-4200</v>
      </c>
      <c r="L28" s="55">
        <f>SUM(K26:K28)</f>
        <v>8724.9999999999545</v>
      </c>
    </row>
    <row r="29" spans="1:12" ht="22.95" customHeight="1">
      <c r="A29" s="106">
        <v>27</v>
      </c>
      <c r="B29" s="21">
        <v>44816</v>
      </c>
      <c r="C29" s="22" t="s">
        <v>66</v>
      </c>
      <c r="D29" s="20" t="s">
        <v>559</v>
      </c>
      <c r="E29" s="23" t="s">
        <v>12</v>
      </c>
      <c r="F29" s="23">
        <v>300</v>
      </c>
      <c r="G29" s="23">
        <v>4790</v>
      </c>
      <c r="H29" s="23">
        <v>4752.8999999999996</v>
      </c>
      <c r="I29" s="23">
        <v>4831</v>
      </c>
      <c r="J29" s="33">
        <f t="shared" ref="J29:J37" si="12">IF(E29="","",IF(E29="Buy",(I29-G29),(G29-I29)))</f>
        <v>41</v>
      </c>
      <c r="K29" s="34">
        <f t="shared" ref="K29:K37" si="13">IF(E29="","",J29*F29)</f>
        <v>12300</v>
      </c>
      <c r="L29" s="81"/>
    </row>
    <row r="30" spans="1:12" ht="22.95" customHeight="1">
      <c r="A30" s="106">
        <v>28</v>
      </c>
      <c r="B30" s="21"/>
      <c r="C30" s="22" t="s">
        <v>120</v>
      </c>
      <c r="D30" s="20" t="s">
        <v>165</v>
      </c>
      <c r="E30" s="23" t="s">
        <v>12</v>
      </c>
      <c r="F30" s="23">
        <v>1650</v>
      </c>
      <c r="G30" s="23">
        <v>405</v>
      </c>
      <c r="H30" s="23">
        <v>399.6</v>
      </c>
      <c r="I30" s="23">
        <v>404.55</v>
      </c>
      <c r="J30" s="33">
        <f t="shared" si="12"/>
        <v>-0.44999999999998863</v>
      </c>
      <c r="K30" s="34">
        <f t="shared" si="13"/>
        <v>-742.49999999998124</v>
      </c>
      <c r="L30" s="81"/>
    </row>
    <row r="31" spans="1:12" ht="22.95" customHeight="1">
      <c r="A31" s="106">
        <v>29</v>
      </c>
      <c r="B31" s="21"/>
      <c r="C31" s="22" t="s">
        <v>722</v>
      </c>
      <c r="D31" s="20" t="s">
        <v>692</v>
      </c>
      <c r="E31" s="23" t="s">
        <v>12</v>
      </c>
      <c r="F31" s="23">
        <v>3000</v>
      </c>
      <c r="G31" s="23">
        <v>362.8</v>
      </c>
      <c r="H31" s="23">
        <v>358.2</v>
      </c>
      <c r="I31" s="23">
        <v>364.25</v>
      </c>
      <c r="J31" s="33">
        <f t="shared" si="12"/>
        <v>1.4499999999999886</v>
      </c>
      <c r="K31" s="34">
        <f t="shared" si="13"/>
        <v>4349.9999999999654</v>
      </c>
      <c r="L31" s="55">
        <f>SUM(K29:K31)</f>
        <v>15907.499999999984</v>
      </c>
    </row>
    <row r="32" spans="1:12" ht="22.95" customHeight="1">
      <c r="A32" s="106">
        <v>30</v>
      </c>
      <c r="B32" s="21">
        <v>44817</v>
      </c>
      <c r="C32" s="22" t="s">
        <v>137</v>
      </c>
      <c r="D32" s="20" t="s">
        <v>181</v>
      </c>
      <c r="E32" s="23" t="s">
        <v>12</v>
      </c>
      <c r="F32" s="23">
        <v>550</v>
      </c>
      <c r="G32" s="23">
        <v>1962</v>
      </c>
      <c r="H32" s="23">
        <v>1944.9</v>
      </c>
      <c r="I32" s="23">
        <v>1959.4</v>
      </c>
      <c r="J32" s="33">
        <f t="shared" si="12"/>
        <v>-2.5999999999999091</v>
      </c>
      <c r="K32" s="34">
        <f t="shared" si="13"/>
        <v>-1429.99999999995</v>
      </c>
      <c r="L32" s="81"/>
    </row>
    <row r="33" spans="1:12" ht="22.95" customHeight="1">
      <c r="A33" s="106">
        <v>31</v>
      </c>
      <c r="B33" s="21"/>
      <c r="C33" s="22" t="s">
        <v>145</v>
      </c>
      <c r="D33" s="20" t="s">
        <v>635</v>
      </c>
      <c r="E33" s="23" t="s">
        <v>12</v>
      </c>
      <c r="F33" s="23">
        <v>600</v>
      </c>
      <c r="G33" s="23">
        <v>2908</v>
      </c>
      <c r="H33" s="23">
        <v>2889</v>
      </c>
      <c r="I33" s="23">
        <v>2889</v>
      </c>
      <c r="J33" s="33">
        <f t="shared" si="12"/>
        <v>-19</v>
      </c>
      <c r="K33" s="34">
        <f t="shared" si="13"/>
        <v>-11400</v>
      </c>
      <c r="L33" s="81"/>
    </row>
    <row r="34" spans="1:12" ht="22.95" customHeight="1">
      <c r="A34" s="106">
        <v>32</v>
      </c>
      <c r="B34" s="21"/>
      <c r="C34" s="22" t="s">
        <v>272</v>
      </c>
      <c r="D34" s="20" t="s">
        <v>148</v>
      </c>
      <c r="E34" s="23" t="s">
        <v>12</v>
      </c>
      <c r="F34" s="23">
        <v>8924</v>
      </c>
      <c r="G34" s="23">
        <v>85.5</v>
      </c>
      <c r="H34" s="23">
        <v>83.7</v>
      </c>
      <c r="I34" s="23">
        <v>84.5</v>
      </c>
      <c r="J34" s="33">
        <f t="shared" si="12"/>
        <v>-1</v>
      </c>
      <c r="K34" s="34">
        <f t="shared" si="13"/>
        <v>-8924</v>
      </c>
      <c r="L34" s="55"/>
    </row>
    <row r="35" spans="1:12" ht="22.95" customHeight="1">
      <c r="A35" s="106">
        <v>33</v>
      </c>
      <c r="B35" s="21"/>
      <c r="C35" s="22" t="s">
        <v>353</v>
      </c>
      <c r="D35" s="20" t="s">
        <v>638</v>
      </c>
      <c r="E35" s="23" t="s">
        <v>12</v>
      </c>
      <c r="F35" s="23">
        <v>2000</v>
      </c>
      <c r="G35" s="23">
        <v>677.15</v>
      </c>
      <c r="H35" s="23">
        <v>669.6</v>
      </c>
      <c r="I35" s="23">
        <v>677.9</v>
      </c>
      <c r="J35" s="33">
        <f t="shared" si="12"/>
        <v>0.75</v>
      </c>
      <c r="K35" s="34">
        <f t="shared" si="13"/>
        <v>1500</v>
      </c>
      <c r="L35" s="81"/>
    </row>
    <row r="36" spans="1:12" ht="22.95" customHeight="1">
      <c r="A36" s="106">
        <v>34</v>
      </c>
      <c r="B36" s="21"/>
      <c r="C36" s="22" t="s">
        <v>522</v>
      </c>
      <c r="D36" s="20" t="s">
        <v>173</v>
      </c>
      <c r="E36" s="23" t="s">
        <v>12</v>
      </c>
      <c r="F36" s="23">
        <v>1900</v>
      </c>
      <c r="G36" s="23">
        <v>783.75</v>
      </c>
      <c r="H36" s="23">
        <v>777.15</v>
      </c>
      <c r="I36" s="23">
        <v>782.9</v>
      </c>
      <c r="J36" s="33">
        <f t="shared" si="12"/>
        <v>-0.85000000000002274</v>
      </c>
      <c r="K36" s="34">
        <f t="shared" si="13"/>
        <v>-1615.0000000000432</v>
      </c>
      <c r="L36" s="55"/>
    </row>
    <row r="37" spans="1:12" ht="22.95" customHeight="1">
      <c r="A37" s="106">
        <v>35</v>
      </c>
      <c r="B37" s="21"/>
      <c r="C37" s="22" t="s">
        <v>357</v>
      </c>
      <c r="D37" s="20" t="s">
        <v>718</v>
      </c>
      <c r="E37" s="23" t="s">
        <v>12</v>
      </c>
      <c r="F37" s="23">
        <v>4300</v>
      </c>
      <c r="G37" s="23">
        <v>122.45</v>
      </c>
      <c r="H37" s="23">
        <v>119.25</v>
      </c>
      <c r="I37" s="23">
        <v>121.8</v>
      </c>
      <c r="J37" s="33">
        <f t="shared" si="12"/>
        <v>-0.65000000000000568</v>
      </c>
      <c r="K37" s="34">
        <f t="shared" si="13"/>
        <v>-2795.0000000000246</v>
      </c>
      <c r="L37" s="55"/>
    </row>
    <row r="38" spans="1:12" ht="22.95" customHeight="1">
      <c r="A38" s="106">
        <v>36</v>
      </c>
      <c r="B38" s="21"/>
      <c r="C38" s="22" t="s">
        <v>520</v>
      </c>
      <c r="D38" s="20" t="s">
        <v>610</v>
      </c>
      <c r="E38" s="23" t="s">
        <v>12</v>
      </c>
      <c r="F38" s="23">
        <v>1800</v>
      </c>
      <c r="G38" s="23">
        <v>856</v>
      </c>
      <c r="H38" s="23">
        <v>849.6</v>
      </c>
      <c r="I38" s="23">
        <v>848</v>
      </c>
      <c r="J38" s="33">
        <f t="shared" ref="J38:J47" si="14">IF(E38="","",IF(E38="Buy",(I38-G38),(G38-I38)))</f>
        <v>-8</v>
      </c>
      <c r="K38" s="34">
        <f t="shared" ref="K38:K47" si="15">IF(E38="","",J38*F38)</f>
        <v>-14400</v>
      </c>
      <c r="L38" s="55">
        <f>SUM(K32:K38)</f>
        <v>-39064.000000000015</v>
      </c>
    </row>
    <row r="39" spans="1:12" ht="22.95" customHeight="1">
      <c r="A39" s="106">
        <v>37</v>
      </c>
      <c r="B39" s="21">
        <v>44818</v>
      </c>
      <c r="C39" s="22" t="s">
        <v>130</v>
      </c>
      <c r="D39" s="20" t="s">
        <v>580</v>
      </c>
      <c r="E39" s="23" t="s">
        <v>12</v>
      </c>
      <c r="F39" s="23">
        <v>5700</v>
      </c>
      <c r="G39" s="23">
        <v>171.15</v>
      </c>
      <c r="H39" s="23">
        <v>169.2</v>
      </c>
      <c r="I39" s="23">
        <v>170.5</v>
      </c>
      <c r="J39" s="33">
        <f t="shared" si="14"/>
        <v>-0.65000000000000568</v>
      </c>
      <c r="K39" s="34">
        <f t="shared" si="15"/>
        <v>-3705.0000000000323</v>
      </c>
      <c r="L39" s="81"/>
    </row>
    <row r="40" spans="1:12" ht="22.95" customHeight="1">
      <c r="A40" s="106">
        <v>38</v>
      </c>
      <c r="B40" s="21"/>
      <c r="C40" s="22" t="s">
        <v>272</v>
      </c>
      <c r="D40" s="20" t="s">
        <v>691</v>
      </c>
      <c r="E40" s="23" t="s">
        <v>12</v>
      </c>
      <c r="F40" s="23">
        <v>5800</v>
      </c>
      <c r="G40" s="23">
        <v>251.55</v>
      </c>
      <c r="H40" s="23">
        <v>249.3</v>
      </c>
      <c r="I40" s="23">
        <v>256.55</v>
      </c>
      <c r="J40" s="33">
        <f t="shared" si="14"/>
        <v>5</v>
      </c>
      <c r="K40" s="34">
        <f t="shared" si="15"/>
        <v>29000</v>
      </c>
      <c r="L40" s="55"/>
    </row>
    <row r="41" spans="1:12" ht="22.95" customHeight="1">
      <c r="A41" s="106">
        <v>39</v>
      </c>
      <c r="B41" s="21"/>
      <c r="C41" s="22" t="s">
        <v>577</v>
      </c>
      <c r="D41" s="20" t="s">
        <v>161</v>
      </c>
      <c r="E41" s="23" t="s">
        <v>12</v>
      </c>
      <c r="F41" s="23">
        <v>1250</v>
      </c>
      <c r="G41" s="23">
        <v>855.55</v>
      </c>
      <c r="H41" s="23">
        <v>846.9</v>
      </c>
      <c r="I41" s="23">
        <v>866.9</v>
      </c>
      <c r="J41" s="33">
        <f t="shared" si="14"/>
        <v>11.350000000000023</v>
      </c>
      <c r="K41" s="34">
        <f t="shared" si="15"/>
        <v>14187.500000000029</v>
      </c>
      <c r="L41" s="81"/>
    </row>
    <row r="42" spans="1:12" ht="22.95" customHeight="1">
      <c r="A42" s="106">
        <v>40</v>
      </c>
      <c r="B42" s="21"/>
      <c r="C42" s="22" t="s">
        <v>452</v>
      </c>
      <c r="D42" s="20" t="s">
        <v>126</v>
      </c>
      <c r="E42" s="23" t="s">
        <v>12</v>
      </c>
      <c r="F42" s="23">
        <v>3000</v>
      </c>
      <c r="G42" s="23">
        <v>571.15</v>
      </c>
      <c r="H42" s="23">
        <v>563.4</v>
      </c>
      <c r="I42" s="23">
        <v>571.5</v>
      </c>
      <c r="J42" s="33">
        <f t="shared" si="14"/>
        <v>0.35000000000002274</v>
      </c>
      <c r="K42" s="34">
        <f t="shared" si="15"/>
        <v>1050.0000000000682</v>
      </c>
      <c r="L42" s="55"/>
    </row>
    <row r="43" spans="1:12" ht="22.95" customHeight="1">
      <c r="A43" s="106">
        <v>41</v>
      </c>
      <c r="B43" s="21"/>
      <c r="C43" s="22" t="s">
        <v>723</v>
      </c>
      <c r="D43" s="20" t="s">
        <v>78</v>
      </c>
      <c r="E43" s="23" t="s">
        <v>12</v>
      </c>
      <c r="F43" s="23">
        <v>250</v>
      </c>
      <c r="G43" s="23">
        <v>7525</v>
      </c>
      <c r="H43" s="23">
        <v>7479</v>
      </c>
      <c r="I43" s="23">
        <v>7499</v>
      </c>
      <c r="J43" s="33">
        <f t="shared" si="14"/>
        <v>-26</v>
      </c>
      <c r="K43" s="34">
        <f t="shared" si="15"/>
        <v>-6500</v>
      </c>
      <c r="L43" s="55">
        <f>SUM(K39:K43)</f>
        <v>34032.500000000065</v>
      </c>
    </row>
    <row r="44" spans="1:12" ht="22.95" customHeight="1">
      <c r="A44" s="106">
        <v>42</v>
      </c>
      <c r="B44" s="21">
        <v>44819</v>
      </c>
      <c r="C44" s="22" t="s">
        <v>199</v>
      </c>
      <c r="D44" s="20" t="s">
        <v>711</v>
      </c>
      <c r="E44" s="23" t="s">
        <v>12</v>
      </c>
      <c r="F44" s="23">
        <v>600</v>
      </c>
      <c r="G44" s="23">
        <v>2700</v>
      </c>
      <c r="H44" s="23">
        <v>2682</v>
      </c>
      <c r="I44" s="23">
        <v>2682</v>
      </c>
      <c r="J44" s="33">
        <f t="shared" si="14"/>
        <v>-18</v>
      </c>
      <c r="K44" s="34">
        <f t="shared" si="15"/>
        <v>-10800</v>
      </c>
      <c r="L44" s="81"/>
    </row>
    <row r="45" spans="1:12" ht="22.95" customHeight="1">
      <c r="A45" s="106">
        <v>43</v>
      </c>
      <c r="B45" s="21"/>
      <c r="C45" s="22" t="s">
        <v>329</v>
      </c>
      <c r="D45" s="20" t="s">
        <v>62</v>
      </c>
      <c r="E45" s="23" t="s">
        <v>13</v>
      </c>
      <c r="F45" s="23">
        <v>600</v>
      </c>
      <c r="G45" s="23">
        <v>1439.4</v>
      </c>
      <c r="H45" s="23">
        <v>1455.3</v>
      </c>
      <c r="I45" s="23">
        <v>1436</v>
      </c>
      <c r="J45" s="33">
        <f t="shared" si="14"/>
        <v>3.4000000000000909</v>
      </c>
      <c r="K45" s="34">
        <f t="shared" si="15"/>
        <v>2040.0000000000546</v>
      </c>
      <c r="L45" s="81"/>
    </row>
    <row r="46" spans="1:12" ht="22.95" customHeight="1">
      <c r="A46" s="106">
        <v>44</v>
      </c>
      <c r="B46" s="21"/>
      <c r="C46" s="22" t="s">
        <v>349</v>
      </c>
      <c r="D46" s="20" t="s">
        <v>491</v>
      </c>
      <c r="E46" s="23" t="s">
        <v>12</v>
      </c>
      <c r="F46" s="23">
        <v>500</v>
      </c>
      <c r="G46" s="23">
        <v>2910</v>
      </c>
      <c r="H46" s="23">
        <v>2889</v>
      </c>
      <c r="I46" s="23">
        <v>2889</v>
      </c>
      <c r="J46" s="33">
        <f t="shared" si="14"/>
        <v>-21</v>
      </c>
      <c r="K46" s="34">
        <f t="shared" si="15"/>
        <v>-10500</v>
      </c>
      <c r="L46" s="55"/>
    </row>
    <row r="47" spans="1:12" ht="22.95" customHeight="1">
      <c r="A47" s="106">
        <v>45</v>
      </c>
      <c r="B47" s="21"/>
      <c r="C47" s="22" t="s">
        <v>104</v>
      </c>
      <c r="D47" s="20" t="s">
        <v>607</v>
      </c>
      <c r="E47" s="23" t="s">
        <v>12</v>
      </c>
      <c r="F47" s="23">
        <v>2500</v>
      </c>
      <c r="G47" s="23">
        <v>523.79999999999995</v>
      </c>
      <c r="H47" s="23">
        <v>518.4</v>
      </c>
      <c r="I47" s="23">
        <v>526.70000000000005</v>
      </c>
      <c r="J47" s="33">
        <f t="shared" si="14"/>
        <v>2.9000000000000909</v>
      </c>
      <c r="K47" s="34">
        <f t="shared" si="15"/>
        <v>7250.0000000002274</v>
      </c>
      <c r="L47" s="55">
        <f>SUM(K44:K47)</f>
        <v>-12009.999999999718</v>
      </c>
    </row>
    <row r="48" spans="1:12" ht="22.95" customHeight="1">
      <c r="A48" s="106">
        <v>46</v>
      </c>
      <c r="B48" s="21">
        <v>44820</v>
      </c>
      <c r="C48" s="22" t="s">
        <v>137</v>
      </c>
      <c r="D48" s="20" t="s">
        <v>691</v>
      </c>
      <c r="E48" s="23" t="s">
        <v>12</v>
      </c>
      <c r="F48" s="23">
        <v>2900</v>
      </c>
      <c r="G48" s="23">
        <v>275.75</v>
      </c>
      <c r="H48" s="23">
        <v>272.25</v>
      </c>
      <c r="I48" s="23">
        <v>283</v>
      </c>
      <c r="J48" s="33">
        <f t="shared" ref="J48:J59" si="16">IF(E48="","",IF(E48="Buy",(I48-G48),(G48-I48)))</f>
        <v>7.25</v>
      </c>
      <c r="K48" s="34">
        <f t="shared" ref="K48:K59" si="17">IF(E48="","",J48*F48)</f>
        <v>21025</v>
      </c>
      <c r="L48" s="81"/>
    </row>
    <row r="49" spans="1:12" ht="22.95" customHeight="1">
      <c r="A49" s="106">
        <v>47</v>
      </c>
      <c r="B49" s="21"/>
      <c r="C49" s="22" t="s">
        <v>87</v>
      </c>
      <c r="D49" s="20" t="s">
        <v>163</v>
      </c>
      <c r="E49" s="23" t="s">
        <v>13</v>
      </c>
      <c r="F49" s="23">
        <v>2700</v>
      </c>
      <c r="G49" s="23">
        <v>235.75</v>
      </c>
      <c r="H49" s="23">
        <v>238.5</v>
      </c>
      <c r="I49" s="23">
        <v>232.4</v>
      </c>
      <c r="J49" s="33">
        <f t="shared" si="16"/>
        <v>3.3499999999999943</v>
      </c>
      <c r="K49" s="34">
        <f t="shared" si="17"/>
        <v>9044.9999999999854</v>
      </c>
      <c r="L49" s="55"/>
    </row>
    <row r="50" spans="1:12" ht="22.95" customHeight="1">
      <c r="A50" s="106">
        <v>48</v>
      </c>
      <c r="B50" s="21"/>
      <c r="C50" s="22" t="s">
        <v>250</v>
      </c>
      <c r="D50" s="20" t="s">
        <v>113</v>
      </c>
      <c r="E50" s="23" t="s">
        <v>13</v>
      </c>
      <c r="F50" s="23">
        <v>2850</v>
      </c>
      <c r="G50" s="23">
        <v>438.15</v>
      </c>
      <c r="H50" s="23">
        <v>442.8</v>
      </c>
      <c r="I50" s="23">
        <v>431.55</v>
      </c>
      <c r="J50" s="33">
        <f t="shared" si="16"/>
        <v>6.5999999999999659</v>
      </c>
      <c r="K50" s="34">
        <f t="shared" si="17"/>
        <v>18809.999999999902</v>
      </c>
      <c r="L50" s="81"/>
    </row>
    <row r="51" spans="1:12" ht="22.95" customHeight="1">
      <c r="A51" s="106">
        <v>49</v>
      </c>
      <c r="B51" s="21"/>
      <c r="C51" s="22" t="s">
        <v>379</v>
      </c>
      <c r="D51" s="20" t="s">
        <v>472</v>
      </c>
      <c r="E51" s="23" t="s">
        <v>13</v>
      </c>
      <c r="F51" s="23">
        <v>300</v>
      </c>
      <c r="G51" s="23">
        <v>3303.15</v>
      </c>
      <c r="H51" s="23">
        <v>3333.6</v>
      </c>
      <c r="I51" s="23">
        <v>3254.05</v>
      </c>
      <c r="J51" s="33">
        <f t="shared" si="16"/>
        <v>49.099999999999909</v>
      </c>
      <c r="K51" s="34">
        <f t="shared" si="17"/>
        <v>14729.999999999973</v>
      </c>
      <c r="L51" s="55"/>
    </row>
    <row r="52" spans="1:12" ht="22.95" customHeight="1">
      <c r="A52" s="106">
        <v>50</v>
      </c>
      <c r="B52" s="21"/>
      <c r="C52" s="22" t="s">
        <v>546</v>
      </c>
      <c r="D52" s="20" t="s">
        <v>125</v>
      </c>
      <c r="E52" s="23" t="s">
        <v>13</v>
      </c>
      <c r="F52" s="23">
        <v>1200</v>
      </c>
      <c r="G52" s="23">
        <v>1297.0999999999999</v>
      </c>
      <c r="H52" s="23">
        <v>1311.3</v>
      </c>
      <c r="I52" s="23">
        <v>1282.45</v>
      </c>
      <c r="J52" s="33">
        <f t="shared" si="16"/>
        <v>14.649999999999864</v>
      </c>
      <c r="K52" s="34">
        <f t="shared" si="17"/>
        <v>17579.999999999836</v>
      </c>
      <c r="L52" s="55">
        <f>SUM(K48:K52)</f>
        <v>81189.999999999694</v>
      </c>
    </row>
    <row r="53" spans="1:12" ht="22.95" customHeight="1">
      <c r="A53" s="106">
        <v>51</v>
      </c>
      <c r="B53" s="21">
        <v>44823</v>
      </c>
      <c r="C53" s="22" t="s">
        <v>237</v>
      </c>
      <c r="D53" s="20" t="s">
        <v>76</v>
      </c>
      <c r="E53" s="23" t="s">
        <v>13</v>
      </c>
      <c r="F53" s="23">
        <v>1000</v>
      </c>
      <c r="G53" s="23">
        <v>1292.75</v>
      </c>
      <c r="H53" s="23">
        <v>1302.3</v>
      </c>
      <c r="I53" s="23">
        <v>1302.3</v>
      </c>
      <c r="J53" s="33">
        <f t="shared" si="16"/>
        <v>-9.5499999999999545</v>
      </c>
      <c r="K53" s="34">
        <f t="shared" si="17"/>
        <v>-9549.9999999999545</v>
      </c>
      <c r="L53" s="81"/>
    </row>
    <row r="54" spans="1:12" ht="22.95" customHeight="1">
      <c r="A54" s="106">
        <v>52</v>
      </c>
      <c r="B54" s="21"/>
      <c r="C54" s="22" t="s">
        <v>145</v>
      </c>
      <c r="D54" s="20" t="s">
        <v>317</v>
      </c>
      <c r="E54" s="23" t="s">
        <v>12</v>
      </c>
      <c r="F54" s="23">
        <v>1100</v>
      </c>
      <c r="G54" s="23">
        <v>2016.6</v>
      </c>
      <c r="H54" s="23">
        <v>1993.5</v>
      </c>
      <c r="I54" s="23">
        <v>2057.1</v>
      </c>
      <c r="J54" s="33">
        <f t="shared" si="16"/>
        <v>40.5</v>
      </c>
      <c r="K54" s="34">
        <f t="shared" si="17"/>
        <v>44550</v>
      </c>
      <c r="L54" s="81"/>
    </row>
    <row r="55" spans="1:12" ht="22.95" customHeight="1">
      <c r="A55" s="106">
        <v>53</v>
      </c>
      <c r="B55" s="21"/>
      <c r="C55" s="22" t="s">
        <v>501</v>
      </c>
      <c r="D55" s="20" t="s">
        <v>180</v>
      </c>
      <c r="E55" s="23" t="s">
        <v>12</v>
      </c>
      <c r="F55" s="23">
        <v>16000</v>
      </c>
      <c r="G55" s="23">
        <v>41.1</v>
      </c>
      <c r="H55" s="23">
        <v>40.5</v>
      </c>
      <c r="I55" s="23">
        <v>40.85</v>
      </c>
      <c r="J55" s="33">
        <f t="shared" si="16"/>
        <v>-0.25</v>
      </c>
      <c r="K55" s="34">
        <f t="shared" si="17"/>
        <v>-4000</v>
      </c>
      <c r="L55" s="55">
        <f>SUM(K53:K55)</f>
        <v>31000.000000000044</v>
      </c>
    </row>
    <row r="56" spans="1:12" ht="22.95" customHeight="1">
      <c r="A56" s="106">
        <v>54</v>
      </c>
      <c r="B56" s="21">
        <v>44824</v>
      </c>
      <c r="C56" s="22" t="s">
        <v>240</v>
      </c>
      <c r="D56" s="20" t="s">
        <v>103</v>
      </c>
      <c r="E56" s="23" t="s">
        <v>12</v>
      </c>
      <c r="F56" s="23">
        <v>1000</v>
      </c>
      <c r="G56" s="23">
        <v>1790</v>
      </c>
      <c r="H56" s="23">
        <v>1768.5</v>
      </c>
      <c r="I56" s="23">
        <v>1786</v>
      </c>
      <c r="J56" s="33">
        <f t="shared" si="16"/>
        <v>-4</v>
      </c>
      <c r="K56" s="34">
        <f t="shared" si="17"/>
        <v>-4000</v>
      </c>
      <c r="L56" s="81"/>
    </row>
    <row r="57" spans="1:12" ht="22.95" customHeight="1">
      <c r="A57" s="106">
        <v>55</v>
      </c>
      <c r="B57" s="21"/>
      <c r="C57" s="22" t="s">
        <v>258</v>
      </c>
      <c r="D57" s="20" t="s">
        <v>156</v>
      </c>
      <c r="E57" s="23" t="s">
        <v>12</v>
      </c>
      <c r="F57" s="23">
        <v>1800</v>
      </c>
      <c r="G57" s="23">
        <v>1272.5999999999999</v>
      </c>
      <c r="H57" s="23">
        <v>1257.9000000000001</v>
      </c>
      <c r="I57" s="23">
        <v>1263.5999999999999</v>
      </c>
      <c r="J57" s="33">
        <f t="shared" si="16"/>
        <v>-9</v>
      </c>
      <c r="K57" s="34">
        <f t="shared" si="17"/>
        <v>-16200</v>
      </c>
      <c r="L57" s="81"/>
    </row>
    <row r="58" spans="1:12" ht="22.95" customHeight="1">
      <c r="A58" s="106">
        <v>56</v>
      </c>
      <c r="B58" s="21"/>
      <c r="C58" s="22" t="s">
        <v>569</v>
      </c>
      <c r="D58" s="20" t="s">
        <v>78</v>
      </c>
      <c r="E58" s="23" t="s">
        <v>12</v>
      </c>
      <c r="F58" s="23">
        <v>250</v>
      </c>
      <c r="G58" s="23">
        <v>7717.5</v>
      </c>
      <c r="H58" s="23">
        <v>7641</v>
      </c>
      <c r="I58" s="23">
        <v>7677</v>
      </c>
      <c r="J58" s="33">
        <f t="shared" si="16"/>
        <v>-40.5</v>
      </c>
      <c r="K58" s="34">
        <f t="shared" si="17"/>
        <v>-10125</v>
      </c>
      <c r="L58" s="55"/>
    </row>
    <row r="59" spans="1:12" ht="22.95" customHeight="1">
      <c r="A59" s="106">
        <v>57</v>
      </c>
      <c r="B59" s="21"/>
      <c r="C59" s="22" t="s">
        <v>459</v>
      </c>
      <c r="D59" s="20" t="s">
        <v>49</v>
      </c>
      <c r="E59" s="23" t="s">
        <v>12</v>
      </c>
      <c r="F59" s="23">
        <v>250</v>
      </c>
      <c r="G59" s="23">
        <v>4512</v>
      </c>
      <c r="H59" s="23">
        <v>4482</v>
      </c>
      <c r="I59" s="23">
        <v>4580.5</v>
      </c>
      <c r="J59" s="33">
        <f t="shared" si="16"/>
        <v>68.5</v>
      </c>
      <c r="K59" s="34">
        <f t="shared" si="17"/>
        <v>17125</v>
      </c>
      <c r="L59" s="55"/>
    </row>
    <row r="60" spans="1:12" ht="22.95" customHeight="1">
      <c r="A60" s="106">
        <v>58</v>
      </c>
      <c r="B60" s="21"/>
      <c r="C60" s="22" t="s">
        <v>320</v>
      </c>
      <c r="D60" s="20" t="s">
        <v>239</v>
      </c>
      <c r="E60" s="23" t="s">
        <v>12</v>
      </c>
      <c r="F60" s="23">
        <v>1400</v>
      </c>
      <c r="G60" s="23">
        <v>906.25</v>
      </c>
      <c r="H60" s="23">
        <v>897.3</v>
      </c>
      <c r="I60" s="23">
        <v>912.3</v>
      </c>
      <c r="J60" s="33">
        <f t="shared" ref="J60:J67" si="18">IF(E60="","",IF(E60="Buy",(I60-G60),(G60-I60)))</f>
        <v>6.0499999999999545</v>
      </c>
      <c r="K60" s="34">
        <f t="shared" ref="K60:K67" si="19">IF(E60="","",J60*F60)</f>
        <v>8469.9999999999363</v>
      </c>
      <c r="L60" s="55">
        <f>SUM(K56:K60)</f>
        <v>-4730.0000000000637</v>
      </c>
    </row>
    <row r="61" spans="1:12" ht="22.95" customHeight="1">
      <c r="A61" s="106">
        <v>59</v>
      </c>
      <c r="B61" s="21">
        <v>44825</v>
      </c>
      <c r="C61" s="22" t="s">
        <v>238</v>
      </c>
      <c r="D61" s="20" t="s">
        <v>541</v>
      </c>
      <c r="E61" s="23" t="s">
        <v>12</v>
      </c>
      <c r="F61" s="23">
        <v>1200</v>
      </c>
      <c r="G61" s="23">
        <v>543.04999999999995</v>
      </c>
      <c r="H61" s="23">
        <v>538.20000000000005</v>
      </c>
      <c r="I61" s="23">
        <v>538.20000000000005</v>
      </c>
      <c r="J61" s="33">
        <f t="shared" si="18"/>
        <v>-4.8499999999999091</v>
      </c>
      <c r="K61" s="34">
        <f t="shared" si="19"/>
        <v>-5819.9999999998909</v>
      </c>
      <c r="L61" s="81"/>
    </row>
    <row r="62" spans="1:12" ht="22.95" customHeight="1">
      <c r="A62" s="106">
        <v>60</v>
      </c>
      <c r="B62" s="21"/>
      <c r="C62" s="22" t="s">
        <v>221</v>
      </c>
      <c r="D62" s="20" t="s">
        <v>49</v>
      </c>
      <c r="E62" s="23" t="s">
        <v>12</v>
      </c>
      <c r="F62" s="23">
        <v>250</v>
      </c>
      <c r="G62" s="23">
        <v>4657.5</v>
      </c>
      <c r="H62" s="23">
        <v>4630.5</v>
      </c>
      <c r="I62" s="23">
        <v>4615</v>
      </c>
      <c r="J62" s="33">
        <f t="shared" si="18"/>
        <v>-42.5</v>
      </c>
      <c r="K62" s="34">
        <f t="shared" si="19"/>
        <v>-10625</v>
      </c>
      <c r="L62" s="81"/>
    </row>
    <row r="63" spans="1:12" ht="22.95" customHeight="1">
      <c r="A63" s="106">
        <v>61</v>
      </c>
      <c r="B63" s="21"/>
      <c r="C63" s="22" t="s">
        <v>319</v>
      </c>
      <c r="D63" s="20" t="s">
        <v>599</v>
      </c>
      <c r="E63" s="23" t="s">
        <v>12</v>
      </c>
      <c r="F63" s="23">
        <v>10000</v>
      </c>
      <c r="G63" s="23">
        <v>192.05</v>
      </c>
      <c r="H63" s="23">
        <v>189</v>
      </c>
      <c r="I63" s="23">
        <v>189.9</v>
      </c>
      <c r="J63" s="33">
        <f t="shared" si="18"/>
        <v>-2.1500000000000057</v>
      </c>
      <c r="K63" s="34">
        <f t="shared" si="19"/>
        <v>-21500.000000000058</v>
      </c>
      <c r="L63" s="55">
        <f>SUM(K61:K63)</f>
        <v>-37944.999999999949</v>
      </c>
    </row>
    <row r="64" spans="1:12" ht="22.95" customHeight="1">
      <c r="A64" s="106">
        <v>62</v>
      </c>
      <c r="B64" s="21">
        <v>44826</v>
      </c>
      <c r="C64" s="22" t="s">
        <v>145</v>
      </c>
      <c r="D64" s="20" t="s">
        <v>86</v>
      </c>
      <c r="E64" s="23" t="s">
        <v>12</v>
      </c>
      <c r="F64" s="23">
        <v>3000</v>
      </c>
      <c r="G64" s="23">
        <v>279</v>
      </c>
      <c r="H64" s="23">
        <v>276.75</v>
      </c>
      <c r="I64" s="23">
        <v>276.75</v>
      </c>
      <c r="J64" s="33">
        <f t="shared" si="18"/>
        <v>-2.25</v>
      </c>
      <c r="K64" s="34">
        <f t="shared" si="19"/>
        <v>-6750</v>
      </c>
      <c r="L64" s="81"/>
    </row>
    <row r="65" spans="1:12" ht="22.95" customHeight="1">
      <c r="A65" s="106">
        <v>63</v>
      </c>
      <c r="B65" s="21"/>
      <c r="C65" s="22" t="s">
        <v>131</v>
      </c>
      <c r="D65" s="20" t="s">
        <v>253</v>
      </c>
      <c r="E65" s="23" t="s">
        <v>12</v>
      </c>
      <c r="F65" s="23">
        <v>5000</v>
      </c>
      <c r="G65" s="23">
        <v>166</v>
      </c>
      <c r="H65" s="23">
        <v>164.25</v>
      </c>
      <c r="I65" s="23">
        <v>164.8</v>
      </c>
      <c r="J65" s="33">
        <f t="shared" si="18"/>
        <v>-1.1999999999999886</v>
      </c>
      <c r="K65" s="34">
        <f t="shared" si="19"/>
        <v>-5999.9999999999436</v>
      </c>
      <c r="L65" s="81"/>
    </row>
    <row r="66" spans="1:12" ht="22.95" customHeight="1">
      <c r="A66" s="106">
        <v>64</v>
      </c>
      <c r="B66" s="21"/>
      <c r="C66" s="22" t="s">
        <v>272</v>
      </c>
      <c r="D66" s="20" t="s">
        <v>150</v>
      </c>
      <c r="E66" s="23" t="s">
        <v>13</v>
      </c>
      <c r="F66" s="23">
        <v>5400</v>
      </c>
      <c r="G66" s="23">
        <v>242.15</v>
      </c>
      <c r="H66" s="23">
        <v>244.8</v>
      </c>
      <c r="I66" s="23">
        <v>244.8</v>
      </c>
      <c r="J66" s="33">
        <f t="shared" si="18"/>
        <v>-2.6500000000000057</v>
      </c>
      <c r="K66" s="34">
        <f t="shared" si="19"/>
        <v>-14310.000000000031</v>
      </c>
      <c r="L66" s="55"/>
    </row>
    <row r="67" spans="1:12" ht="22.95" customHeight="1">
      <c r="A67" s="106">
        <v>65</v>
      </c>
      <c r="B67" s="21"/>
      <c r="C67" s="22" t="s">
        <v>503</v>
      </c>
      <c r="D67" s="20" t="s">
        <v>65</v>
      </c>
      <c r="E67" s="23" t="s">
        <v>12</v>
      </c>
      <c r="F67" s="23">
        <v>750</v>
      </c>
      <c r="G67" s="23">
        <v>2712</v>
      </c>
      <c r="H67" s="23">
        <v>2691.9</v>
      </c>
      <c r="I67" s="23">
        <v>2747.5</v>
      </c>
      <c r="J67" s="33">
        <f t="shared" si="18"/>
        <v>35.5</v>
      </c>
      <c r="K67" s="34">
        <f t="shared" si="19"/>
        <v>26625</v>
      </c>
      <c r="L67" s="55">
        <f>SUM(K64:K67)</f>
        <v>-434.99999999997453</v>
      </c>
    </row>
    <row r="68" spans="1:12" ht="22.95" customHeight="1">
      <c r="A68" s="106">
        <v>66</v>
      </c>
      <c r="B68" s="21">
        <v>44827</v>
      </c>
      <c r="C68" s="22" t="s">
        <v>70</v>
      </c>
      <c r="D68" s="20" t="s">
        <v>49</v>
      </c>
      <c r="E68" s="23" t="s">
        <v>12</v>
      </c>
      <c r="F68" s="23">
        <v>250</v>
      </c>
      <c r="G68" s="23">
        <v>4715</v>
      </c>
      <c r="H68" s="23">
        <v>4689</v>
      </c>
      <c r="I68" s="23">
        <v>4696</v>
      </c>
      <c r="J68" s="33">
        <f t="shared" ref="J68:J70" si="20">IF(E68="","",IF(E68="Buy",(I68-G68),(G68-I68)))</f>
        <v>-19</v>
      </c>
      <c r="K68" s="34">
        <f t="shared" ref="K68:K70" si="21">IF(E68="","",J68*F68)</f>
        <v>-4750</v>
      </c>
      <c r="L68" s="81"/>
    </row>
    <row r="69" spans="1:12" ht="22.95" customHeight="1">
      <c r="A69" s="106">
        <v>67</v>
      </c>
      <c r="B69" s="21"/>
      <c r="C69" s="22" t="s">
        <v>58</v>
      </c>
      <c r="D69" s="20" t="s">
        <v>74</v>
      </c>
      <c r="E69" s="23" t="s">
        <v>13</v>
      </c>
      <c r="F69" s="23">
        <v>2400</v>
      </c>
      <c r="G69" s="23">
        <v>774.5</v>
      </c>
      <c r="H69" s="23">
        <v>783</v>
      </c>
      <c r="I69" s="23">
        <v>769.55</v>
      </c>
      <c r="J69" s="33">
        <f t="shared" si="20"/>
        <v>4.9500000000000455</v>
      </c>
      <c r="K69" s="34">
        <f t="shared" si="21"/>
        <v>11880.000000000109</v>
      </c>
      <c r="L69" s="81"/>
    </row>
    <row r="70" spans="1:12" ht="22.95" customHeight="1">
      <c r="A70" s="106">
        <v>68</v>
      </c>
      <c r="B70" s="21"/>
      <c r="C70" s="22" t="s">
        <v>323</v>
      </c>
      <c r="D70" s="20" t="s">
        <v>514</v>
      </c>
      <c r="E70" s="23" t="s">
        <v>13</v>
      </c>
      <c r="F70" s="23">
        <v>1800</v>
      </c>
      <c r="G70" s="23">
        <v>279.5</v>
      </c>
      <c r="H70" s="23">
        <v>282.60000000000002</v>
      </c>
      <c r="I70" s="23">
        <v>282.60000000000002</v>
      </c>
      <c r="J70" s="33">
        <f t="shared" si="20"/>
        <v>-3.1000000000000227</v>
      </c>
      <c r="K70" s="34">
        <f t="shared" si="21"/>
        <v>-5580.0000000000409</v>
      </c>
      <c r="L70" s="55">
        <f>SUM(K68:K70)</f>
        <v>1550.0000000000682</v>
      </c>
    </row>
    <row r="71" spans="1:12" ht="22.95" customHeight="1">
      <c r="A71" s="106">
        <v>69</v>
      </c>
      <c r="B71" s="21">
        <v>44830</v>
      </c>
      <c r="C71" s="22" t="s">
        <v>237</v>
      </c>
      <c r="D71" s="20" t="s">
        <v>80</v>
      </c>
      <c r="E71" s="23" t="s">
        <v>13</v>
      </c>
      <c r="F71" s="23">
        <v>5000</v>
      </c>
      <c r="G71" s="23">
        <v>118</v>
      </c>
      <c r="H71" s="23">
        <v>120.15</v>
      </c>
      <c r="I71" s="23">
        <v>113.85</v>
      </c>
      <c r="J71" s="33">
        <f t="shared" ref="J71:J77" si="22">IF(E71="","",IF(E71="Buy",(I71-G71),(G71-I71)))</f>
        <v>4.1500000000000057</v>
      </c>
      <c r="K71" s="34">
        <f t="shared" ref="K71:K77" si="23">IF(E71="","",J71*F71)</f>
        <v>20750.000000000029</v>
      </c>
      <c r="L71" s="81"/>
    </row>
    <row r="72" spans="1:12" ht="22.95" customHeight="1">
      <c r="A72" s="106">
        <v>70</v>
      </c>
      <c r="B72" s="21"/>
      <c r="C72" s="22" t="s">
        <v>207</v>
      </c>
      <c r="D72" s="20" t="s">
        <v>119</v>
      </c>
      <c r="E72" s="23" t="s">
        <v>13</v>
      </c>
      <c r="F72" s="23">
        <v>100</v>
      </c>
      <c r="G72" s="23">
        <v>8931</v>
      </c>
      <c r="H72" s="23">
        <v>9009.9</v>
      </c>
      <c r="I72" s="23">
        <v>8964</v>
      </c>
      <c r="J72" s="33">
        <f t="shared" si="22"/>
        <v>-33</v>
      </c>
      <c r="K72" s="34">
        <f t="shared" si="23"/>
        <v>-3300</v>
      </c>
      <c r="L72" s="81"/>
    </row>
    <row r="73" spans="1:12" ht="22.95" customHeight="1">
      <c r="A73" s="106">
        <v>71</v>
      </c>
      <c r="B73" s="21"/>
      <c r="C73" s="22" t="s">
        <v>345</v>
      </c>
      <c r="D73" s="20" t="s">
        <v>78</v>
      </c>
      <c r="E73" s="23" t="s">
        <v>13</v>
      </c>
      <c r="F73" s="23">
        <v>250</v>
      </c>
      <c r="G73" s="23">
        <v>7190</v>
      </c>
      <c r="H73" s="23">
        <v>7245.9</v>
      </c>
      <c r="I73" s="23">
        <v>7245.9</v>
      </c>
      <c r="J73" s="33">
        <f t="shared" si="22"/>
        <v>-55.899999999999636</v>
      </c>
      <c r="K73" s="34">
        <f t="shared" si="23"/>
        <v>-13974.999999999909</v>
      </c>
      <c r="L73" s="55">
        <f>SUM(K71:K73)</f>
        <v>3475.0000000001201</v>
      </c>
    </row>
    <row r="74" spans="1:12" ht="22.95" customHeight="1">
      <c r="A74" s="106">
        <v>72</v>
      </c>
      <c r="B74" s="21">
        <v>44831</v>
      </c>
      <c r="C74" s="22" t="s">
        <v>277</v>
      </c>
      <c r="D74" s="20" t="s">
        <v>635</v>
      </c>
      <c r="E74" s="23" t="s">
        <v>13</v>
      </c>
      <c r="F74" s="23">
        <v>600</v>
      </c>
      <c r="G74" s="23">
        <v>2687</v>
      </c>
      <c r="H74" s="23">
        <v>2709</v>
      </c>
      <c r="I74" s="23">
        <v>2648</v>
      </c>
      <c r="J74" s="33">
        <f t="shared" si="22"/>
        <v>39</v>
      </c>
      <c r="K74" s="34">
        <f t="shared" si="23"/>
        <v>23400</v>
      </c>
      <c r="L74" s="81"/>
    </row>
    <row r="75" spans="1:12" ht="22.95" customHeight="1">
      <c r="A75" s="106">
        <v>73</v>
      </c>
      <c r="B75" s="21"/>
      <c r="C75" s="22" t="s">
        <v>345</v>
      </c>
      <c r="D75" s="20" t="s">
        <v>202</v>
      </c>
      <c r="E75" s="23" t="s">
        <v>13</v>
      </c>
      <c r="F75" s="23">
        <v>1350</v>
      </c>
      <c r="G75" s="23">
        <v>635.4</v>
      </c>
      <c r="H75" s="23">
        <v>642.6</v>
      </c>
      <c r="I75" s="23">
        <v>640.35</v>
      </c>
      <c r="J75" s="33">
        <f t="shared" si="22"/>
        <v>-4.9500000000000455</v>
      </c>
      <c r="K75" s="34">
        <f t="shared" si="23"/>
        <v>-6682.5000000000618</v>
      </c>
      <c r="L75" s="81"/>
    </row>
    <row r="76" spans="1:12" ht="22.95" customHeight="1">
      <c r="A76" s="106">
        <v>74</v>
      </c>
      <c r="B76" s="21"/>
      <c r="C76" s="22" t="s">
        <v>344</v>
      </c>
      <c r="D76" s="20" t="s">
        <v>559</v>
      </c>
      <c r="E76" s="23" t="s">
        <v>12</v>
      </c>
      <c r="F76" s="23">
        <v>300</v>
      </c>
      <c r="G76" s="23">
        <v>4524.25</v>
      </c>
      <c r="H76" s="23">
        <v>4482</v>
      </c>
      <c r="I76" s="23">
        <v>4508</v>
      </c>
      <c r="J76" s="33">
        <f t="shared" si="22"/>
        <v>-16.25</v>
      </c>
      <c r="K76" s="34">
        <f t="shared" si="23"/>
        <v>-4875</v>
      </c>
      <c r="L76" s="55"/>
    </row>
    <row r="77" spans="1:12" ht="22.95" customHeight="1">
      <c r="A77" s="106">
        <v>75</v>
      </c>
      <c r="B77" s="21"/>
      <c r="C77" s="22" t="s">
        <v>191</v>
      </c>
      <c r="D77" s="20" t="s">
        <v>126</v>
      </c>
      <c r="E77" s="23" t="s">
        <v>13</v>
      </c>
      <c r="F77" s="23">
        <v>3000</v>
      </c>
      <c r="G77" s="23">
        <v>536.79999999999995</v>
      </c>
      <c r="H77" s="23">
        <v>540.9</v>
      </c>
      <c r="I77" s="23">
        <v>538.5</v>
      </c>
      <c r="J77" s="33">
        <f t="shared" si="22"/>
        <v>-1.7000000000000455</v>
      </c>
      <c r="K77" s="34">
        <f t="shared" si="23"/>
        <v>-5100.0000000001364</v>
      </c>
      <c r="L77" s="55">
        <f>SUM(K74:K77)</f>
        <v>6742.4999999998017</v>
      </c>
    </row>
    <row r="78" spans="1:12" ht="22.95" customHeight="1">
      <c r="A78" s="106">
        <v>76</v>
      </c>
      <c r="B78" s="21">
        <v>44832</v>
      </c>
      <c r="C78" s="22" t="s">
        <v>227</v>
      </c>
      <c r="D78" s="20" t="s">
        <v>721</v>
      </c>
      <c r="E78" s="23" t="s">
        <v>12</v>
      </c>
      <c r="F78" s="23">
        <v>400</v>
      </c>
      <c r="G78" s="23">
        <v>3494.5</v>
      </c>
      <c r="H78" s="23">
        <v>3465</v>
      </c>
      <c r="I78" s="23">
        <v>3547.5</v>
      </c>
      <c r="J78" s="33">
        <f t="shared" ref="J78:J80" si="24">IF(E78="","",IF(E78="Buy",(I78-G78),(G78-I78)))</f>
        <v>53</v>
      </c>
      <c r="K78" s="34">
        <f t="shared" ref="K78:K80" si="25">IF(E78="","",J78*F78)</f>
        <v>21200</v>
      </c>
      <c r="L78" s="81"/>
    </row>
    <row r="79" spans="1:12" ht="22.95" customHeight="1">
      <c r="A79" s="106">
        <v>77</v>
      </c>
      <c r="B79" s="21"/>
      <c r="C79" s="22" t="s">
        <v>569</v>
      </c>
      <c r="D79" s="20" t="s">
        <v>724</v>
      </c>
      <c r="E79" s="23" t="s">
        <v>12</v>
      </c>
      <c r="F79" s="23">
        <v>1800</v>
      </c>
      <c r="G79" s="23">
        <v>371.25</v>
      </c>
      <c r="H79" s="23">
        <v>368.1</v>
      </c>
      <c r="I79" s="23">
        <v>373.2</v>
      </c>
      <c r="J79" s="33">
        <f t="shared" si="24"/>
        <v>1.9499999999999886</v>
      </c>
      <c r="K79" s="34">
        <f t="shared" si="25"/>
        <v>3509.9999999999795</v>
      </c>
      <c r="L79" s="81"/>
    </row>
    <row r="80" spans="1:12" ht="22.95" customHeight="1">
      <c r="A80" s="106">
        <v>78</v>
      </c>
      <c r="B80" s="21"/>
      <c r="C80" s="22" t="s">
        <v>406</v>
      </c>
      <c r="D80" s="20" t="s">
        <v>159</v>
      </c>
      <c r="E80" s="23" t="s">
        <v>12</v>
      </c>
      <c r="F80" s="23">
        <v>300</v>
      </c>
      <c r="G80" s="23">
        <v>3707</v>
      </c>
      <c r="H80" s="23">
        <v>3681.9</v>
      </c>
      <c r="I80" s="23">
        <v>3690.9</v>
      </c>
      <c r="J80" s="33">
        <f t="shared" si="24"/>
        <v>-16.099999999999909</v>
      </c>
      <c r="K80" s="34">
        <f t="shared" si="25"/>
        <v>-4829.9999999999727</v>
      </c>
      <c r="L80" s="55">
        <f>SUM(K78:K80)</f>
        <v>19880.000000000007</v>
      </c>
    </row>
    <row r="81" spans="1:12" ht="22.95" customHeight="1">
      <c r="A81" s="106">
        <v>79</v>
      </c>
      <c r="B81" s="21">
        <v>44833</v>
      </c>
      <c r="C81" s="22" t="s">
        <v>82</v>
      </c>
      <c r="D81" s="20" t="s">
        <v>281</v>
      </c>
      <c r="E81" s="23" t="s">
        <v>12</v>
      </c>
      <c r="F81" s="23">
        <v>250</v>
      </c>
      <c r="G81" s="23">
        <v>4326</v>
      </c>
      <c r="H81" s="23">
        <v>4284</v>
      </c>
      <c r="I81" s="23">
        <v>4365</v>
      </c>
      <c r="J81" s="33">
        <f t="shared" ref="J81:J83" si="26">IF(E81="","",IF(E81="Buy",(I81-G81),(G81-I81)))</f>
        <v>39</v>
      </c>
      <c r="K81" s="34">
        <f t="shared" ref="K81:K83" si="27">IF(E81="","",J81*F81)</f>
        <v>9750</v>
      </c>
      <c r="L81" s="81"/>
    </row>
    <row r="82" spans="1:12" ht="22.95" customHeight="1">
      <c r="A82" s="106">
        <v>80</v>
      </c>
      <c r="B82" s="21"/>
      <c r="C82" s="22" t="s">
        <v>270</v>
      </c>
      <c r="D82" s="20" t="s">
        <v>65</v>
      </c>
      <c r="E82" s="23" t="s">
        <v>13</v>
      </c>
      <c r="F82" s="23">
        <v>750</v>
      </c>
      <c r="G82" s="23">
        <v>2568</v>
      </c>
      <c r="H82" s="23">
        <v>2583.9</v>
      </c>
      <c r="I82" s="23">
        <v>2539.8000000000002</v>
      </c>
      <c r="J82" s="33">
        <f t="shared" si="26"/>
        <v>28.199999999999818</v>
      </c>
      <c r="K82" s="34">
        <f t="shared" si="27"/>
        <v>21149.999999999862</v>
      </c>
      <c r="L82" s="81"/>
    </row>
    <row r="83" spans="1:12" ht="22.95" customHeight="1">
      <c r="A83" s="106">
        <v>81</v>
      </c>
      <c r="B83" s="21"/>
      <c r="C83" s="22" t="s">
        <v>282</v>
      </c>
      <c r="D83" s="20" t="s">
        <v>78</v>
      </c>
      <c r="E83" s="23" t="s">
        <v>13</v>
      </c>
      <c r="F83" s="23">
        <v>250</v>
      </c>
      <c r="G83" s="23">
        <v>7200</v>
      </c>
      <c r="H83" s="23">
        <v>7245</v>
      </c>
      <c r="I83" s="23">
        <v>7154.5</v>
      </c>
      <c r="J83" s="33">
        <f t="shared" si="26"/>
        <v>45.5</v>
      </c>
      <c r="K83" s="34">
        <f t="shared" si="27"/>
        <v>11375</v>
      </c>
      <c r="L83" s="55">
        <f>SUM(K81:K83)</f>
        <v>42274.999999999862</v>
      </c>
    </row>
    <row r="84" spans="1:12" ht="22.95" customHeight="1">
      <c r="A84" s="106">
        <v>82</v>
      </c>
      <c r="B84" s="21">
        <v>44834</v>
      </c>
      <c r="C84" s="22" t="s">
        <v>137</v>
      </c>
      <c r="D84" s="20" t="s">
        <v>640</v>
      </c>
      <c r="E84" s="23" t="s">
        <v>13</v>
      </c>
      <c r="F84" s="23">
        <v>2800</v>
      </c>
      <c r="G84" s="23">
        <v>994.85</v>
      </c>
      <c r="H84" s="23">
        <v>1003.5</v>
      </c>
      <c r="I84" s="23">
        <v>999.9</v>
      </c>
      <c r="J84" s="33">
        <f t="shared" ref="J84:J86" si="28">IF(E84="","",IF(E84="Buy",(I84-G84),(G84-I84)))</f>
        <v>-5.0499999999999545</v>
      </c>
      <c r="K84" s="34">
        <f t="shared" ref="K84:K86" si="29">IF(E84="","",J84*F84)</f>
        <v>-14139.999999999873</v>
      </c>
      <c r="L84" s="81"/>
    </row>
    <row r="85" spans="1:12" ht="22.95" customHeight="1">
      <c r="A85" s="106">
        <v>83</v>
      </c>
      <c r="B85" s="21"/>
      <c r="C85" s="22" t="s">
        <v>142</v>
      </c>
      <c r="D85" s="20" t="s">
        <v>179</v>
      </c>
      <c r="E85" s="23" t="s">
        <v>12</v>
      </c>
      <c r="F85" s="23">
        <v>850</v>
      </c>
      <c r="G85" s="23">
        <v>685</v>
      </c>
      <c r="H85" s="23">
        <v>677.7</v>
      </c>
      <c r="I85" s="23">
        <v>677.7</v>
      </c>
      <c r="J85" s="33">
        <f t="shared" si="28"/>
        <v>-7.2999999999999545</v>
      </c>
      <c r="K85" s="34">
        <f t="shared" si="29"/>
        <v>-6204.9999999999618</v>
      </c>
      <c r="L85" s="81"/>
    </row>
    <row r="86" spans="1:12" ht="22.95" customHeight="1" thickBot="1">
      <c r="A86" s="106">
        <v>84</v>
      </c>
      <c r="B86" s="21"/>
      <c r="C86" s="22" t="s">
        <v>206</v>
      </c>
      <c r="D86" s="20" t="s">
        <v>691</v>
      </c>
      <c r="E86" s="23" t="s">
        <v>12</v>
      </c>
      <c r="F86" s="23">
        <v>2900</v>
      </c>
      <c r="G86" s="23">
        <v>261</v>
      </c>
      <c r="H86" s="23">
        <v>258.3</v>
      </c>
      <c r="I86" s="23">
        <v>258.3</v>
      </c>
      <c r="J86" s="33">
        <f t="shared" si="28"/>
        <v>-2.6999999999999886</v>
      </c>
      <c r="K86" s="34">
        <f t="shared" si="29"/>
        <v>-7829.9999999999673</v>
      </c>
      <c r="L86" s="55">
        <f>SUM(K84:K86)</f>
        <v>-28174.9999999998</v>
      </c>
    </row>
    <row r="87" spans="1:12" ht="31.2" customHeight="1" thickBot="1">
      <c r="A87" s="56"/>
      <c r="B87" s="57"/>
      <c r="C87" s="57"/>
      <c r="D87" s="57" t="s">
        <v>31</v>
      </c>
      <c r="E87" s="57"/>
      <c r="F87" s="57"/>
      <c r="G87" s="57"/>
      <c r="H87" s="57"/>
      <c r="I87" s="57"/>
      <c r="J87" s="58"/>
      <c r="K87" s="59">
        <f>SUM(K3:K86)</f>
        <v>192371.00000000032</v>
      </c>
      <c r="L87" s="69"/>
    </row>
    <row r="88" spans="1:12" ht="18.7">
      <c r="A88" s="10"/>
      <c r="B88" s="10"/>
      <c r="C88" s="10"/>
      <c r="D88" s="10"/>
      <c r="E88" s="10"/>
      <c r="F88" s="10"/>
      <c r="G88" s="10"/>
      <c r="H88" s="10"/>
      <c r="I88" s="10"/>
      <c r="J88" s="26"/>
      <c r="K88" s="27"/>
      <c r="L88" s="27"/>
    </row>
    <row r="89" spans="1:12" ht="18.7">
      <c r="A89" s="10"/>
      <c r="B89" s="10"/>
      <c r="C89" s="10"/>
      <c r="D89" s="10"/>
      <c r="E89" s="10"/>
      <c r="F89" s="10"/>
      <c r="G89" s="10"/>
      <c r="H89" s="10"/>
      <c r="I89" s="10"/>
      <c r="J89" s="26"/>
      <c r="K89" s="27"/>
      <c r="L89" s="27"/>
    </row>
    <row r="90" spans="1:12" ht="18.7">
      <c r="A90" s="10"/>
      <c r="B90" s="10"/>
      <c r="C90" s="10"/>
      <c r="D90" s="10"/>
      <c r="E90" s="10"/>
      <c r="F90" s="10"/>
      <c r="G90" s="10"/>
      <c r="H90" s="10"/>
      <c r="I90" s="10"/>
      <c r="J90" s="26"/>
      <c r="K90" s="27"/>
      <c r="L90" s="27"/>
    </row>
    <row r="91" spans="1:12" ht="18.7">
      <c r="A91" s="10"/>
      <c r="B91" s="10"/>
      <c r="C91" s="10"/>
      <c r="D91" s="10"/>
      <c r="E91" s="10"/>
      <c r="F91" s="10"/>
      <c r="G91" s="10"/>
      <c r="H91" s="10"/>
      <c r="I91" s="10"/>
      <c r="J91" s="26"/>
      <c r="K91" s="27"/>
      <c r="L91" s="27"/>
    </row>
    <row r="92" spans="1:12" ht="25.95" customHeight="1">
      <c r="A92" s="66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</row>
    <row r="93" spans="1:12" ht="25.95" customHeight="1">
      <c r="A93" s="10"/>
      <c r="B93" s="10"/>
      <c r="C93" s="10"/>
      <c r="D93" s="10"/>
      <c r="E93" s="10"/>
      <c r="F93" s="10"/>
      <c r="G93" s="10"/>
      <c r="H93" s="10"/>
      <c r="I93" s="10"/>
      <c r="J93" s="26"/>
      <c r="K93" s="27"/>
      <c r="L93" s="27"/>
    </row>
    <row r="94" spans="1:12" ht="25.95" customHeight="1">
      <c r="A94" s="10"/>
      <c r="B94" s="10"/>
      <c r="C94" s="10"/>
      <c r="D94" s="10"/>
      <c r="E94" s="10"/>
      <c r="F94" s="10"/>
      <c r="G94" s="10"/>
      <c r="H94" s="10"/>
      <c r="I94" s="10"/>
      <c r="J94" s="26"/>
      <c r="K94" s="27"/>
      <c r="L94" s="27"/>
    </row>
    <row r="95" spans="1:12" ht="25.95" customHeight="1">
      <c r="A95" s="10"/>
      <c r="B95" s="10"/>
      <c r="C95" s="10"/>
      <c r="D95" s="10"/>
      <c r="E95" s="10"/>
      <c r="F95" s="10"/>
      <c r="G95" s="10"/>
      <c r="H95" s="10"/>
      <c r="I95" s="10"/>
      <c r="J95" s="26"/>
      <c r="K95" s="27"/>
      <c r="L95" s="27"/>
    </row>
    <row r="96" spans="1:12" ht="25.95" customHeight="1">
      <c r="A96" s="10"/>
      <c r="B96" s="10"/>
      <c r="C96" s="10"/>
      <c r="D96" s="10"/>
      <c r="E96" s="10"/>
      <c r="F96" s="10"/>
      <c r="G96" s="10"/>
      <c r="H96" s="10"/>
      <c r="I96" s="10"/>
      <c r="J96" s="26"/>
      <c r="K96" s="27"/>
      <c r="L96" s="27"/>
    </row>
    <row r="97" spans="1:12" ht="25.95" customHeight="1">
      <c r="A97" s="10"/>
      <c r="B97" s="10"/>
      <c r="C97" s="10"/>
      <c r="D97" s="10"/>
      <c r="E97" s="10"/>
      <c r="F97" s="10"/>
      <c r="G97" s="10"/>
      <c r="H97" s="10"/>
      <c r="I97" s="10"/>
      <c r="J97" s="26"/>
      <c r="K97" s="27"/>
      <c r="L97" s="27"/>
    </row>
    <row r="98" spans="1:12" ht="25.95" customHeight="1">
      <c r="A98" s="10"/>
      <c r="B98" s="10"/>
      <c r="C98" s="10"/>
      <c r="D98" s="10"/>
      <c r="E98" s="10"/>
      <c r="F98" s="10"/>
      <c r="G98" s="10"/>
      <c r="H98" s="10"/>
      <c r="I98" s="10"/>
      <c r="J98" s="26"/>
      <c r="K98" s="27"/>
      <c r="L98" s="27"/>
    </row>
    <row r="99" spans="1:12" ht="25.95" customHeight="1">
      <c r="A99" s="10"/>
      <c r="B99" s="10"/>
      <c r="C99" s="10"/>
      <c r="D99" s="10"/>
      <c r="E99" s="10"/>
      <c r="F99" s="10"/>
      <c r="G99" s="10"/>
      <c r="H99" s="10"/>
      <c r="I99" s="10"/>
      <c r="J99" s="26"/>
      <c r="K99" s="27"/>
      <c r="L99" s="27"/>
    </row>
    <row r="100" spans="1:12" ht="25.9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26"/>
      <c r="K100" s="27"/>
      <c r="L100" s="27"/>
    </row>
    <row r="101" spans="1:12" ht="25.95" customHeight="1"/>
  </sheetData>
  <mergeCells count="1">
    <mergeCell ref="A1:L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17"/>
  <sheetViews>
    <sheetView workbookViewId="0">
      <selection activeCell="G22" sqref="G22"/>
    </sheetView>
  </sheetViews>
  <sheetFormatPr defaultRowHeight="14.35"/>
  <cols>
    <col min="2" max="2" width="13.64453125" bestFit="1" customWidth="1"/>
    <col min="6" max="6" width="15.3515625" bestFit="1" customWidth="1"/>
  </cols>
  <sheetData>
    <row r="1" spans="1:7">
      <c r="F1" s="1" t="s">
        <v>30</v>
      </c>
    </row>
    <row r="2" spans="1:7">
      <c r="A2" t="s">
        <v>2</v>
      </c>
      <c r="B2" t="s">
        <v>39</v>
      </c>
      <c r="C2" t="s">
        <v>40</v>
      </c>
    </row>
    <row r="3" spans="1:7">
      <c r="B3">
        <v>1000000</v>
      </c>
      <c r="F3" s="1" t="s">
        <v>32</v>
      </c>
    </row>
    <row r="4" spans="1:7">
      <c r="A4" s="2">
        <v>43711</v>
      </c>
      <c r="B4" s="3" t="e">
        <f>B3+C4</f>
        <v>#REF!</v>
      </c>
      <c r="C4" s="3" t="e">
        <f>SUM(#REF!)</f>
        <v>#REF!</v>
      </c>
      <c r="F4" s="1" t="s">
        <v>34</v>
      </c>
      <c r="G4" t="e">
        <f>COUNTIF(#REF!,"&gt;0")</f>
        <v>#REF!</v>
      </c>
    </row>
    <row r="5" spans="1:7">
      <c r="A5" s="2">
        <v>43712</v>
      </c>
      <c r="B5" s="3" t="e">
        <f t="shared" ref="B5:B7" si="0">B4+C5</f>
        <v>#REF!</v>
      </c>
      <c r="C5" s="3" t="e">
        <f>SUM(#REF!)</f>
        <v>#REF!</v>
      </c>
      <c r="F5" s="1" t="s">
        <v>41</v>
      </c>
      <c r="G5" t="e">
        <f>COUNTIF(#REF!,"&lt;0")</f>
        <v>#REF!</v>
      </c>
    </row>
    <row r="6" spans="1:7">
      <c r="A6" s="2">
        <v>43713</v>
      </c>
      <c r="B6" s="3" t="e">
        <f t="shared" si="0"/>
        <v>#REF!</v>
      </c>
      <c r="C6" s="3" t="e">
        <f>SUM(#REF!)</f>
        <v>#REF!</v>
      </c>
    </row>
    <row r="7" spans="1:7">
      <c r="A7" s="2">
        <v>43714</v>
      </c>
      <c r="B7" s="3" t="e">
        <f t="shared" si="0"/>
        <v>#REF!</v>
      </c>
      <c r="C7" s="3" t="e">
        <f>SUM(#REF!)</f>
        <v>#REF!</v>
      </c>
    </row>
    <row r="8" spans="1:7">
      <c r="A8" s="2"/>
      <c r="B8" s="3"/>
      <c r="C8" s="3"/>
    </row>
    <row r="9" spans="1:7">
      <c r="A9" s="2"/>
      <c r="B9" s="3"/>
      <c r="C9" s="3"/>
    </row>
    <row r="10" spans="1:7">
      <c r="A10" s="2"/>
      <c r="B10" s="3"/>
      <c r="C10" s="3"/>
    </row>
    <row r="11" spans="1:7">
      <c r="A11" s="2"/>
      <c r="B11" s="3"/>
      <c r="C11" s="3"/>
    </row>
    <row r="12" spans="1:7">
      <c r="A12" s="2"/>
      <c r="B12" s="3"/>
      <c r="C12" s="3"/>
    </row>
    <row r="13" spans="1:7">
      <c r="A13" s="2"/>
      <c r="B13" s="3"/>
      <c r="C13" s="3"/>
    </row>
    <row r="14" spans="1:7">
      <c r="A14" s="2"/>
      <c r="B14" s="3"/>
      <c r="C14" s="3"/>
    </row>
    <row r="15" spans="1:7">
      <c r="A15" s="2"/>
      <c r="B15" s="3"/>
    </row>
    <row r="16" spans="1:7">
      <c r="A16" s="2"/>
      <c r="B16" s="3"/>
    </row>
    <row r="17" spans="1:2">
      <c r="A17" s="2"/>
      <c r="B17" s="3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M84"/>
  <sheetViews>
    <sheetView workbookViewId="0">
      <pane ySplit="2" topLeftCell="A70" activePane="bottomLeft" state="frozen"/>
      <selection pane="bottomLeft" activeCell="G71" sqref="G71"/>
    </sheetView>
  </sheetViews>
  <sheetFormatPr defaultRowHeight="14.35"/>
  <cols>
    <col min="1" max="1" width="10.3515625" customWidth="1"/>
    <col min="2" max="2" width="13.52734375" customWidth="1"/>
    <col min="3" max="3" width="15.1171875" customWidth="1"/>
    <col min="4" max="4" width="19.87890625" customWidth="1"/>
    <col min="5" max="5" width="12.64453125" customWidth="1"/>
    <col min="6" max="6" width="11.64453125" customWidth="1"/>
    <col min="7" max="7" width="12.41015625" customWidth="1"/>
    <col min="8" max="8" width="14.3515625" customWidth="1"/>
    <col min="9" max="9" width="13.1171875" customWidth="1"/>
    <col min="10" max="10" width="12.3515625" customWidth="1"/>
    <col min="11" max="11" width="16" customWidth="1"/>
    <col min="12" max="12" width="14.3515625" customWidth="1"/>
    <col min="13" max="13" width="14.64453125" style="108" customWidth="1"/>
  </cols>
  <sheetData>
    <row r="1" spans="1:12" ht="46.2" customHeight="1">
      <c r="A1" s="127" t="s">
        <v>725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</row>
    <row r="2" spans="1:12" ht="49.2" customHeight="1">
      <c r="A2" s="13" t="s">
        <v>0</v>
      </c>
      <c r="B2" s="14" t="s">
        <v>2</v>
      </c>
      <c r="C2" s="14" t="s">
        <v>3</v>
      </c>
      <c r="D2" s="14" t="s">
        <v>1</v>
      </c>
      <c r="E2" s="14" t="s">
        <v>4</v>
      </c>
      <c r="F2" s="14" t="s">
        <v>507</v>
      </c>
      <c r="G2" s="15" t="s">
        <v>659</v>
      </c>
      <c r="H2" s="14" t="s">
        <v>660</v>
      </c>
      <c r="I2" s="14" t="s">
        <v>661</v>
      </c>
      <c r="J2" s="29" t="s">
        <v>8</v>
      </c>
      <c r="K2" s="30" t="s">
        <v>662</v>
      </c>
      <c r="L2" s="53" t="s">
        <v>664</v>
      </c>
    </row>
    <row r="3" spans="1:12" ht="22.95" customHeight="1">
      <c r="A3" s="106">
        <v>1</v>
      </c>
      <c r="B3" s="21">
        <v>44837</v>
      </c>
      <c r="C3" s="22" t="s">
        <v>50</v>
      </c>
      <c r="D3" s="20" t="s">
        <v>172</v>
      </c>
      <c r="E3" s="23" t="s">
        <v>12</v>
      </c>
      <c r="F3" s="23">
        <v>2300</v>
      </c>
      <c r="G3" s="23">
        <v>404</v>
      </c>
      <c r="H3" s="23">
        <v>398.7</v>
      </c>
      <c r="I3" s="23">
        <v>400</v>
      </c>
      <c r="J3" s="33">
        <f t="shared" ref="J3:J5" si="0">IF(E3="","",IF(E3="Buy",(I3-G3),(G3-I3)))</f>
        <v>-4</v>
      </c>
      <c r="K3" s="34">
        <f t="shared" ref="K3:K5" si="1">IF(E3="","",J3*F3)</f>
        <v>-9200</v>
      </c>
      <c r="L3" s="81"/>
    </row>
    <row r="4" spans="1:12" ht="22.95" customHeight="1">
      <c r="A4" s="106">
        <v>2</v>
      </c>
      <c r="B4" s="21"/>
      <c r="C4" s="22" t="s">
        <v>573</v>
      </c>
      <c r="D4" s="20" t="s">
        <v>173</v>
      </c>
      <c r="E4" s="23" t="s">
        <v>12</v>
      </c>
      <c r="F4" s="23">
        <v>1900</v>
      </c>
      <c r="G4" s="23">
        <v>805.95</v>
      </c>
      <c r="H4" s="23">
        <v>797.4</v>
      </c>
      <c r="I4" s="23">
        <v>803.3</v>
      </c>
      <c r="J4" s="33">
        <f t="shared" si="0"/>
        <v>-2.6500000000000909</v>
      </c>
      <c r="K4" s="34">
        <f t="shared" si="1"/>
        <v>-5035.0000000001728</v>
      </c>
      <c r="L4" s="81"/>
    </row>
    <row r="5" spans="1:12" ht="22.95" customHeight="1">
      <c r="A5" s="106">
        <v>3</v>
      </c>
      <c r="B5" s="21"/>
      <c r="C5" s="22" t="s">
        <v>502</v>
      </c>
      <c r="D5" s="20" t="s">
        <v>640</v>
      </c>
      <c r="E5" s="23" t="s">
        <v>13</v>
      </c>
      <c r="F5" s="23">
        <v>2800</v>
      </c>
      <c r="G5" s="23">
        <v>999</v>
      </c>
      <c r="H5" s="23">
        <v>1006.2</v>
      </c>
      <c r="I5" s="23">
        <v>990.6</v>
      </c>
      <c r="J5" s="33">
        <f t="shared" si="0"/>
        <v>8.3999999999999773</v>
      </c>
      <c r="K5" s="34">
        <f t="shared" si="1"/>
        <v>23519.999999999935</v>
      </c>
      <c r="L5" s="55">
        <f>SUM(K3:K5)</f>
        <v>9284.9999999997617</v>
      </c>
    </row>
    <row r="6" spans="1:12" ht="22.95" customHeight="1">
      <c r="A6" s="106">
        <v>4</v>
      </c>
      <c r="B6" s="21">
        <v>44838</v>
      </c>
      <c r="C6" s="22" t="s">
        <v>195</v>
      </c>
      <c r="D6" s="20" t="s">
        <v>156</v>
      </c>
      <c r="E6" s="23" t="s">
        <v>12</v>
      </c>
      <c r="F6" s="23">
        <v>1800</v>
      </c>
      <c r="G6" s="23">
        <v>1214</v>
      </c>
      <c r="H6" s="23">
        <v>1197.9000000000001</v>
      </c>
      <c r="I6" s="23">
        <v>1228.4000000000001</v>
      </c>
      <c r="J6" s="33">
        <f t="shared" ref="J6:J10" si="2">IF(E6="","",IF(E6="Buy",(I6-G6),(G6-I6)))</f>
        <v>14.400000000000091</v>
      </c>
      <c r="K6" s="34">
        <f t="shared" ref="K6:K10" si="3">IF(E6="","",J6*F6)</f>
        <v>25920.000000000164</v>
      </c>
      <c r="L6" s="81"/>
    </row>
    <row r="7" spans="1:12" ht="22.95" customHeight="1">
      <c r="A7" s="106">
        <v>5</v>
      </c>
      <c r="B7" s="21"/>
      <c r="C7" s="22" t="s">
        <v>230</v>
      </c>
      <c r="D7" s="20" t="s">
        <v>57</v>
      </c>
      <c r="E7" s="23" t="s">
        <v>12</v>
      </c>
      <c r="F7" s="23">
        <v>200</v>
      </c>
      <c r="G7" s="23">
        <v>3247</v>
      </c>
      <c r="H7" s="23">
        <v>3207.6</v>
      </c>
      <c r="I7" s="23">
        <v>3271</v>
      </c>
      <c r="J7" s="33">
        <f t="shared" si="2"/>
        <v>24</v>
      </c>
      <c r="K7" s="34">
        <f t="shared" si="3"/>
        <v>4800</v>
      </c>
      <c r="L7" s="55">
        <f>SUM(K6:K7)</f>
        <v>30720.000000000164</v>
      </c>
    </row>
    <row r="8" spans="1:12" ht="22.95" customHeight="1">
      <c r="A8" s="106">
        <v>6</v>
      </c>
      <c r="B8" s="21">
        <v>44840</v>
      </c>
      <c r="C8" s="22" t="s">
        <v>276</v>
      </c>
      <c r="D8" s="20" t="s">
        <v>138</v>
      </c>
      <c r="E8" s="23" t="s">
        <v>12</v>
      </c>
      <c r="F8" s="23">
        <v>1250</v>
      </c>
      <c r="G8" s="23">
        <v>652.29999999999995</v>
      </c>
      <c r="H8" s="23">
        <v>646.20000000000005</v>
      </c>
      <c r="I8" s="23">
        <v>646.20000000000005</v>
      </c>
      <c r="J8" s="33">
        <f t="shared" si="2"/>
        <v>-6.0999999999999091</v>
      </c>
      <c r="K8" s="34">
        <f t="shared" si="3"/>
        <v>-7624.9999999998863</v>
      </c>
      <c r="L8" s="81"/>
    </row>
    <row r="9" spans="1:12" ht="22.95" customHeight="1">
      <c r="A9" s="106">
        <v>7</v>
      </c>
      <c r="B9" s="21"/>
      <c r="C9" s="22" t="s">
        <v>142</v>
      </c>
      <c r="D9" s="20" t="s">
        <v>702</v>
      </c>
      <c r="E9" s="23" t="s">
        <v>12</v>
      </c>
      <c r="F9" s="23">
        <v>950</v>
      </c>
      <c r="G9" s="23">
        <v>2417</v>
      </c>
      <c r="H9" s="23">
        <v>2388.6</v>
      </c>
      <c r="I9" s="23">
        <v>2458.1</v>
      </c>
      <c r="J9" s="33">
        <f t="shared" si="2"/>
        <v>41.099999999999909</v>
      </c>
      <c r="K9" s="34">
        <f t="shared" si="3"/>
        <v>39044.999999999913</v>
      </c>
      <c r="L9" s="81"/>
    </row>
    <row r="10" spans="1:12" ht="22.95" customHeight="1">
      <c r="A10" s="106">
        <v>8</v>
      </c>
      <c r="B10" s="21"/>
      <c r="C10" s="22" t="s">
        <v>248</v>
      </c>
      <c r="D10" s="20" t="s">
        <v>165</v>
      </c>
      <c r="E10" s="23" t="s">
        <v>12</v>
      </c>
      <c r="F10" s="23">
        <v>1650</v>
      </c>
      <c r="G10" s="23">
        <v>372.9</v>
      </c>
      <c r="H10" s="23">
        <v>368.1</v>
      </c>
      <c r="I10" s="23">
        <v>369.8</v>
      </c>
      <c r="J10" s="33">
        <f t="shared" si="2"/>
        <v>-3.0999999999999659</v>
      </c>
      <c r="K10" s="34">
        <f t="shared" si="3"/>
        <v>-5114.9999999999436</v>
      </c>
      <c r="L10" s="55"/>
    </row>
    <row r="11" spans="1:12" ht="22.95" customHeight="1">
      <c r="A11" s="106">
        <v>9</v>
      </c>
      <c r="B11" s="21"/>
      <c r="C11" s="22" t="s">
        <v>684</v>
      </c>
      <c r="D11" s="20" t="s">
        <v>644</v>
      </c>
      <c r="E11" s="23" t="s">
        <v>12</v>
      </c>
      <c r="F11" s="23">
        <v>4600</v>
      </c>
      <c r="G11" s="23">
        <v>221.3</v>
      </c>
      <c r="H11" s="23">
        <v>217.35</v>
      </c>
      <c r="I11" s="23">
        <v>224.85</v>
      </c>
      <c r="J11" s="33">
        <f t="shared" ref="J11:J17" si="4">IF(E11="","",IF(E11="Buy",(I11-G11),(G11-I11)))</f>
        <v>3.5499999999999829</v>
      </c>
      <c r="K11" s="34">
        <f t="shared" ref="K11:K17" si="5">IF(E11="","",J11*F11)</f>
        <v>16329.999999999922</v>
      </c>
      <c r="L11" s="81"/>
    </row>
    <row r="12" spans="1:12" ht="22.95" customHeight="1">
      <c r="A12" s="106">
        <v>10</v>
      </c>
      <c r="B12" s="21"/>
      <c r="C12" s="22" t="s">
        <v>558</v>
      </c>
      <c r="D12" s="20" t="s">
        <v>241</v>
      </c>
      <c r="E12" s="23" t="s">
        <v>12</v>
      </c>
      <c r="F12" s="23">
        <v>375</v>
      </c>
      <c r="G12" s="23">
        <v>2596</v>
      </c>
      <c r="H12" s="23">
        <v>2574</v>
      </c>
      <c r="I12" s="23">
        <v>2574</v>
      </c>
      <c r="J12" s="33">
        <f t="shared" si="4"/>
        <v>-22</v>
      </c>
      <c r="K12" s="34">
        <f t="shared" si="5"/>
        <v>-8250</v>
      </c>
      <c r="L12" s="55">
        <f>SUM(K8:K12)</f>
        <v>34385</v>
      </c>
    </row>
    <row r="13" spans="1:12" ht="22.95" customHeight="1">
      <c r="A13" s="106">
        <v>11</v>
      </c>
      <c r="B13" s="21">
        <v>44841</v>
      </c>
      <c r="C13" s="22" t="s">
        <v>131</v>
      </c>
      <c r="D13" s="20" t="s">
        <v>47</v>
      </c>
      <c r="E13" s="23" t="s">
        <v>12</v>
      </c>
      <c r="F13" s="23">
        <v>1300</v>
      </c>
      <c r="G13" s="23">
        <v>701</v>
      </c>
      <c r="H13" s="23">
        <v>693</v>
      </c>
      <c r="I13" s="23">
        <v>697.5</v>
      </c>
      <c r="J13" s="33">
        <f t="shared" si="4"/>
        <v>-3.5</v>
      </c>
      <c r="K13" s="34">
        <f t="shared" si="5"/>
        <v>-4550</v>
      </c>
      <c r="L13" s="81"/>
    </row>
    <row r="14" spans="1:12" ht="22.95" customHeight="1">
      <c r="A14" s="106">
        <v>12</v>
      </c>
      <c r="B14" s="21"/>
      <c r="C14" s="22" t="s">
        <v>427</v>
      </c>
      <c r="D14" s="20" t="s">
        <v>716</v>
      </c>
      <c r="E14" s="23" t="s">
        <v>12</v>
      </c>
      <c r="F14" s="23">
        <v>1000</v>
      </c>
      <c r="G14" s="23">
        <v>1223.0999999999999</v>
      </c>
      <c r="H14" s="23">
        <v>1212.3</v>
      </c>
      <c r="I14" s="23">
        <v>1212.3</v>
      </c>
      <c r="J14" s="33">
        <f t="shared" si="4"/>
        <v>-10.799999999999955</v>
      </c>
      <c r="K14" s="34">
        <f t="shared" si="5"/>
        <v>-10799.999999999955</v>
      </c>
      <c r="L14" s="81"/>
    </row>
    <row r="15" spans="1:12" ht="22.95" customHeight="1">
      <c r="A15" s="106">
        <v>13</v>
      </c>
      <c r="B15" s="21"/>
      <c r="C15" s="22" t="s">
        <v>577</v>
      </c>
      <c r="D15" s="20" t="s">
        <v>168</v>
      </c>
      <c r="E15" s="23" t="s">
        <v>12</v>
      </c>
      <c r="F15" s="23">
        <v>1000</v>
      </c>
      <c r="G15" s="23">
        <v>1182</v>
      </c>
      <c r="H15" s="23">
        <v>1175.4000000000001</v>
      </c>
      <c r="I15" s="23">
        <v>1175.4000000000001</v>
      </c>
      <c r="J15" s="33">
        <f t="shared" si="4"/>
        <v>-6.5999999999999091</v>
      </c>
      <c r="K15" s="34">
        <f t="shared" si="5"/>
        <v>-6599.9999999999091</v>
      </c>
      <c r="L15" s="55">
        <f>SUM(K13:K15)</f>
        <v>-21949.999999999862</v>
      </c>
    </row>
    <row r="16" spans="1:12" ht="22.95" customHeight="1">
      <c r="A16" s="106">
        <v>14</v>
      </c>
      <c r="B16" s="21">
        <v>44844</v>
      </c>
      <c r="C16" s="22" t="s">
        <v>195</v>
      </c>
      <c r="D16" s="20" t="s">
        <v>168</v>
      </c>
      <c r="E16" s="23" t="s">
        <v>12</v>
      </c>
      <c r="F16" s="23">
        <v>1000</v>
      </c>
      <c r="G16" s="23">
        <v>1190</v>
      </c>
      <c r="H16" s="23">
        <v>1179</v>
      </c>
      <c r="I16" s="23">
        <v>1206.9000000000001</v>
      </c>
      <c r="J16" s="33">
        <f t="shared" si="4"/>
        <v>16.900000000000091</v>
      </c>
      <c r="K16" s="34">
        <f t="shared" si="5"/>
        <v>16900.000000000091</v>
      </c>
      <c r="L16" s="81"/>
    </row>
    <row r="17" spans="1:12" ht="22.95" customHeight="1">
      <c r="A17" s="106">
        <v>15</v>
      </c>
      <c r="B17" s="21"/>
      <c r="C17" s="22" t="s">
        <v>272</v>
      </c>
      <c r="D17" s="20" t="s">
        <v>155</v>
      </c>
      <c r="E17" s="23" t="s">
        <v>12</v>
      </c>
      <c r="F17" s="23">
        <v>3100</v>
      </c>
      <c r="G17" s="23">
        <v>297.8</v>
      </c>
      <c r="H17" s="23">
        <v>292.95</v>
      </c>
      <c r="I17" s="23">
        <v>294.85000000000002</v>
      </c>
      <c r="J17" s="33">
        <f t="shared" si="4"/>
        <v>-2.9499999999999886</v>
      </c>
      <c r="K17" s="34">
        <f t="shared" si="5"/>
        <v>-9144.9999999999654</v>
      </c>
      <c r="L17" s="55"/>
    </row>
    <row r="18" spans="1:12" ht="22.95" customHeight="1">
      <c r="A18" s="106">
        <v>16</v>
      </c>
      <c r="B18" s="21"/>
      <c r="C18" s="22" t="s">
        <v>427</v>
      </c>
      <c r="D18" s="20" t="s">
        <v>716</v>
      </c>
      <c r="E18" s="23" t="s">
        <v>13</v>
      </c>
      <c r="F18" s="23">
        <v>1000</v>
      </c>
      <c r="G18" s="23">
        <v>762.25</v>
      </c>
      <c r="H18" s="23">
        <v>770.4</v>
      </c>
      <c r="I18" s="23">
        <v>765.9</v>
      </c>
      <c r="J18" s="33">
        <f t="shared" ref="J18:J26" si="6">IF(E18="","",IF(E18="Buy",(I18-G18),(G18-I18)))</f>
        <v>-3.6499999999999773</v>
      </c>
      <c r="K18" s="34">
        <f t="shared" ref="K18:K26" si="7">IF(E18="","",J18*F18)</f>
        <v>-3649.9999999999773</v>
      </c>
      <c r="L18" s="81"/>
    </row>
    <row r="19" spans="1:12" ht="22.95" customHeight="1">
      <c r="A19" s="106">
        <v>17</v>
      </c>
      <c r="B19" s="21"/>
      <c r="C19" s="22" t="s">
        <v>344</v>
      </c>
      <c r="D19" s="20" t="s">
        <v>113</v>
      </c>
      <c r="E19" s="23" t="s">
        <v>13</v>
      </c>
      <c r="F19" s="23">
        <v>2850</v>
      </c>
      <c r="G19" s="23">
        <v>390</v>
      </c>
      <c r="H19" s="23">
        <v>394.2</v>
      </c>
      <c r="I19" s="23">
        <v>393</v>
      </c>
      <c r="J19" s="33">
        <f t="shared" si="6"/>
        <v>-3</v>
      </c>
      <c r="K19" s="34">
        <f t="shared" si="7"/>
        <v>-8550</v>
      </c>
      <c r="L19" s="55">
        <f>SUM(K16:K19)</f>
        <v>-4444.9999999998518</v>
      </c>
    </row>
    <row r="20" spans="1:12" ht="22.95" customHeight="1">
      <c r="A20" s="106">
        <v>18</v>
      </c>
      <c r="B20" s="21">
        <v>44845</v>
      </c>
      <c r="C20" s="22" t="s">
        <v>246</v>
      </c>
      <c r="D20" s="20" t="s">
        <v>581</v>
      </c>
      <c r="E20" s="23" t="s">
        <v>12</v>
      </c>
      <c r="F20" s="23">
        <v>1750</v>
      </c>
      <c r="G20" s="23">
        <v>741.9</v>
      </c>
      <c r="H20" s="23">
        <v>734.4</v>
      </c>
      <c r="I20" s="23">
        <v>734.4</v>
      </c>
      <c r="J20" s="33">
        <f t="shared" si="6"/>
        <v>-7.5</v>
      </c>
      <c r="K20" s="34">
        <f t="shared" si="7"/>
        <v>-13125</v>
      </c>
      <c r="L20" s="81"/>
    </row>
    <row r="21" spans="1:12" ht="22.95" customHeight="1">
      <c r="A21" s="106">
        <v>19</v>
      </c>
      <c r="B21" s="21"/>
      <c r="C21" s="22" t="s">
        <v>143</v>
      </c>
      <c r="D21" s="20" t="s">
        <v>175</v>
      </c>
      <c r="E21" s="23" t="s">
        <v>13</v>
      </c>
      <c r="F21" s="23">
        <v>800</v>
      </c>
      <c r="G21" s="23">
        <v>794.1</v>
      </c>
      <c r="H21" s="23">
        <v>801.9</v>
      </c>
      <c r="I21" s="23">
        <v>790.2</v>
      </c>
      <c r="J21" s="33">
        <f t="shared" si="6"/>
        <v>3.8999999999999773</v>
      </c>
      <c r="K21" s="34">
        <f t="shared" si="7"/>
        <v>3119.9999999999818</v>
      </c>
      <c r="L21" s="81"/>
    </row>
    <row r="22" spans="1:12" ht="22.95" customHeight="1">
      <c r="A22" s="106">
        <v>20</v>
      </c>
      <c r="B22" s="21"/>
      <c r="C22" s="22" t="s">
        <v>227</v>
      </c>
      <c r="D22" s="20" t="s">
        <v>159</v>
      </c>
      <c r="E22" s="23" t="s">
        <v>13</v>
      </c>
      <c r="F22" s="23">
        <v>300</v>
      </c>
      <c r="G22" s="23">
        <v>3586</v>
      </c>
      <c r="H22" s="23">
        <v>3618.9</v>
      </c>
      <c r="I22" s="23">
        <v>3569.45</v>
      </c>
      <c r="J22" s="33">
        <f t="shared" si="6"/>
        <v>16.550000000000182</v>
      </c>
      <c r="K22" s="34">
        <f t="shared" si="7"/>
        <v>4965.0000000000546</v>
      </c>
      <c r="L22" s="55"/>
    </row>
    <row r="23" spans="1:12" ht="22.95" customHeight="1">
      <c r="A23" s="106">
        <v>21</v>
      </c>
      <c r="B23" s="21"/>
      <c r="C23" s="22" t="s">
        <v>343</v>
      </c>
      <c r="D23" s="20" t="s">
        <v>714</v>
      </c>
      <c r="E23" s="23" t="s">
        <v>12</v>
      </c>
      <c r="F23" s="23">
        <v>10000</v>
      </c>
      <c r="G23" s="23">
        <v>123.75</v>
      </c>
      <c r="H23" s="23">
        <v>122.4</v>
      </c>
      <c r="I23" s="23">
        <v>122.85</v>
      </c>
      <c r="J23" s="33">
        <f t="shared" si="6"/>
        <v>-0.90000000000000568</v>
      </c>
      <c r="K23" s="34">
        <f t="shared" si="7"/>
        <v>-9000.0000000000564</v>
      </c>
      <c r="L23" s="81"/>
    </row>
    <row r="24" spans="1:12" ht="22.95" customHeight="1">
      <c r="A24" s="106">
        <v>22</v>
      </c>
      <c r="B24" s="21"/>
      <c r="C24" s="22" t="s">
        <v>108</v>
      </c>
      <c r="D24" s="20" t="s">
        <v>76</v>
      </c>
      <c r="E24" s="23" t="s">
        <v>13</v>
      </c>
      <c r="F24" s="23">
        <v>1000</v>
      </c>
      <c r="G24" s="23">
        <v>1291</v>
      </c>
      <c r="H24" s="23">
        <v>1300.5</v>
      </c>
      <c r="I24" s="23">
        <v>1281.4000000000001</v>
      </c>
      <c r="J24" s="33">
        <f t="shared" si="6"/>
        <v>9.5999999999999091</v>
      </c>
      <c r="K24" s="34">
        <f t="shared" si="7"/>
        <v>9599.9999999999091</v>
      </c>
      <c r="L24" s="55">
        <f>SUM(K20:K24)</f>
        <v>-4440.000000000111</v>
      </c>
    </row>
    <row r="25" spans="1:12" ht="22.95" customHeight="1">
      <c r="A25" s="106">
        <v>23</v>
      </c>
      <c r="B25" s="21">
        <v>44846</v>
      </c>
      <c r="C25" s="22" t="s">
        <v>102</v>
      </c>
      <c r="D25" s="20" t="s">
        <v>714</v>
      </c>
      <c r="E25" s="23" t="s">
        <v>12</v>
      </c>
      <c r="F25" s="23">
        <v>10000</v>
      </c>
      <c r="G25" s="23">
        <v>125.3</v>
      </c>
      <c r="H25" s="23">
        <v>124.2</v>
      </c>
      <c r="I25" s="23">
        <v>124.4</v>
      </c>
      <c r="J25" s="33">
        <f t="shared" si="6"/>
        <v>-0.89999999999999147</v>
      </c>
      <c r="K25" s="34">
        <f t="shared" si="7"/>
        <v>-8999.9999999999145</v>
      </c>
      <c r="L25" s="81"/>
    </row>
    <row r="26" spans="1:12" ht="22.95" customHeight="1">
      <c r="A26" s="106">
        <v>24</v>
      </c>
      <c r="B26" s="21"/>
      <c r="C26" s="22" t="s">
        <v>322</v>
      </c>
      <c r="D26" s="20" t="s">
        <v>76</v>
      </c>
      <c r="E26" s="23" t="s">
        <v>13</v>
      </c>
      <c r="F26" s="23">
        <v>1000</v>
      </c>
      <c r="G26" s="23">
        <v>1263.75</v>
      </c>
      <c r="H26" s="23">
        <v>1274.4000000000001</v>
      </c>
      <c r="I26" s="23">
        <v>1250.25</v>
      </c>
      <c r="J26" s="33">
        <f t="shared" si="6"/>
        <v>13.5</v>
      </c>
      <c r="K26" s="34">
        <f t="shared" si="7"/>
        <v>13500</v>
      </c>
      <c r="L26" s="55"/>
    </row>
    <row r="27" spans="1:12" ht="22.95" customHeight="1">
      <c r="A27" s="106">
        <v>25</v>
      </c>
      <c r="B27" s="21"/>
      <c r="C27" s="22" t="s">
        <v>60</v>
      </c>
      <c r="D27" s="20" t="s">
        <v>607</v>
      </c>
      <c r="E27" s="23" t="s">
        <v>13</v>
      </c>
      <c r="F27" s="23">
        <v>1250</v>
      </c>
      <c r="G27" s="23">
        <v>467.2</v>
      </c>
      <c r="H27" s="23">
        <v>471.6</v>
      </c>
      <c r="I27" s="23">
        <v>462</v>
      </c>
      <c r="J27" s="33">
        <f t="shared" ref="J27:J31" si="8">IF(E27="","",IF(E27="Buy",(I27-G27),(G27-I27)))</f>
        <v>5.1999999999999886</v>
      </c>
      <c r="K27" s="34">
        <f t="shared" ref="K27:K31" si="9">IF(E27="","",J27*F27)</f>
        <v>6499.9999999999854</v>
      </c>
      <c r="L27" s="81"/>
    </row>
    <row r="28" spans="1:12" ht="22.95" customHeight="1">
      <c r="A28" s="106">
        <v>26</v>
      </c>
      <c r="B28" s="21"/>
      <c r="C28" s="22" t="s">
        <v>228</v>
      </c>
      <c r="D28" s="20" t="s">
        <v>720</v>
      </c>
      <c r="E28" s="23" t="s">
        <v>12</v>
      </c>
      <c r="F28" s="23">
        <v>15000</v>
      </c>
      <c r="G28" s="23">
        <v>55.6</v>
      </c>
      <c r="H28" s="23">
        <v>54.9</v>
      </c>
      <c r="I28" s="23">
        <v>54.9</v>
      </c>
      <c r="J28" s="33">
        <f t="shared" si="8"/>
        <v>-0.70000000000000284</v>
      </c>
      <c r="K28" s="34">
        <f t="shared" si="9"/>
        <v>-10500.000000000042</v>
      </c>
      <c r="L28" s="55">
        <f>SUM(K25:K28)</f>
        <v>500.0000000000291</v>
      </c>
    </row>
    <row r="29" spans="1:12" ht="22.95" customHeight="1">
      <c r="A29" s="106">
        <v>27</v>
      </c>
      <c r="B29" s="21">
        <v>44847</v>
      </c>
      <c r="C29" s="22" t="s">
        <v>81</v>
      </c>
      <c r="D29" s="20" t="s">
        <v>239</v>
      </c>
      <c r="E29" s="23" t="s">
        <v>12</v>
      </c>
      <c r="F29" s="23">
        <v>1400</v>
      </c>
      <c r="G29" s="23">
        <v>964.5</v>
      </c>
      <c r="H29" s="23">
        <v>957.6</v>
      </c>
      <c r="I29" s="23">
        <v>969.3</v>
      </c>
      <c r="J29" s="33">
        <f t="shared" si="8"/>
        <v>4.7999999999999545</v>
      </c>
      <c r="K29" s="34">
        <f t="shared" si="9"/>
        <v>6719.9999999999363</v>
      </c>
      <c r="L29" s="81"/>
    </row>
    <row r="30" spans="1:12" ht="22.95" customHeight="1">
      <c r="A30" s="106">
        <v>28</v>
      </c>
      <c r="B30" s="21"/>
      <c r="C30" s="22" t="s">
        <v>573</v>
      </c>
      <c r="D30" s="20" t="s">
        <v>74</v>
      </c>
      <c r="E30" s="23" t="s">
        <v>12</v>
      </c>
      <c r="F30" s="23">
        <v>1200</v>
      </c>
      <c r="G30" s="23">
        <v>814</v>
      </c>
      <c r="H30" s="23">
        <v>804.6</v>
      </c>
      <c r="I30" s="23">
        <v>804.6</v>
      </c>
      <c r="J30" s="33">
        <f t="shared" si="8"/>
        <v>-9.3999999999999773</v>
      </c>
      <c r="K30" s="34">
        <f t="shared" si="9"/>
        <v>-11279.999999999973</v>
      </c>
      <c r="L30" s="81"/>
    </row>
    <row r="31" spans="1:12" ht="22.95" customHeight="1">
      <c r="A31" s="106">
        <v>29</v>
      </c>
      <c r="B31" s="21"/>
      <c r="C31" s="22" t="s">
        <v>502</v>
      </c>
      <c r="D31" s="20" t="s">
        <v>80</v>
      </c>
      <c r="E31" s="23" t="s">
        <v>12</v>
      </c>
      <c r="F31" s="23">
        <v>5000</v>
      </c>
      <c r="G31" s="23">
        <v>125.25</v>
      </c>
      <c r="H31" s="23">
        <v>123.75</v>
      </c>
      <c r="I31" s="23">
        <v>123.75</v>
      </c>
      <c r="J31" s="33">
        <f t="shared" si="8"/>
        <v>-1.5</v>
      </c>
      <c r="K31" s="34">
        <f t="shared" si="9"/>
        <v>-7500</v>
      </c>
      <c r="L31" s="55">
        <f>SUM(K29:K31)</f>
        <v>-12060.000000000036</v>
      </c>
    </row>
    <row r="32" spans="1:12" ht="22.95" customHeight="1">
      <c r="A32" s="106">
        <v>30</v>
      </c>
      <c r="B32" s="21">
        <v>44848</v>
      </c>
      <c r="C32" s="22" t="s">
        <v>94</v>
      </c>
      <c r="D32" s="20" t="s">
        <v>666</v>
      </c>
      <c r="E32" s="23" t="s">
        <v>12</v>
      </c>
      <c r="F32" s="23">
        <v>2600</v>
      </c>
      <c r="G32" s="23">
        <v>680.95</v>
      </c>
      <c r="H32" s="23">
        <v>676.8</v>
      </c>
      <c r="I32" s="23">
        <v>676.8</v>
      </c>
      <c r="J32" s="33">
        <f t="shared" ref="J32:J38" si="10">IF(E32="","",IF(E32="Buy",(I32-G32),(G32-I32)))</f>
        <v>-4.1500000000000909</v>
      </c>
      <c r="K32" s="34">
        <f t="shared" ref="K32:K38" si="11">IF(E32="","",J32*F32)</f>
        <v>-10790.000000000236</v>
      </c>
      <c r="L32" s="81"/>
    </row>
    <row r="33" spans="1:12" ht="22.95" customHeight="1">
      <c r="A33" s="106">
        <v>31</v>
      </c>
      <c r="B33" s="21"/>
      <c r="C33" s="22" t="s">
        <v>450</v>
      </c>
      <c r="D33" s="20" t="s">
        <v>52</v>
      </c>
      <c r="E33" s="23" t="s">
        <v>12</v>
      </c>
      <c r="F33" s="23">
        <v>800</v>
      </c>
      <c r="G33" s="23">
        <v>1851.5</v>
      </c>
      <c r="H33" s="23">
        <v>1836.9</v>
      </c>
      <c r="I33" s="23">
        <v>1853.1</v>
      </c>
      <c r="J33" s="33">
        <f t="shared" si="10"/>
        <v>1.5999999999999091</v>
      </c>
      <c r="K33" s="34">
        <f t="shared" si="11"/>
        <v>1279.9999999999272</v>
      </c>
      <c r="L33" s="81"/>
    </row>
    <row r="34" spans="1:12" ht="22.95" customHeight="1">
      <c r="A34" s="106">
        <v>32</v>
      </c>
      <c r="B34" s="21"/>
      <c r="C34" s="22" t="s">
        <v>458</v>
      </c>
      <c r="D34" s="20" t="s">
        <v>714</v>
      </c>
      <c r="E34" s="23" t="s">
        <v>12</v>
      </c>
      <c r="F34" s="23">
        <v>10000</v>
      </c>
      <c r="G34" s="23">
        <v>131.65</v>
      </c>
      <c r="H34" s="23">
        <v>130.5</v>
      </c>
      <c r="I34" s="23">
        <v>130.5</v>
      </c>
      <c r="J34" s="33">
        <f t="shared" si="10"/>
        <v>-1.1500000000000057</v>
      </c>
      <c r="K34" s="34">
        <f t="shared" si="11"/>
        <v>-11500.000000000056</v>
      </c>
      <c r="L34" s="55">
        <f>SUM(K32:K34)</f>
        <v>-21010.000000000364</v>
      </c>
    </row>
    <row r="35" spans="1:12" ht="22.95" customHeight="1">
      <c r="A35" s="106">
        <v>33</v>
      </c>
      <c r="B35" s="21">
        <v>44851</v>
      </c>
      <c r="C35" s="22" t="s">
        <v>81</v>
      </c>
      <c r="D35" s="20" t="s">
        <v>99</v>
      </c>
      <c r="E35" s="23" t="s">
        <v>13</v>
      </c>
      <c r="F35" s="23">
        <v>1000</v>
      </c>
      <c r="G35" s="23">
        <v>3161</v>
      </c>
      <c r="H35" s="23">
        <v>3195.9</v>
      </c>
      <c r="I35" s="23">
        <v>3174.3</v>
      </c>
      <c r="J35" s="33">
        <f t="shared" si="10"/>
        <v>-13.300000000000182</v>
      </c>
      <c r="K35" s="34">
        <f t="shared" si="11"/>
        <v>-13300.000000000182</v>
      </c>
      <c r="L35" s="81"/>
    </row>
    <row r="36" spans="1:12" ht="22.95" customHeight="1">
      <c r="A36" s="106">
        <v>34</v>
      </c>
      <c r="B36" s="21"/>
      <c r="C36" s="22" t="s">
        <v>227</v>
      </c>
      <c r="D36" s="20" t="s">
        <v>567</v>
      </c>
      <c r="E36" s="23" t="s">
        <v>13</v>
      </c>
      <c r="F36" s="23">
        <v>450</v>
      </c>
      <c r="G36" s="23">
        <v>4504</v>
      </c>
      <c r="H36" s="23">
        <v>4554.8999999999996</v>
      </c>
      <c r="I36" s="23">
        <v>4509.8999999999996</v>
      </c>
      <c r="J36" s="33">
        <f t="shared" si="10"/>
        <v>-5.8999999999996362</v>
      </c>
      <c r="K36" s="34">
        <f t="shared" si="11"/>
        <v>-2654.9999999998363</v>
      </c>
      <c r="L36" s="55"/>
    </row>
    <row r="37" spans="1:12" ht="22.95" customHeight="1">
      <c r="A37" s="106">
        <v>35</v>
      </c>
      <c r="B37" s="21"/>
      <c r="C37" s="22" t="s">
        <v>211</v>
      </c>
      <c r="D37" s="20" t="s">
        <v>150</v>
      </c>
      <c r="E37" s="23" t="s">
        <v>12</v>
      </c>
      <c r="F37" s="23">
        <v>5400</v>
      </c>
      <c r="G37" s="23">
        <v>233.55</v>
      </c>
      <c r="H37" s="23">
        <v>229.5</v>
      </c>
      <c r="I37" s="23">
        <v>238.5</v>
      </c>
      <c r="J37" s="33">
        <f t="shared" si="10"/>
        <v>4.9499999999999886</v>
      </c>
      <c r="K37" s="34">
        <f t="shared" si="11"/>
        <v>26729.999999999938</v>
      </c>
      <c r="L37" s="81"/>
    </row>
    <row r="38" spans="1:12" ht="22.95" customHeight="1">
      <c r="A38" s="106">
        <v>36</v>
      </c>
      <c r="B38" s="21"/>
      <c r="C38" s="22" t="s">
        <v>704</v>
      </c>
      <c r="D38" s="20" t="s">
        <v>491</v>
      </c>
      <c r="E38" s="23" t="s">
        <v>12</v>
      </c>
      <c r="F38" s="23">
        <v>250</v>
      </c>
      <c r="G38" s="23">
        <v>2713</v>
      </c>
      <c r="H38" s="23">
        <v>2682.9</v>
      </c>
      <c r="I38" s="23">
        <v>2693</v>
      </c>
      <c r="J38" s="33">
        <f t="shared" si="10"/>
        <v>-20</v>
      </c>
      <c r="K38" s="34">
        <f t="shared" si="11"/>
        <v>-5000</v>
      </c>
      <c r="L38" s="55"/>
    </row>
    <row r="39" spans="1:12" ht="22.95" customHeight="1">
      <c r="A39" s="106">
        <v>37</v>
      </c>
      <c r="B39" s="21"/>
      <c r="C39" s="22" t="s">
        <v>532</v>
      </c>
      <c r="D39" s="20" t="s">
        <v>652</v>
      </c>
      <c r="E39" s="23" t="s">
        <v>13</v>
      </c>
      <c r="F39" s="23">
        <v>1000</v>
      </c>
      <c r="G39" s="23">
        <v>542.75</v>
      </c>
      <c r="H39" s="23">
        <v>547.20000000000005</v>
      </c>
      <c r="I39" s="23">
        <v>538.20000000000005</v>
      </c>
      <c r="J39" s="33">
        <f t="shared" ref="J39:J45" si="12">IF(E39="","",IF(E39="Buy",(I39-G39),(G39-I39)))</f>
        <v>4.5499999999999545</v>
      </c>
      <c r="K39" s="34">
        <f t="shared" ref="K39:K45" si="13">IF(E39="","",J39*F39)</f>
        <v>4549.9999999999545</v>
      </c>
      <c r="L39" s="55">
        <f>SUM(K35:K39)</f>
        <v>10324.999999999874</v>
      </c>
    </row>
    <row r="40" spans="1:12" ht="22.95" customHeight="1">
      <c r="A40" s="106">
        <v>38</v>
      </c>
      <c r="B40" s="21">
        <v>44852</v>
      </c>
      <c r="C40" s="22" t="s">
        <v>94</v>
      </c>
      <c r="D40" s="20" t="s">
        <v>640</v>
      </c>
      <c r="E40" s="23" t="s">
        <v>12</v>
      </c>
      <c r="F40" s="23">
        <v>2800</v>
      </c>
      <c r="G40" s="23">
        <v>1106.1500000000001</v>
      </c>
      <c r="H40" s="23">
        <v>1094.3</v>
      </c>
      <c r="I40" s="23">
        <v>1121</v>
      </c>
      <c r="J40" s="33">
        <f t="shared" si="12"/>
        <v>14.849999999999909</v>
      </c>
      <c r="K40" s="34">
        <f t="shared" si="13"/>
        <v>41579.999999999745</v>
      </c>
      <c r="L40" s="81"/>
    </row>
    <row r="41" spans="1:12" ht="22.95" customHeight="1">
      <c r="A41" s="106">
        <v>39</v>
      </c>
      <c r="B41" s="21"/>
      <c r="C41" s="22" t="s">
        <v>312</v>
      </c>
      <c r="D41" s="20" t="s">
        <v>177</v>
      </c>
      <c r="E41" s="23" t="s">
        <v>12</v>
      </c>
      <c r="F41" s="23">
        <v>11400</v>
      </c>
      <c r="G41" s="23">
        <v>105.3</v>
      </c>
      <c r="H41" s="23">
        <v>104.4</v>
      </c>
      <c r="I41" s="23">
        <v>106.3</v>
      </c>
      <c r="J41" s="33">
        <f t="shared" si="12"/>
        <v>1</v>
      </c>
      <c r="K41" s="34">
        <f t="shared" si="13"/>
        <v>11400</v>
      </c>
      <c r="L41" s="55">
        <f>SUM(K40:K41)</f>
        <v>52979.999999999745</v>
      </c>
    </row>
    <row r="42" spans="1:12" ht="22.95" customHeight="1">
      <c r="A42" s="106">
        <v>40</v>
      </c>
      <c r="B42" s="21">
        <v>44853</v>
      </c>
      <c r="C42" s="22" t="s">
        <v>70</v>
      </c>
      <c r="D42" s="20" t="s">
        <v>83</v>
      </c>
      <c r="E42" s="23" t="s">
        <v>12</v>
      </c>
      <c r="F42" s="23">
        <v>1300</v>
      </c>
      <c r="G42" s="23">
        <v>1144.0999999999999</v>
      </c>
      <c r="H42" s="23">
        <v>1134.9000000000001</v>
      </c>
      <c r="I42" s="23">
        <v>1138.0999999999999</v>
      </c>
      <c r="J42" s="33">
        <f t="shared" si="12"/>
        <v>-6</v>
      </c>
      <c r="K42" s="34">
        <f t="shared" si="13"/>
        <v>-7800</v>
      </c>
      <c r="L42" s="81"/>
    </row>
    <row r="43" spans="1:12" ht="22.95" customHeight="1">
      <c r="A43" s="106">
        <v>41</v>
      </c>
      <c r="B43" s="21"/>
      <c r="C43" s="22" t="s">
        <v>192</v>
      </c>
      <c r="D43" s="20" t="s">
        <v>581</v>
      </c>
      <c r="E43" s="23" t="s">
        <v>12</v>
      </c>
      <c r="F43" s="23">
        <v>1750</v>
      </c>
      <c r="G43" s="23">
        <v>746.55</v>
      </c>
      <c r="H43" s="23">
        <v>737.1</v>
      </c>
      <c r="I43" s="23">
        <v>747.85</v>
      </c>
      <c r="J43" s="33">
        <f t="shared" si="12"/>
        <v>1.3000000000000682</v>
      </c>
      <c r="K43" s="34">
        <f t="shared" si="13"/>
        <v>2275.0000000001191</v>
      </c>
      <c r="L43" s="55"/>
    </row>
    <row r="44" spans="1:12" ht="22.95" customHeight="1">
      <c r="A44" s="106">
        <v>42</v>
      </c>
      <c r="B44" s="21"/>
      <c r="C44" s="22" t="s">
        <v>311</v>
      </c>
      <c r="D44" s="20" t="s">
        <v>289</v>
      </c>
      <c r="E44" s="23" t="s">
        <v>12</v>
      </c>
      <c r="F44" s="23">
        <v>500</v>
      </c>
      <c r="G44" s="23">
        <v>2499</v>
      </c>
      <c r="H44" s="23">
        <v>2475.9</v>
      </c>
      <c r="I44" s="23">
        <v>2493</v>
      </c>
      <c r="J44" s="33">
        <f t="shared" si="12"/>
        <v>-6</v>
      </c>
      <c r="K44" s="34">
        <f t="shared" si="13"/>
        <v>-3000</v>
      </c>
      <c r="L44" s="81"/>
    </row>
    <row r="45" spans="1:12" ht="22.95" customHeight="1">
      <c r="A45" s="106">
        <v>43</v>
      </c>
      <c r="B45" s="21"/>
      <c r="C45" s="22" t="s">
        <v>403</v>
      </c>
      <c r="D45" s="20" t="s">
        <v>165</v>
      </c>
      <c r="E45" s="23" t="s">
        <v>12</v>
      </c>
      <c r="F45" s="23">
        <v>3300</v>
      </c>
      <c r="G45" s="23">
        <v>375</v>
      </c>
      <c r="H45" s="23">
        <v>371.7</v>
      </c>
      <c r="I45" s="23">
        <v>371.7</v>
      </c>
      <c r="J45" s="33">
        <f t="shared" si="12"/>
        <v>-3.3000000000000114</v>
      </c>
      <c r="K45" s="34">
        <f t="shared" si="13"/>
        <v>-10890.000000000038</v>
      </c>
      <c r="L45" s="55"/>
    </row>
    <row r="46" spans="1:12" ht="22.95" customHeight="1">
      <c r="A46" s="106">
        <v>44</v>
      </c>
      <c r="B46" s="21"/>
      <c r="C46" s="22" t="s">
        <v>674</v>
      </c>
      <c r="D46" s="20" t="s">
        <v>157</v>
      </c>
      <c r="E46" s="23" t="s">
        <v>12</v>
      </c>
      <c r="F46" s="23">
        <v>1000</v>
      </c>
      <c r="G46" s="23">
        <v>795.5</v>
      </c>
      <c r="H46" s="23">
        <v>787.5</v>
      </c>
      <c r="I46" s="23">
        <v>787.5</v>
      </c>
      <c r="J46" s="33">
        <f t="shared" ref="J46:J50" si="14">IF(E46="","",IF(E46="Buy",(I46-G46),(G46-I46)))</f>
        <v>-8</v>
      </c>
      <c r="K46" s="34">
        <f t="shared" ref="K46:K50" si="15">IF(E46="","",J46*F46)</f>
        <v>-8000</v>
      </c>
      <c r="L46" s="55">
        <f>SUM(K42:K46)</f>
        <v>-27414.99999999992</v>
      </c>
    </row>
    <row r="47" spans="1:12" ht="22.95" customHeight="1">
      <c r="A47" s="106">
        <v>45</v>
      </c>
      <c r="B47" s="21">
        <v>44854</v>
      </c>
      <c r="C47" s="22" t="s">
        <v>195</v>
      </c>
      <c r="D47" s="20" t="s">
        <v>620</v>
      </c>
      <c r="E47" s="23" t="s">
        <v>13</v>
      </c>
      <c r="F47" s="23">
        <v>400</v>
      </c>
      <c r="G47" s="23">
        <v>3391</v>
      </c>
      <c r="H47" s="23">
        <v>3422.6</v>
      </c>
      <c r="I47" s="23">
        <v>3422.6</v>
      </c>
      <c r="J47" s="33">
        <f t="shared" si="14"/>
        <v>-31.599999999999909</v>
      </c>
      <c r="K47" s="34">
        <f t="shared" si="15"/>
        <v>-12639.999999999964</v>
      </c>
      <c r="L47" s="81"/>
    </row>
    <row r="48" spans="1:12" ht="22.95" customHeight="1">
      <c r="A48" s="106">
        <v>46</v>
      </c>
      <c r="B48" s="21"/>
      <c r="C48" s="22" t="s">
        <v>265</v>
      </c>
      <c r="D48" s="20" t="s">
        <v>65</v>
      </c>
      <c r="E48" s="23" t="s">
        <v>13</v>
      </c>
      <c r="F48" s="23">
        <v>750</v>
      </c>
      <c r="G48" s="23">
        <v>2587.75</v>
      </c>
      <c r="H48" s="23">
        <v>2610.9</v>
      </c>
      <c r="I48" s="23">
        <v>2610.9</v>
      </c>
      <c r="J48" s="33">
        <f t="shared" si="14"/>
        <v>-23.150000000000091</v>
      </c>
      <c r="K48" s="34">
        <f t="shared" si="15"/>
        <v>-17362.500000000069</v>
      </c>
      <c r="L48" s="55"/>
    </row>
    <row r="49" spans="1:12" ht="22.95" customHeight="1">
      <c r="A49" s="106">
        <v>47</v>
      </c>
      <c r="B49" s="21"/>
      <c r="C49" s="22" t="s">
        <v>118</v>
      </c>
      <c r="D49" s="20" t="s">
        <v>157</v>
      </c>
      <c r="E49" s="23" t="s">
        <v>12</v>
      </c>
      <c r="F49" s="23">
        <v>1000</v>
      </c>
      <c r="G49" s="23">
        <v>788.8</v>
      </c>
      <c r="H49" s="23">
        <v>780.3</v>
      </c>
      <c r="I49" s="23">
        <v>782.5</v>
      </c>
      <c r="J49" s="33">
        <f t="shared" si="14"/>
        <v>-6.2999999999999545</v>
      </c>
      <c r="K49" s="34">
        <f t="shared" si="15"/>
        <v>-6299.9999999999545</v>
      </c>
      <c r="L49" s="81"/>
    </row>
    <row r="50" spans="1:12" ht="22.95" customHeight="1">
      <c r="A50" s="106">
        <v>48</v>
      </c>
      <c r="B50" s="21"/>
      <c r="C50" s="22" t="s">
        <v>726</v>
      </c>
      <c r="D50" s="20" t="s">
        <v>138</v>
      </c>
      <c r="E50" s="23" t="s">
        <v>13</v>
      </c>
      <c r="F50" s="23">
        <v>1250</v>
      </c>
      <c r="G50" s="23">
        <v>589.04999999999995</v>
      </c>
      <c r="H50" s="23">
        <v>595.79999999999995</v>
      </c>
      <c r="I50" s="23">
        <v>593.5</v>
      </c>
      <c r="J50" s="33">
        <f t="shared" si="14"/>
        <v>-4.4500000000000455</v>
      </c>
      <c r="K50" s="34">
        <f t="shared" si="15"/>
        <v>-5562.5000000000564</v>
      </c>
      <c r="L50" s="55"/>
    </row>
    <row r="51" spans="1:12" ht="22.95" customHeight="1">
      <c r="A51" s="106">
        <v>49</v>
      </c>
      <c r="B51" s="21"/>
      <c r="C51" s="22" t="s">
        <v>132</v>
      </c>
      <c r="D51" s="20" t="s">
        <v>99</v>
      </c>
      <c r="E51" s="23" t="s">
        <v>12</v>
      </c>
      <c r="F51" s="23">
        <v>1000</v>
      </c>
      <c r="G51" s="23">
        <v>3321</v>
      </c>
      <c r="H51" s="23">
        <v>3290.4</v>
      </c>
      <c r="I51" s="23">
        <v>3365.5</v>
      </c>
      <c r="J51" s="33">
        <f t="shared" ref="J51:J54" si="16">IF(E51="","",IF(E51="Buy",(I51-G51),(G51-I51)))</f>
        <v>44.5</v>
      </c>
      <c r="K51" s="34">
        <f t="shared" ref="K51:K54" si="17">IF(E51="","",J51*F51)</f>
        <v>44500</v>
      </c>
      <c r="L51" s="55">
        <f>SUM(K47:K51)</f>
        <v>2634.9999999999563</v>
      </c>
    </row>
    <row r="52" spans="1:12" ht="22.95" customHeight="1">
      <c r="A52" s="106">
        <v>50</v>
      </c>
      <c r="B52" s="21">
        <v>44855</v>
      </c>
      <c r="C52" s="22" t="s">
        <v>94</v>
      </c>
      <c r="D52" s="20" t="s">
        <v>581</v>
      </c>
      <c r="E52" s="23" t="s">
        <v>12</v>
      </c>
      <c r="F52" s="23">
        <v>1750</v>
      </c>
      <c r="G52" s="23">
        <v>753.35</v>
      </c>
      <c r="H52" s="23">
        <v>746.1</v>
      </c>
      <c r="I52" s="23">
        <v>747.1</v>
      </c>
      <c r="J52" s="33">
        <f t="shared" si="16"/>
        <v>-6.25</v>
      </c>
      <c r="K52" s="34">
        <f t="shared" si="17"/>
        <v>-10937.5</v>
      </c>
      <c r="L52" s="55"/>
    </row>
    <row r="53" spans="1:12" ht="22.95" customHeight="1">
      <c r="A53" s="106">
        <v>51</v>
      </c>
      <c r="B53" s="21"/>
      <c r="C53" s="22" t="s">
        <v>277</v>
      </c>
      <c r="D53" s="20" t="s">
        <v>156</v>
      </c>
      <c r="E53" s="23" t="s">
        <v>13</v>
      </c>
      <c r="F53" s="23">
        <v>900</v>
      </c>
      <c r="G53" s="23">
        <v>1144</v>
      </c>
      <c r="H53" s="23">
        <v>1157.4000000000001</v>
      </c>
      <c r="I53" s="23">
        <v>1153</v>
      </c>
      <c r="J53" s="33">
        <f t="shared" si="16"/>
        <v>-9</v>
      </c>
      <c r="K53" s="34">
        <f t="shared" si="17"/>
        <v>-8100</v>
      </c>
      <c r="L53" s="81"/>
    </row>
    <row r="54" spans="1:12" ht="22.95" customHeight="1">
      <c r="A54" s="106">
        <v>52</v>
      </c>
      <c r="B54" s="21"/>
      <c r="C54" s="22" t="s">
        <v>565</v>
      </c>
      <c r="D54" s="20" t="s">
        <v>153</v>
      </c>
      <c r="E54" s="23" t="s">
        <v>12</v>
      </c>
      <c r="F54" s="23">
        <v>11700</v>
      </c>
      <c r="G54" s="23">
        <v>144.15</v>
      </c>
      <c r="H54" s="23">
        <v>141.30000000000001</v>
      </c>
      <c r="I54" s="23">
        <v>142.85</v>
      </c>
      <c r="J54" s="33">
        <f t="shared" si="16"/>
        <v>-1.3000000000000114</v>
      </c>
      <c r="K54" s="34">
        <f t="shared" si="17"/>
        <v>-15210.000000000133</v>
      </c>
      <c r="L54" s="55"/>
    </row>
    <row r="55" spans="1:12" ht="22.95" customHeight="1">
      <c r="A55" s="106">
        <v>53</v>
      </c>
      <c r="B55" s="21"/>
      <c r="C55" s="22" t="s">
        <v>255</v>
      </c>
      <c r="D55" s="20" t="s">
        <v>103</v>
      </c>
      <c r="E55" s="23" t="s">
        <v>13</v>
      </c>
      <c r="F55" s="23">
        <v>1000</v>
      </c>
      <c r="G55" s="23">
        <v>1687.65</v>
      </c>
      <c r="H55" s="23">
        <v>1701</v>
      </c>
      <c r="I55" s="23">
        <v>1683</v>
      </c>
      <c r="J55" s="33">
        <f t="shared" ref="J55:J58" si="18">IF(E55="","",IF(E55="Buy",(I55-G55),(G55-I55)))</f>
        <v>4.6500000000000909</v>
      </c>
      <c r="K55" s="34">
        <f t="shared" ref="K55:K58" si="19">IF(E55="","",J55*F55)</f>
        <v>4650.0000000000909</v>
      </c>
      <c r="L55" s="55">
        <f>SUM(K52:K55)</f>
        <v>-29597.50000000004</v>
      </c>
    </row>
    <row r="56" spans="1:12" ht="22.95" customHeight="1">
      <c r="A56" s="106">
        <v>54</v>
      </c>
      <c r="B56" s="21">
        <v>44859</v>
      </c>
      <c r="C56" s="22" t="s">
        <v>276</v>
      </c>
      <c r="D56" s="20" t="s">
        <v>241</v>
      </c>
      <c r="E56" s="23" t="s">
        <v>13</v>
      </c>
      <c r="F56" s="23">
        <v>375</v>
      </c>
      <c r="G56" s="23">
        <v>2504.5</v>
      </c>
      <c r="H56" s="23">
        <v>2523.6</v>
      </c>
      <c r="I56" s="23">
        <v>2523.6</v>
      </c>
      <c r="J56" s="33">
        <f t="shared" si="18"/>
        <v>-19.099999999999909</v>
      </c>
      <c r="K56" s="34">
        <f t="shared" si="19"/>
        <v>-7162.4999999999654</v>
      </c>
      <c r="L56" s="55"/>
    </row>
    <row r="57" spans="1:12" ht="22.95" customHeight="1">
      <c r="A57" s="106">
        <v>55</v>
      </c>
      <c r="B57" s="21"/>
      <c r="C57" s="22" t="s">
        <v>81</v>
      </c>
      <c r="D57" s="20" t="s">
        <v>119</v>
      </c>
      <c r="E57" s="23" t="s">
        <v>12</v>
      </c>
      <c r="F57" s="23">
        <v>200</v>
      </c>
      <c r="G57" s="23">
        <v>8873</v>
      </c>
      <c r="H57" s="23">
        <v>8820.9</v>
      </c>
      <c r="I57" s="23">
        <v>8995.5</v>
      </c>
      <c r="J57" s="33">
        <f t="shared" si="18"/>
        <v>122.5</v>
      </c>
      <c r="K57" s="34">
        <f t="shared" si="19"/>
        <v>24500</v>
      </c>
      <c r="L57" s="81"/>
    </row>
    <row r="58" spans="1:12" ht="22.95" customHeight="1">
      <c r="A58" s="106">
        <v>56</v>
      </c>
      <c r="B58" s="21"/>
      <c r="C58" s="22" t="s">
        <v>50</v>
      </c>
      <c r="D58" s="20" t="s">
        <v>166</v>
      </c>
      <c r="E58" s="23" t="s">
        <v>12</v>
      </c>
      <c r="F58" s="23">
        <v>2500</v>
      </c>
      <c r="G58" s="23">
        <v>452.8</v>
      </c>
      <c r="H58" s="23">
        <v>448.2</v>
      </c>
      <c r="I58" s="23">
        <v>450</v>
      </c>
      <c r="J58" s="33">
        <f t="shared" si="18"/>
        <v>-2.8000000000000114</v>
      </c>
      <c r="K58" s="34">
        <f t="shared" si="19"/>
        <v>-7000.0000000000282</v>
      </c>
      <c r="L58" s="55"/>
    </row>
    <row r="59" spans="1:12" ht="22.95" customHeight="1">
      <c r="A59" s="106">
        <v>57</v>
      </c>
      <c r="B59" s="21"/>
      <c r="C59" s="22" t="s">
        <v>303</v>
      </c>
      <c r="D59" s="20" t="s">
        <v>157</v>
      </c>
      <c r="E59" s="23" t="s">
        <v>12</v>
      </c>
      <c r="F59" s="23">
        <v>2000</v>
      </c>
      <c r="G59" s="23">
        <v>798.1</v>
      </c>
      <c r="H59" s="23">
        <v>789.3</v>
      </c>
      <c r="I59" s="23">
        <v>812.25</v>
      </c>
      <c r="J59" s="33">
        <f t="shared" ref="J59:J69" si="20">IF(E59="","",IF(E59="Buy",(I59-G59),(G59-I59)))</f>
        <v>14.149999999999977</v>
      </c>
      <c r="K59" s="34">
        <f t="shared" ref="K59:K69" si="21">IF(E59="","",J59*F59)</f>
        <v>28299.999999999956</v>
      </c>
      <c r="L59" s="55">
        <f>SUM(K56:K59)</f>
        <v>38637.499999999964</v>
      </c>
    </row>
    <row r="60" spans="1:12" ht="22.95" customHeight="1">
      <c r="A60" s="106">
        <v>58</v>
      </c>
      <c r="B60" s="21">
        <v>44861</v>
      </c>
      <c r="C60" s="22" t="s">
        <v>238</v>
      </c>
      <c r="D60" s="20" t="s">
        <v>610</v>
      </c>
      <c r="E60" s="23" t="s">
        <v>12</v>
      </c>
      <c r="F60" s="23">
        <v>900</v>
      </c>
      <c r="G60" s="23">
        <v>781</v>
      </c>
      <c r="H60" s="23">
        <v>774.9</v>
      </c>
      <c r="I60" s="23">
        <v>777.2</v>
      </c>
      <c r="J60" s="33">
        <f t="shared" si="20"/>
        <v>-3.7999999999999545</v>
      </c>
      <c r="K60" s="34">
        <f t="shared" si="21"/>
        <v>-3419.9999999999591</v>
      </c>
      <c r="L60" s="81"/>
    </row>
    <row r="61" spans="1:12" ht="22.95" customHeight="1">
      <c r="A61" s="106">
        <v>59</v>
      </c>
      <c r="B61" s="21"/>
      <c r="C61" s="22" t="s">
        <v>460</v>
      </c>
      <c r="D61" s="20" t="s">
        <v>281</v>
      </c>
      <c r="E61" s="23" t="s">
        <v>12</v>
      </c>
      <c r="F61" s="23">
        <v>250</v>
      </c>
      <c r="G61" s="23">
        <v>4528.3500000000004</v>
      </c>
      <c r="H61" s="23">
        <v>4491</v>
      </c>
      <c r="I61" s="23">
        <v>4493.8999999999996</v>
      </c>
      <c r="J61" s="33">
        <f t="shared" si="20"/>
        <v>-34.450000000000728</v>
      </c>
      <c r="K61" s="34">
        <f t="shared" si="21"/>
        <v>-8612.5000000001819</v>
      </c>
      <c r="L61" s="55"/>
    </row>
    <row r="62" spans="1:12" ht="22.95" customHeight="1">
      <c r="A62" s="106">
        <v>60</v>
      </c>
      <c r="B62" s="21"/>
      <c r="C62" s="22" t="s">
        <v>189</v>
      </c>
      <c r="D62" s="20" t="s">
        <v>155</v>
      </c>
      <c r="E62" s="23" t="s">
        <v>12</v>
      </c>
      <c r="F62" s="23">
        <v>3100</v>
      </c>
      <c r="G62" s="23">
        <v>292.85000000000002</v>
      </c>
      <c r="H62" s="23">
        <v>288.89999999999998</v>
      </c>
      <c r="I62" s="23">
        <v>290.25</v>
      </c>
      <c r="J62" s="33">
        <f t="shared" si="20"/>
        <v>-2.6000000000000227</v>
      </c>
      <c r="K62" s="34">
        <f t="shared" si="21"/>
        <v>-8060.0000000000709</v>
      </c>
      <c r="L62" s="81"/>
    </row>
    <row r="63" spans="1:12" ht="22.95" customHeight="1">
      <c r="A63" s="106">
        <v>61</v>
      </c>
      <c r="B63" s="21"/>
      <c r="C63" s="22" t="s">
        <v>647</v>
      </c>
      <c r="D63" s="20" t="s">
        <v>575</v>
      </c>
      <c r="E63" s="23" t="s">
        <v>12</v>
      </c>
      <c r="F63" s="23">
        <v>2000</v>
      </c>
      <c r="G63" s="23">
        <v>364.7</v>
      </c>
      <c r="H63" s="23">
        <v>360.45</v>
      </c>
      <c r="I63" s="23">
        <v>364.15</v>
      </c>
      <c r="J63" s="33">
        <f t="shared" si="20"/>
        <v>-0.55000000000001137</v>
      </c>
      <c r="K63" s="34">
        <f t="shared" si="21"/>
        <v>-1100.0000000000227</v>
      </c>
      <c r="L63" s="55"/>
    </row>
    <row r="64" spans="1:12" ht="22.95" customHeight="1">
      <c r="A64" s="106">
        <v>62</v>
      </c>
      <c r="B64" s="21"/>
      <c r="C64" s="22" t="s">
        <v>727</v>
      </c>
      <c r="D64" s="20" t="s">
        <v>165</v>
      </c>
      <c r="E64" s="23" t="s">
        <v>12</v>
      </c>
      <c r="F64" s="23">
        <v>3300</v>
      </c>
      <c r="G64" s="23">
        <v>380.6</v>
      </c>
      <c r="H64" s="23">
        <v>376.2</v>
      </c>
      <c r="I64" s="23">
        <v>384.35</v>
      </c>
      <c r="J64" s="33">
        <f t="shared" si="20"/>
        <v>3.75</v>
      </c>
      <c r="K64" s="34">
        <f t="shared" si="21"/>
        <v>12375</v>
      </c>
      <c r="L64" s="55">
        <f>SUM(K60:K64)</f>
        <v>-8817.5000000002328</v>
      </c>
    </row>
    <row r="65" spans="1:12" ht="22.95" customHeight="1">
      <c r="A65" s="106">
        <v>63</v>
      </c>
      <c r="B65" s="21">
        <v>44862</v>
      </c>
      <c r="C65" s="22" t="s">
        <v>82</v>
      </c>
      <c r="D65" s="20" t="s">
        <v>384</v>
      </c>
      <c r="E65" s="23" t="s">
        <v>12</v>
      </c>
      <c r="F65" s="23">
        <v>7700</v>
      </c>
      <c r="G65" s="23">
        <v>136</v>
      </c>
      <c r="H65" s="23">
        <v>134.1</v>
      </c>
      <c r="I65" s="23">
        <v>134.55000000000001</v>
      </c>
      <c r="J65" s="33">
        <f t="shared" si="20"/>
        <v>-1.4499999999999886</v>
      </c>
      <c r="K65" s="34">
        <f t="shared" si="21"/>
        <v>-11164.999999999913</v>
      </c>
      <c r="L65" s="81"/>
    </row>
    <row r="66" spans="1:12" ht="22.95" customHeight="1">
      <c r="A66" s="106">
        <v>64</v>
      </c>
      <c r="B66" s="21"/>
      <c r="C66" s="22" t="s">
        <v>248</v>
      </c>
      <c r="D66" s="20" t="s">
        <v>289</v>
      </c>
      <c r="E66" s="23" t="s">
        <v>12</v>
      </c>
      <c r="F66" s="23">
        <v>750</v>
      </c>
      <c r="G66" s="23">
        <v>2517.5</v>
      </c>
      <c r="H66" s="23">
        <v>2493.9</v>
      </c>
      <c r="I66" s="23">
        <v>2542</v>
      </c>
      <c r="J66" s="33">
        <f t="shared" si="20"/>
        <v>24.5</v>
      </c>
      <c r="K66" s="34">
        <f t="shared" si="21"/>
        <v>18375</v>
      </c>
      <c r="L66" s="55">
        <f>SUM(K65:K66)</f>
        <v>7210.0000000000873</v>
      </c>
    </row>
    <row r="67" spans="1:12" ht="22.95" customHeight="1">
      <c r="A67" s="106">
        <v>65</v>
      </c>
      <c r="B67" s="21">
        <v>44865</v>
      </c>
      <c r="C67" s="22" t="s">
        <v>129</v>
      </c>
      <c r="D67" s="20" t="s">
        <v>49</v>
      </c>
      <c r="E67" s="23" t="s">
        <v>12</v>
      </c>
      <c r="F67" s="23">
        <v>250</v>
      </c>
      <c r="G67" s="23">
        <v>4624</v>
      </c>
      <c r="H67" s="23">
        <v>4590.8999999999996</v>
      </c>
      <c r="I67" s="23">
        <v>4597</v>
      </c>
      <c r="J67" s="33">
        <f t="shared" si="20"/>
        <v>-27</v>
      </c>
      <c r="K67" s="34">
        <f t="shared" si="21"/>
        <v>-6750</v>
      </c>
      <c r="L67" s="55"/>
    </row>
    <row r="68" spans="1:12" ht="22.95" customHeight="1">
      <c r="A68" s="106">
        <v>66</v>
      </c>
      <c r="B68" s="21"/>
      <c r="C68" s="22" t="s">
        <v>82</v>
      </c>
      <c r="D68" s="20" t="s">
        <v>716</v>
      </c>
      <c r="E68" s="23" t="s">
        <v>12</v>
      </c>
      <c r="F68" s="23">
        <v>500</v>
      </c>
      <c r="G68" s="23">
        <v>1266</v>
      </c>
      <c r="H68" s="23">
        <v>1250.0999999999999</v>
      </c>
      <c r="I68" s="23">
        <v>1259</v>
      </c>
      <c r="J68" s="33">
        <f t="shared" si="20"/>
        <v>-7</v>
      </c>
      <c r="K68" s="34">
        <f t="shared" si="21"/>
        <v>-3500</v>
      </c>
      <c r="L68" s="81"/>
    </row>
    <row r="69" spans="1:12" ht="22.95" customHeight="1">
      <c r="A69" s="106">
        <v>67</v>
      </c>
      <c r="B69" s="21"/>
      <c r="C69" s="22" t="s">
        <v>50</v>
      </c>
      <c r="D69" s="20" t="s">
        <v>648</v>
      </c>
      <c r="E69" s="23" t="s">
        <v>12</v>
      </c>
      <c r="F69" s="23">
        <v>500</v>
      </c>
      <c r="G69" s="23">
        <v>2292.5</v>
      </c>
      <c r="H69" s="23">
        <v>2268.9</v>
      </c>
      <c r="I69" s="23">
        <v>2286.9</v>
      </c>
      <c r="J69" s="33">
        <f t="shared" si="20"/>
        <v>-5.5999999999999091</v>
      </c>
      <c r="K69" s="34">
        <f t="shared" si="21"/>
        <v>-2799.9999999999545</v>
      </c>
      <c r="L69" s="55"/>
    </row>
    <row r="70" spans="1:12" ht="22.95" customHeight="1" thickBot="1">
      <c r="A70" s="106">
        <v>68</v>
      </c>
      <c r="B70" s="21"/>
      <c r="C70" s="22" t="s">
        <v>728</v>
      </c>
      <c r="D70" s="20" t="s">
        <v>669</v>
      </c>
      <c r="E70" s="23" t="s">
        <v>12</v>
      </c>
      <c r="F70" s="23">
        <v>8044</v>
      </c>
      <c r="G70" s="23">
        <v>330.7</v>
      </c>
      <c r="H70" s="23">
        <v>327.14999999999998</v>
      </c>
      <c r="I70" s="23">
        <v>334.45</v>
      </c>
      <c r="J70" s="33">
        <f t="shared" ref="J70" si="22">IF(E70="","",IF(E70="Buy",(I70-G70),(G70-I70)))</f>
        <v>3.75</v>
      </c>
      <c r="K70" s="34">
        <f t="shared" ref="K70" si="23">IF(E70="","",J70*F70)</f>
        <v>30165</v>
      </c>
      <c r="L70" s="55">
        <f>SUM(K67:K70)</f>
        <v>17115.000000000044</v>
      </c>
    </row>
    <row r="71" spans="1:12" ht="31.95" customHeight="1" thickBot="1">
      <c r="A71" s="56"/>
      <c r="B71" s="57"/>
      <c r="C71" s="57"/>
      <c r="D71" s="57" t="s">
        <v>31</v>
      </c>
      <c r="E71" s="57"/>
      <c r="F71" s="57"/>
      <c r="G71" s="57"/>
      <c r="H71" s="57"/>
      <c r="I71" s="57"/>
      <c r="J71" s="58"/>
      <c r="K71" s="59">
        <f>SUM(K3:K70)</f>
        <v>74057.499999999214</v>
      </c>
      <c r="L71" s="69"/>
    </row>
    <row r="72" spans="1:12" ht="18.7">
      <c r="A72" s="10"/>
      <c r="B72" s="10"/>
      <c r="C72" s="10"/>
      <c r="D72" s="10"/>
      <c r="E72" s="10"/>
      <c r="F72" s="10"/>
      <c r="G72" s="10"/>
      <c r="H72" s="10"/>
      <c r="I72" s="10"/>
      <c r="J72" s="26"/>
      <c r="K72" s="27"/>
      <c r="L72" s="27"/>
    </row>
    <row r="73" spans="1:12" ht="18.7">
      <c r="A73" s="10"/>
      <c r="B73" s="10"/>
      <c r="C73" s="10"/>
      <c r="D73" s="10"/>
      <c r="E73" s="10"/>
      <c r="F73" s="10"/>
      <c r="G73" s="10"/>
      <c r="H73" s="10"/>
      <c r="I73" s="10"/>
      <c r="J73" s="26"/>
      <c r="K73" s="27"/>
      <c r="L73" s="27"/>
    </row>
    <row r="74" spans="1:12" ht="18.7">
      <c r="A74" s="10"/>
      <c r="B74" s="10"/>
      <c r="C74" s="10"/>
      <c r="D74" s="10"/>
      <c r="E74" s="10"/>
      <c r="F74" s="10"/>
      <c r="G74" s="10"/>
      <c r="H74" s="10"/>
      <c r="I74" s="10"/>
      <c r="J74" s="26"/>
      <c r="K74" s="27"/>
      <c r="L74" s="27"/>
    </row>
    <row r="75" spans="1:12" ht="18.7">
      <c r="A75" s="10"/>
      <c r="B75" s="10"/>
      <c r="C75" s="10"/>
      <c r="D75" s="10"/>
      <c r="E75" s="10"/>
      <c r="F75" s="10"/>
      <c r="G75" s="10"/>
      <c r="H75" s="10"/>
      <c r="I75" s="10"/>
      <c r="J75" s="26"/>
      <c r="K75" s="27"/>
      <c r="L75" s="27"/>
    </row>
    <row r="76" spans="1:12" ht="25.95" customHeight="1">
      <c r="A76" s="66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</row>
    <row r="77" spans="1:12" ht="25.95" customHeight="1">
      <c r="A77" s="10"/>
      <c r="B77" s="10"/>
      <c r="C77" s="10"/>
      <c r="D77" s="10"/>
      <c r="E77" s="10"/>
      <c r="F77" s="10"/>
      <c r="G77" s="10"/>
      <c r="H77" s="10"/>
      <c r="I77" s="10"/>
      <c r="J77" s="26"/>
      <c r="K77" s="27"/>
      <c r="L77" s="27"/>
    </row>
    <row r="78" spans="1:12" ht="25.95" customHeight="1">
      <c r="A78" s="10"/>
      <c r="B78" s="10"/>
      <c r="C78" s="10"/>
      <c r="D78" s="10"/>
      <c r="E78" s="10"/>
      <c r="F78" s="10"/>
      <c r="G78" s="10"/>
      <c r="H78" s="10"/>
      <c r="I78" s="10"/>
      <c r="J78" s="26"/>
      <c r="K78" s="27"/>
      <c r="L78" s="27"/>
    </row>
    <row r="79" spans="1:12" ht="25.95" customHeight="1">
      <c r="A79" s="10"/>
      <c r="B79" s="10"/>
      <c r="C79" s="10"/>
      <c r="D79" s="10"/>
      <c r="E79" s="10"/>
      <c r="F79" s="10"/>
      <c r="G79" s="10"/>
      <c r="H79" s="10"/>
      <c r="I79" s="10"/>
      <c r="J79" s="26"/>
      <c r="K79" s="27"/>
      <c r="L79" s="27"/>
    </row>
    <row r="80" spans="1:12" ht="25.95" customHeight="1">
      <c r="A80" s="10"/>
      <c r="B80" s="10"/>
      <c r="C80" s="10"/>
      <c r="D80" s="10"/>
      <c r="E80" s="10"/>
      <c r="F80" s="10"/>
      <c r="G80" s="10"/>
      <c r="H80" s="10"/>
      <c r="I80" s="10"/>
      <c r="J80" s="26"/>
      <c r="K80" s="27"/>
      <c r="L80" s="27"/>
    </row>
    <row r="81" spans="1:12" ht="25.95" customHeight="1">
      <c r="A81" s="10"/>
      <c r="B81" s="10"/>
      <c r="C81" s="10"/>
      <c r="D81" s="10"/>
      <c r="E81" s="10"/>
      <c r="F81" s="10"/>
      <c r="G81" s="10"/>
      <c r="H81" s="10"/>
      <c r="I81" s="10"/>
      <c r="J81" s="26"/>
      <c r="K81" s="27"/>
      <c r="L81" s="27"/>
    </row>
    <row r="82" spans="1:12" ht="25.95" customHeight="1">
      <c r="A82" s="10"/>
      <c r="B82" s="10"/>
      <c r="C82" s="10"/>
      <c r="D82" s="10"/>
      <c r="E82" s="10"/>
      <c r="F82" s="10"/>
      <c r="G82" s="10"/>
      <c r="H82" s="10"/>
      <c r="I82" s="10"/>
      <c r="J82" s="26"/>
      <c r="K82" s="27"/>
      <c r="L82" s="27"/>
    </row>
    <row r="83" spans="1:12" ht="25.95" customHeight="1">
      <c r="A83" s="10"/>
      <c r="B83" s="10"/>
      <c r="C83" s="10"/>
      <c r="D83" s="10"/>
      <c r="E83" s="10"/>
      <c r="F83" s="10"/>
      <c r="G83" s="10"/>
      <c r="H83" s="10"/>
      <c r="I83" s="10"/>
      <c r="J83" s="26"/>
      <c r="K83" s="27"/>
      <c r="L83" s="27"/>
    </row>
    <row r="84" spans="1:12" ht="25.95" customHeight="1">
      <c r="A84" s="10"/>
      <c r="B84" s="10"/>
      <c r="C84" s="10"/>
      <c r="D84" s="10"/>
      <c r="E84" s="10"/>
      <c r="F84" s="10"/>
      <c r="G84" s="10"/>
      <c r="H84" s="10"/>
      <c r="I84" s="10"/>
      <c r="J84" s="26"/>
      <c r="K84" s="27"/>
      <c r="L84" s="27"/>
    </row>
  </sheetData>
  <mergeCells count="1">
    <mergeCell ref="A1:L1"/>
  </mergeCell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M91"/>
  <sheetViews>
    <sheetView workbookViewId="0">
      <pane ySplit="2" topLeftCell="A78" activePane="bottomLeft" state="frozen"/>
      <selection pane="bottomLeft" activeCell="J82" sqref="J82"/>
    </sheetView>
  </sheetViews>
  <sheetFormatPr defaultRowHeight="14.35"/>
  <cols>
    <col min="1" max="1" width="10.3515625" customWidth="1"/>
    <col min="2" max="2" width="13.52734375" customWidth="1"/>
    <col min="3" max="3" width="15.1171875" customWidth="1"/>
    <col min="4" max="4" width="19.87890625" customWidth="1"/>
    <col min="5" max="5" width="12.64453125" customWidth="1"/>
    <col min="6" max="6" width="11.64453125" customWidth="1"/>
    <col min="7" max="7" width="12.41015625" customWidth="1"/>
    <col min="8" max="8" width="14.3515625" customWidth="1"/>
    <col min="9" max="9" width="13.1171875" customWidth="1"/>
    <col min="10" max="10" width="12.3515625" customWidth="1"/>
    <col min="11" max="11" width="16" customWidth="1"/>
    <col min="12" max="12" width="14.3515625" customWidth="1"/>
    <col min="13" max="13" width="14.64453125" style="108" customWidth="1"/>
  </cols>
  <sheetData>
    <row r="1" spans="1:12" ht="46.95" customHeight="1">
      <c r="A1" s="127" t="s">
        <v>729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</row>
    <row r="2" spans="1:12" ht="48.6" customHeight="1">
      <c r="A2" s="13" t="s">
        <v>0</v>
      </c>
      <c r="B2" s="14" t="s">
        <v>2</v>
      </c>
      <c r="C2" s="14" t="s">
        <v>3</v>
      </c>
      <c r="D2" s="14" t="s">
        <v>1</v>
      </c>
      <c r="E2" s="14" t="s">
        <v>4</v>
      </c>
      <c r="F2" s="14" t="s">
        <v>507</v>
      </c>
      <c r="G2" s="15" t="s">
        <v>659</v>
      </c>
      <c r="H2" s="14" t="s">
        <v>660</v>
      </c>
      <c r="I2" s="14" t="s">
        <v>661</v>
      </c>
      <c r="J2" s="29" t="s">
        <v>8</v>
      </c>
      <c r="K2" s="30" t="s">
        <v>662</v>
      </c>
      <c r="L2" s="53" t="s">
        <v>664</v>
      </c>
    </row>
    <row r="3" spans="1:12" ht="22.95" customHeight="1">
      <c r="A3" s="106">
        <v>1</v>
      </c>
      <c r="B3" s="21">
        <v>44866</v>
      </c>
      <c r="C3" s="22" t="s">
        <v>276</v>
      </c>
      <c r="D3" s="20" t="s">
        <v>610</v>
      </c>
      <c r="E3" s="23" t="s">
        <v>12</v>
      </c>
      <c r="F3" s="23">
        <v>1800</v>
      </c>
      <c r="G3" s="23">
        <v>780.7</v>
      </c>
      <c r="H3" s="23">
        <v>776.25</v>
      </c>
      <c r="I3" s="23">
        <v>778.55</v>
      </c>
      <c r="J3" s="33">
        <f t="shared" ref="J3:J5" si="0">IF(E3="","",IF(E3="Buy",(I3-G3),(G3-I3)))</f>
        <v>-2.1500000000000909</v>
      </c>
      <c r="K3" s="34">
        <f t="shared" ref="K3:K5" si="1">IF(E3="","",J3*F3)</f>
        <v>-3870.0000000001637</v>
      </c>
      <c r="L3" s="81"/>
    </row>
    <row r="4" spans="1:12" ht="22.95" customHeight="1">
      <c r="A4" s="106">
        <v>2</v>
      </c>
      <c r="B4" s="21"/>
      <c r="C4" s="22" t="s">
        <v>329</v>
      </c>
      <c r="D4" s="20" t="s">
        <v>177</v>
      </c>
      <c r="E4" s="23" t="s">
        <v>12</v>
      </c>
      <c r="F4" s="23">
        <v>5700</v>
      </c>
      <c r="G4" s="23">
        <v>109.8</v>
      </c>
      <c r="H4" s="23">
        <v>108</v>
      </c>
      <c r="I4" s="23">
        <v>108.9</v>
      </c>
      <c r="J4" s="33">
        <f t="shared" si="0"/>
        <v>-0.89999999999999147</v>
      </c>
      <c r="K4" s="34">
        <f t="shared" si="1"/>
        <v>-5129.9999999999518</v>
      </c>
      <c r="L4" s="81"/>
    </row>
    <row r="5" spans="1:12" ht="22.95" customHeight="1">
      <c r="A5" s="106">
        <v>3</v>
      </c>
      <c r="B5" s="21"/>
      <c r="C5" s="22" t="s">
        <v>457</v>
      </c>
      <c r="D5" s="20" t="s">
        <v>223</v>
      </c>
      <c r="E5" s="23" t="s">
        <v>12</v>
      </c>
      <c r="F5" s="23">
        <v>750</v>
      </c>
      <c r="G5" s="23">
        <v>1071.8</v>
      </c>
      <c r="H5" s="23">
        <v>1062.9000000000001</v>
      </c>
      <c r="I5" s="23">
        <v>1062.9000000000001</v>
      </c>
      <c r="J5" s="33">
        <f t="shared" si="0"/>
        <v>-8.8999999999998636</v>
      </c>
      <c r="K5" s="34">
        <f t="shared" si="1"/>
        <v>-6674.9999999998981</v>
      </c>
      <c r="L5" s="55"/>
    </row>
    <row r="6" spans="1:12" ht="22.95" customHeight="1">
      <c r="A6" s="106">
        <v>4</v>
      </c>
      <c r="B6" s="21"/>
      <c r="C6" s="22" t="s">
        <v>486</v>
      </c>
      <c r="D6" s="20" t="s">
        <v>105</v>
      </c>
      <c r="E6" s="23" t="s">
        <v>12</v>
      </c>
      <c r="F6" s="23">
        <v>600</v>
      </c>
      <c r="G6" s="23">
        <v>1825.8</v>
      </c>
      <c r="H6" s="23">
        <v>1809</v>
      </c>
      <c r="I6" s="23">
        <v>1829.1</v>
      </c>
      <c r="J6" s="33">
        <f t="shared" ref="J6:J8" si="2">IF(E6="","",IF(E6="Buy",(I6-G6),(G6-I6)))</f>
        <v>3.2999999999999545</v>
      </c>
      <c r="K6" s="34">
        <f t="shared" ref="K6:K8" si="3">IF(E6="","",J6*F6)</f>
        <v>1979.9999999999727</v>
      </c>
      <c r="L6" s="55">
        <f>SUM(K3:K6)</f>
        <v>-13695.000000000042</v>
      </c>
    </row>
    <row r="7" spans="1:12" ht="22.95" customHeight="1">
      <c r="A7" s="106">
        <v>5</v>
      </c>
      <c r="B7" s="21">
        <v>44867</v>
      </c>
      <c r="C7" s="22" t="s">
        <v>70</v>
      </c>
      <c r="D7" s="20" t="s">
        <v>691</v>
      </c>
      <c r="E7" s="23" t="s">
        <v>12</v>
      </c>
      <c r="F7" s="23">
        <v>5800</v>
      </c>
      <c r="G7" s="23">
        <v>250.9</v>
      </c>
      <c r="H7" s="23">
        <v>247.5</v>
      </c>
      <c r="I7" s="23">
        <v>255.2</v>
      </c>
      <c r="J7" s="33">
        <f t="shared" si="2"/>
        <v>4.2999999999999829</v>
      </c>
      <c r="K7" s="34">
        <f t="shared" si="3"/>
        <v>24939.999999999902</v>
      </c>
      <c r="L7" s="81"/>
    </row>
    <row r="8" spans="1:12" ht="22.95" customHeight="1">
      <c r="A8" s="106">
        <v>6</v>
      </c>
      <c r="B8" s="21"/>
      <c r="C8" s="22" t="s">
        <v>250</v>
      </c>
      <c r="D8" s="20" t="s">
        <v>281</v>
      </c>
      <c r="E8" s="23" t="s">
        <v>12</v>
      </c>
      <c r="F8" s="23">
        <v>375</v>
      </c>
      <c r="G8" s="23">
        <v>4626</v>
      </c>
      <c r="H8" s="23">
        <v>4590.8999999999996</v>
      </c>
      <c r="I8" s="23">
        <v>4599</v>
      </c>
      <c r="J8" s="33">
        <f t="shared" si="2"/>
        <v>-27</v>
      </c>
      <c r="K8" s="34">
        <f t="shared" si="3"/>
        <v>-10125</v>
      </c>
      <c r="L8" s="55"/>
    </row>
    <row r="9" spans="1:12" ht="22.95" customHeight="1">
      <c r="A9" s="106">
        <v>7</v>
      </c>
      <c r="B9" s="21"/>
      <c r="C9" s="22" t="s">
        <v>679</v>
      </c>
      <c r="D9" s="20" t="s">
        <v>155</v>
      </c>
      <c r="E9" s="23" t="s">
        <v>12</v>
      </c>
      <c r="F9" s="23">
        <v>3100</v>
      </c>
      <c r="G9" s="23">
        <v>298.14999999999998</v>
      </c>
      <c r="H9" s="23">
        <v>294.3</v>
      </c>
      <c r="I9" s="23">
        <v>299.10000000000002</v>
      </c>
      <c r="J9" s="33">
        <f t="shared" ref="J9:J11" si="4">IF(E9="","",IF(E9="Buy",(I9-G9),(G9-I9)))</f>
        <v>0.95000000000004547</v>
      </c>
      <c r="K9" s="34">
        <f t="shared" ref="K9:K11" si="5">IF(E9="","",J9*F9)</f>
        <v>2945.000000000141</v>
      </c>
      <c r="L9" s="55">
        <f>SUM(K7:K9)</f>
        <v>17760.000000000044</v>
      </c>
    </row>
    <row r="10" spans="1:12" ht="22.95" customHeight="1">
      <c r="A10" s="106">
        <v>8</v>
      </c>
      <c r="B10" s="21">
        <v>44868</v>
      </c>
      <c r="C10" s="22" t="s">
        <v>254</v>
      </c>
      <c r="D10" s="20" t="s">
        <v>644</v>
      </c>
      <c r="E10" s="23" t="s">
        <v>12</v>
      </c>
      <c r="F10" s="23">
        <v>2300</v>
      </c>
      <c r="G10" s="23">
        <v>228.7</v>
      </c>
      <c r="H10" s="23">
        <v>225.9</v>
      </c>
      <c r="I10" s="23">
        <v>225.9</v>
      </c>
      <c r="J10" s="33">
        <f t="shared" si="4"/>
        <v>-2.7999999999999829</v>
      </c>
      <c r="K10" s="34">
        <f t="shared" si="5"/>
        <v>-6439.9999999999609</v>
      </c>
      <c r="L10" s="81"/>
    </row>
    <row r="11" spans="1:12" ht="22.95" customHeight="1">
      <c r="A11" s="106">
        <v>9</v>
      </c>
      <c r="B11" s="21"/>
      <c r="C11" s="22" t="s">
        <v>452</v>
      </c>
      <c r="D11" s="20" t="s">
        <v>599</v>
      </c>
      <c r="E11" s="23" t="s">
        <v>12</v>
      </c>
      <c r="F11" s="23">
        <v>5000</v>
      </c>
      <c r="G11" s="23">
        <v>189.3</v>
      </c>
      <c r="H11" s="23">
        <v>187.65</v>
      </c>
      <c r="I11" s="23">
        <v>187.65</v>
      </c>
      <c r="J11" s="33">
        <f t="shared" si="4"/>
        <v>-1.6500000000000057</v>
      </c>
      <c r="K11" s="34">
        <f t="shared" si="5"/>
        <v>-8250.0000000000291</v>
      </c>
      <c r="L11" s="55"/>
    </row>
    <row r="12" spans="1:12" ht="22.95" customHeight="1">
      <c r="A12" s="106">
        <v>10</v>
      </c>
      <c r="B12" s="21"/>
      <c r="C12" s="22" t="s">
        <v>730</v>
      </c>
      <c r="D12" s="20" t="s">
        <v>369</v>
      </c>
      <c r="E12" s="23" t="s">
        <v>12</v>
      </c>
      <c r="F12" s="23">
        <v>1250</v>
      </c>
      <c r="G12" s="23">
        <v>762</v>
      </c>
      <c r="H12" s="23">
        <v>755.1</v>
      </c>
      <c r="I12" s="23">
        <v>763.65</v>
      </c>
      <c r="J12" s="33">
        <f t="shared" ref="J12:J16" si="6">IF(E12="","",IF(E12="Buy",(I12-G12),(G12-I12)))</f>
        <v>1.6499999999999773</v>
      </c>
      <c r="K12" s="34">
        <f t="shared" ref="K12:K16" si="7">IF(E12="","",J12*F12)</f>
        <v>2062.4999999999718</v>
      </c>
      <c r="L12" s="55">
        <f>SUM(K10:K12)</f>
        <v>-12627.500000000018</v>
      </c>
    </row>
    <row r="13" spans="1:12" ht="22.95" customHeight="1">
      <c r="A13" s="106">
        <v>11</v>
      </c>
      <c r="B13" s="21">
        <v>44869</v>
      </c>
      <c r="C13" s="22" t="s">
        <v>237</v>
      </c>
      <c r="D13" s="20" t="s">
        <v>103</v>
      </c>
      <c r="E13" s="23" t="s">
        <v>12</v>
      </c>
      <c r="F13" s="23">
        <v>500</v>
      </c>
      <c r="G13" s="23">
        <v>1756</v>
      </c>
      <c r="H13" s="23">
        <v>1737</v>
      </c>
      <c r="I13" s="23">
        <v>1796.5</v>
      </c>
      <c r="J13" s="33">
        <f t="shared" si="6"/>
        <v>40.5</v>
      </c>
      <c r="K13" s="34">
        <f t="shared" si="7"/>
        <v>20250</v>
      </c>
      <c r="L13" s="81"/>
    </row>
    <row r="14" spans="1:12" ht="22.95" customHeight="1">
      <c r="A14" s="106">
        <v>12</v>
      </c>
      <c r="B14" s="21"/>
      <c r="C14" s="22" t="s">
        <v>449</v>
      </c>
      <c r="D14" s="20" t="s">
        <v>571</v>
      </c>
      <c r="E14" s="23" t="s">
        <v>12</v>
      </c>
      <c r="F14" s="23">
        <v>6000</v>
      </c>
      <c r="G14" s="23">
        <v>83.4</v>
      </c>
      <c r="H14" s="23">
        <v>82.35</v>
      </c>
      <c r="I14" s="23">
        <v>83.1</v>
      </c>
      <c r="J14" s="33">
        <f t="shared" si="6"/>
        <v>-0.30000000000001137</v>
      </c>
      <c r="K14" s="34">
        <f t="shared" si="7"/>
        <v>-1800.0000000000682</v>
      </c>
      <c r="L14" s="81"/>
    </row>
    <row r="15" spans="1:12" ht="22.95" customHeight="1">
      <c r="A15" s="106">
        <v>13</v>
      </c>
      <c r="B15" s="21"/>
      <c r="C15" s="22" t="s">
        <v>395</v>
      </c>
      <c r="D15" s="20" t="s">
        <v>155</v>
      </c>
      <c r="E15" s="23" t="s">
        <v>12</v>
      </c>
      <c r="F15" s="23">
        <v>3100</v>
      </c>
      <c r="G15" s="23">
        <v>321.7</v>
      </c>
      <c r="H15" s="23">
        <v>315</v>
      </c>
      <c r="I15" s="23">
        <v>324.10000000000002</v>
      </c>
      <c r="J15" s="33">
        <f t="shared" si="6"/>
        <v>2.4000000000000341</v>
      </c>
      <c r="K15" s="34">
        <f t="shared" si="7"/>
        <v>7440.0000000001055</v>
      </c>
      <c r="L15" s="55"/>
    </row>
    <row r="16" spans="1:12" ht="22.95" customHeight="1">
      <c r="A16" s="106">
        <v>14</v>
      </c>
      <c r="B16" s="21"/>
      <c r="C16" s="22" t="s">
        <v>406</v>
      </c>
      <c r="D16" s="20" t="s">
        <v>133</v>
      </c>
      <c r="E16" s="23" t="s">
        <v>12</v>
      </c>
      <c r="F16" s="23">
        <v>1250</v>
      </c>
      <c r="G16" s="23">
        <v>860.8</v>
      </c>
      <c r="H16" s="23">
        <v>853.2</v>
      </c>
      <c r="I16" s="23">
        <v>868.1</v>
      </c>
      <c r="J16" s="33">
        <f t="shared" si="6"/>
        <v>7.3000000000000682</v>
      </c>
      <c r="K16" s="34">
        <f t="shared" si="7"/>
        <v>9125.0000000000855</v>
      </c>
      <c r="L16" s="55">
        <f>SUM(K13:K16)</f>
        <v>35015.000000000124</v>
      </c>
    </row>
    <row r="17" spans="1:12" ht="22.95" customHeight="1">
      <c r="A17" s="106">
        <v>15</v>
      </c>
      <c r="B17" s="21">
        <v>44872</v>
      </c>
      <c r="C17" s="22" t="s">
        <v>199</v>
      </c>
      <c r="D17" s="20" t="s">
        <v>571</v>
      </c>
      <c r="E17" s="23" t="s">
        <v>12</v>
      </c>
      <c r="F17" s="23">
        <v>12000</v>
      </c>
      <c r="G17" s="23">
        <v>86.6</v>
      </c>
      <c r="H17" s="23">
        <v>84.6</v>
      </c>
      <c r="I17" s="23">
        <v>87.65</v>
      </c>
      <c r="J17" s="33">
        <f t="shared" ref="J17:J23" si="8">IF(E17="","",IF(E17="Buy",(I17-G17),(G17-I17)))</f>
        <v>1.0500000000000114</v>
      </c>
      <c r="K17" s="34">
        <f t="shared" ref="K17:K23" si="9">IF(E17="","",J17*F17)</f>
        <v>12600.000000000136</v>
      </c>
      <c r="L17" s="81"/>
    </row>
    <row r="18" spans="1:12" ht="22.95" customHeight="1">
      <c r="A18" s="106">
        <v>16</v>
      </c>
      <c r="B18" s="21"/>
      <c r="C18" s="22" t="s">
        <v>388</v>
      </c>
      <c r="D18" s="20" t="s">
        <v>633</v>
      </c>
      <c r="E18" s="23" t="s">
        <v>12</v>
      </c>
      <c r="F18" s="23">
        <v>125</v>
      </c>
      <c r="G18" s="23">
        <v>4613</v>
      </c>
      <c r="H18" s="23">
        <v>4581.8999999999996</v>
      </c>
      <c r="I18" s="23">
        <v>4581.8999999999996</v>
      </c>
      <c r="J18" s="33">
        <f t="shared" si="8"/>
        <v>-31.100000000000364</v>
      </c>
      <c r="K18" s="34">
        <f t="shared" si="9"/>
        <v>-3887.5000000000455</v>
      </c>
      <c r="L18" s="81"/>
    </row>
    <row r="19" spans="1:12" ht="22.95" customHeight="1">
      <c r="A19" s="106">
        <v>17</v>
      </c>
      <c r="B19" s="21"/>
      <c r="C19" s="22" t="s">
        <v>211</v>
      </c>
      <c r="D19" s="20" t="s">
        <v>223</v>
      </c>
      <c r="E19" s="23" t="s">
        <v>12</v>
      </c>
      <c r="F19" s="23">
        <v>1125</v>
      </c>
      <c r="G19" s="23">
        <v>1092.9000000000001</v>
      </c>
      <c r="H19" s="23">
        <v>1080.9000000000001</v>
      </c>
      <c r="I19" s="23">
        <v>1107.25</v>
      </c>
      <c r="J19" s="33">
        <f t="shared" si="8"/>
        <v>14.349999999999909</v>
      </c>
      <c r="K19" s="34">
        <f t="shared" si="9"/>
        <v>16143.749999999898</v>
      </c>
      <c r="L19" s="55"/>
    </row>
    <row r="20" spans="1:12" ht="22.95" customHeight="1">
      <c r="A20" s="106">
        <v>18</v>
      </c>
      <c r="B20" s="21"/>
      <c r="C20" s="22" t="s">
        <v>256</v>
      </c>
      <c r="D20" s="20" t="s">
        <v>167</v>
      </c>
      <c r="E20" s="23" t="s">
        <v>12</v>
      </c>
      <c r="F20" s="23">
        <v>3500</v>
      </c>
      <c r="G20" s="23">
        <v>302</v>
      </c>
      <c r="H20" s="23">
        <v>297.89999999999998</v>
      </c>
      <c r="I20" s="23">
        <v>297.89999999999998</v>
      </c>
      <c r="J20" s="33">
        <f t="shared" si="8"/>
        <v>-4.1000000000000227</v>
      </c>
      <c r="K20" s="34">
        <f t="shared" si="9"/>
        <v>-14350.00000000008</v>
      </c>
      <c r="L20" s="55">
        <f>SUM(K17:K20)</f>
        <v>10506.249999999909</v>
      </c>
    </row>
    <row r="21" spans="1:12" ht="22.95" customHeight="1">
      <c r="A21" s="106">
        <v>19</v>
      </c>
      <c r="B21" s="21">
        <v>44874</v>
      </c>
      <c r="C21" s="22" t="s">
        <v>213</v>
      </c>
      <c r="D21" s="20" t="s">
        <v>220</v>
      </c>
      <c r="E21" s="23" t="s">
        <v>12</v>
      </c>
      <c r="F21" s="23">
        <v>200</v>
      </c>
      <c r="G21" s="23">
        <v>4228</v>
      </c>
      <c r="H21" s="23">
        <v>4185.8999999999996</v>
      </c>
      <c r="I21" s="23">
        <v>4217</v>
      </c>
      <c r="J21" s="33">
        <f t="shared" si="8"/>
        <v>-11</v>
      </c>
      <c r="K21" s="34">
        <f t="shared" si="9"/>
        <v>-2200</v>
      </c>
      <c r="L21" s="81"/>
    </row>
    <row r="22" spans="1:12" ht="22.95" customHeight="1">
      <c r="A22" s="106">
        <v>20</v>
      </c>
      <c r="B22" s="21"/>
      <c r="C22" s="22" t="s">
        <v>229</v>
      </c>
      <c r="D22" s="20" t="s">
        <v>138</v>
      </c>
      <c r="E22" s="23" t="s">
        <v>13</v>
      </c>
      <c r="F22" s="23">
        <v>2500</v>
      </c>
      <c r="G22" s="23">
        <v>580.6</v>
      </c>
      <c r="H22" s="23">
        <v>585.9</v>
      </c>
      <c r="I22" s="23">
        <v>581.4</v>
      </c>
      <c r="J22" s="33">
        <f t="shared" si="8"/>
        <v>-0.79999999999995453</v>
      </c>
      <c r="K22" s="34">
        <f t="shared" si="9"/>
        <v>-1999.9999999998863</v>
      </c>
      <c r="L22" s="55"/>
    </row>
    <row r="23" spans="1:12" ht="22.95" customHeight="1">
      <c r="A23" s="106">
        <v>21</v>
      </c>
      <c r="B23" s="21"/>
      <c r="C23" s="22" t="s">
        <v>207</v>
      </c>
      <c r="D23" s="20" t="s">
        <v>638</v>
      </c>
      <c r="E23" s="23" t="s">
        <v>12</v>
      </c>
      <c r="F23" s="23">
        <v>2000</v>
      </c>
      <c r="G23" s="23">
        <v>629.6</v>
      </c>
      <c r="H23" s="23">
        <v>621.9</v>
      </c>
      <c r="I23" s="23">
        <v>640.75</v>
      </c>
      <c r="J23" s="33">
        <f t="shared" si="8"/>
        <v>11.149999999999977</v>
      </c>
      <c r="K23" s="34">
        <f t="shared" si="9"/>
        <v>22299.999999999956</v>
      </c>
      <c r="L23" s="55"/>
    </row>
    <row r="24" spans="1:12" ht="22.95" customHeight="1">
      <c r="A24" s="106">
        <v>22</v>
      </c>
      <c r="B24" s="21"/>
      <c r="C24" s="22" t="s">
        <v>521</v>
      </c>
      <c r="D24" s="20" t="s">
        <v>650</v>
      </c>
      <c r="E24" s="23" t="s">
        <v>12</v>
      </c>
      <c r="F24" s="23">
        <v>1950</v>
      </c>
      <c r="G24" s="23">
        <v>540.25</v>
      </c>
      <c r="H24" s="23">
        <v>536.4</v>
      </c>
      <c r="I24" s="23">
        <v>538.25</v>
      </c>
      <c r="J24" s="33">
        <f t="shared" ref="J24:J27" si="10">IF(E24="","",IF(E24="Buy",(I24-G24),(G24-I24)))</f>
        <v>-2</v>
      </c>
      <c r="K24" s="34">
        <f t="shared" ref="K24:K27" si="11">IF(E24="","",J24*F24)</f>
        <v>-3900</v>
      </c>
      <c r="L24" s="55">
        <f>SUM(K21:K24)</f>
        <v>14200.000000000069</v>
      </c>
    </row>
    <row r="25" spans="1:12" ht="22.95" customHeight="1">
      <c r="A25" s="106">
        <v>23</v>
      </c>
      <c r="B25" s="21">
        <v>44875</v>
      </c>
      <c r="C25" s="22" t="s">
        <v>388</v>
      </c>
      <c r="D25" s="20" t="s">
        <v>78</v>
      </c>
      <c r="E25" s="23" t="s">
        <v>13</v>
      </c>
      <c r="F25" s="23">
        <v>250</v>
      </c>
      <c r="G25" s="23">
        <v>7092</v>
      </c>
      <c r="H25" s="23">
        <v>7152.3</v>
      </c>
      <c r="I25" s="23">
        <v>7095</v>
      </c>
      <c r="J25" s="33">
        <f t="shared" si="10"/>
        <v>-3</v>
      </c>
      <c r="K25" s="34">
        <f t="shared" si="11"/>
        <v>-750</v>
      </c>
      <c r="L25" s="81"/>
    </row>
    <row r="26" spans="1:12" ht="22.95" customHeight="1">
      <c r="A26" s="106">
        <v>24</v>
      </c>
      <c r="B26" s="21"/>
      <c r="C26" s="22" t="s">
        <v>565</v>
      </c>
      <c r="D26" s="20" t="s">
        <v>168</v>
      </c>
      <c r="E26" s="23" t="s">
        <v>13</v>
      </c>
      <c r="F26" s="23">
        <v>1000</v>
      </c>
      <c r="G26" s="23">
        <v>1096.5999999999999</v>
      </c>
      <c r="H26" s="23">
        <v>1107</v>
      </c>
      <c r="I26" s="23">
        <v>1078.05</v>
      </c>
      <c r="J26" s="33">
        <f t="shared" si="10"/>
        <v>18.549999999999955</v>
      </c>
      <c r="K26" s="34">
        <f t="shared" si="11"/>
        <v>18549.999999999956</v>
      </c>
      <c r="L26" s="55"/>
    </row>
    <row r="27" spans="1:12" ht="22.95" customHeight="1">
      <c r="A27" s="106">
        <v>25</v>
      </c>
      <c r="B27" s="21"/>
      <c r="C27" s="22" t="s">
        <v>679</v>
      </c>
      <c r="D27" s="20" t="s">
        <v>692</v>
      </c>
      <c r="E27" s="23" t="s">
        <v>13</v>
      </c>
      <c r="F27" s="23">
        <v>3000</v>
      </c>
      <c r="G27" s="23">
        <v>300.05</v>
      </c>
      <c r="H27" s="23">
        <v>305.10000000000002</v>
      </c>
      <c r="I27" s="23">
        <v>300.3</v>
      </c>
      <c r="J27" s="33">
        <f t="shared" si="10"/>
        <v>-0.25</v>
      </c>
      <c r="K27" s="34">
        <f t="shared" si="11"/>
        <v>-750</v>
      </c>
      <c r="L27" s="55">
        <f>SUM(K25:K27)</f>
        <v>17049.999999999956</v>
      </c>
    </row>
    <row r="28" spans="1:12" ht="22.95" customHeight="1">
      <c r="A28" s="106">
        <v>26</v>
      </c>
      <c r="B28" s="21">
        <v>44876</v>
      </c>
      <c r="C28" s="22" t="s">
        <v>240</v>
      </c>
      <c r="D28" s="20" t="s">
        <v>169</v>
      </c>
      <c r="E28" s="23" t="s">
        <v>12</v>
      </c>
      <c r="F28" s="23">
        <v>4250</v>
      </c>
      <c r="G28" s="23">
        <v>107.9</v>
      </c>
      <c r="H28" s="23">
        <v>105.3</v>
      </c>
      <c r="I28" s="23">
        <v>107.15</v>
      </c>
      <c r="J28" s="33">
        <f t="shared" ref="J28:J34" si="12">IF(E28="","",IF(E28="Buy",(I28-G28),(G28-I28)))</f>
        <v>-0.75</v>
      </c>
      <c r="K28" s="34">
        <f t="shared" ref="K28:K34" si="13">IF(E28="","",J28*F28)</f>
        <v>-3187.5</v>
      </c>
      <c r="L28" s="81"/>
    </row>
    <row r="29" spans="1:12" ht="22.95" customHeight="1">
      <c r="A29" s="106">
        <v>27</v>
      </c>
      <c r="B29" s="21"/>
      <c r="C29" s="22" t="s">
        <v>188</v>
      </c>
      <c r="D29" s="20" t="s">
        <v>692</v>
      </c>
      <c r="E29" s="23" t="s">
        <v>13</v>
      </c>
      <c r="F29" s="23">
        <v>3000</v>
      </c>
      <c r="G29" s="23">
        <v>298.8</v>
      </c>
      <c r="H29" s="23">
        <v>303.3</v>
      </c>
      <c r="I29" s="23">
        <v>292.10000000000002</v>
      </c>
      <c r="J29" s="33">
        <f t="shared" si="12"/>
        <v>6.6999999999999886</v>
      </c>
      <c r="K29" s="34">
        <f t="shared" si="13"/>
        <v>20099.999999999967</v>
      </c>
      <c r="L29" s="55"/>
    </row>
    <row r="30" spans="1:12" ht="22.95" customHeight="1">
      <c r="A30" s="106">
        <v>28</v>
      </c>
      <c r="B30" s="21"/>
      <c r="C30" s="22" t="s">
        <v>305</v>
      </c>
      <c r="D30" s="20" t="s">
        <v>633</v>
      </c>
      <c r="E30" s="23" t="s">
        <v>12</v>
      </c>
      <c r="F30" s="23">
        <v>250</v>
      </c>
      <c r="G30" s="23">
        <v>4638</v>
      </c>
      <c r="H30" s="23">
        <v>4590.8999999999996</v>
      </c>
      <c r="I30" s="23">
        <v>4592</v>
      </c>
      <c r="J30" s="33">
        <f t="shared" ref="J30" si="14">IF(E30="","",IF(E30="Buy",(I30-G30),(G30-I30)))</f>
        <v>-46</v>
      </c>
      <c r="K30" s="34">
        <f t="shared" ref="K30" si="15">IF(E30="","",J30*F30)</f>
        <v>-11500</v>
      </c>
      <c r="L30" s="55"/>
    </row>
    <row r="31" spans="1:12" ht="22.95" customHeight="1">
      <c r="A31" s="106">
        <v>29</v>
      </c>
      <c r="B31" s="21"/>
      <c r="C31" s="22" t="s">
        <v>330</v>
      </c>
      <c r="D31" s="20" t="s">
        <v>602</v>
      </c>
      <c r="E31" s="23" t="s">
        <v>12</v>
      </c>
      <c r="F31" s="23">
        <v>6200</v>
      </c>
      <c r="G31" s="23">
        <v>122.2</v>
      </c>
      <c r="H31" s="23">
        <v>120.15</v>
      </c>
      <c r="I31" s="23">
        <v>121.05</v>
      </c>
      <c r="J31" s="33">
        <f t="shared" si="12"/>
        <v>-1.1500000000000057</v>
      </c>
      <c r="K31" s="34">
        <f t="shared" si="13"/>
        <v>-7130.0000000000355</v>
      </c>
      <c r="L31" s="55">
        <f>SUM(K28:K31)</f>
        <v>-1717.5000000000682</v>
      </c>
    </row>
    <row r="32" spans="1:12" ht="22.95" customHeight="1">
      <c r="A32" s="106">
        <v>30</v>
      </c>
      <c r="B32" s="21">
        <v>44879</v>
      </c>
      <c r="C32" s="22" t="s">
        <v>106</v>
      </c>
      <c r="D32" s="20" t="s">
        <v>154</v>
      </c>
      <c r="E32" s="23" t="s">
        <v>12</v>
      </c>
      <c r="F32" s="23">
        <v>2150</v>
      </c>
      <c r="G32" s="23">
        <v>452.1</v>
      </c>
      <c r="H32" s="23">
        <v>444.6</v>
      </c>
      <c r="I32" s="23">
        <v>447.3</v>
      </c>
      <c r="J32" s="33">
        <f t="shared" si="12"/>
        <v>-4.8000000000000114</v>
      </c>
      <c r="K32" s="34">
        <f t="shared" si="13"/>
        <v>-10320.000000000024</v>
      </c>
      <c r="L32" s="81"/>
    </row>
    <row r="33" spans="1:12" ht="22.95" customHeight="1">
      <c r="A33" s="106">
        <v>31</v>
      </c>
      <c r="B33" s="21"/>
      <c r="C33" s="22" t="s">
        <v>102</v>
      </c>
      <c r="D33" s="20" t="s">
        <v>92</v>
      </c>
      <c r="E33" s="23" t="s">
        <v>12</v>
      </c>
      <c r="F33" s="23">
        <v>800</v>
      </c>
      <c r="G33" s="23">
        <v>1726.5</v>
      </c>
      <c r="H33" s="23">
        <v>1707.3</v>
      </c>
      <c r="I33" s="23">
        <v>1717.2</v>
      </c>
      <c r="J33" s="33">
        <f t="shared" si="12"/>
        <v>-9.2999999999999545</v>
      </c>
      <c r="K33" s="34">
        <f t="shared" si="13"/>
        <v>-7439.9999999999636</v>
      </c>
      <c r="L33" s="55"/>
    </row>
    <row r="34" spans="1:12" ht="22.95" customHeight="1">
      <c r="A34" s="106">
        <v>32</v>
      </c>
      <c r="B34" s="21"/>
      <c r="C34" s="22" t="s">
        <v>303</v>
      </c>
      <c r="D34" s="20" t="s">
        <v>731</v>
      </c>
      <c r="E34" s="23" t="s">
        <v>12</v>
      </c>
      <c r="F34" s="23">
        <v>500</v>
      </c>
      <c r="G34" s="23">
        <v>2935.65</v>
      </c>
      <c r="H34" s="23">
        <v>2898</v>
      </c>
      <c r="I34" s="23">
        <v>2947.4</v>
      </c>
      <c r="J34" s="33">
        <f t="shared" si="12"/>
        <v>11.75</v>
      </c>
      <c r="K34" s="34">
        <f t="shared" si="13"/>
        <v>5875</v>
      </c>
      <c r="L34" s="55">
        <f>SUM(K32:K34)</f>
        <v>-11884.999999999985</v>
      </c>
    </row>
    <row r="35" spans="1:12" ht="22.95" customHeight="1">
      <c r="A35" s="106">
        <v>33</v>
      </c>
      <c r="B35" s="21">
        <v>44880</v>
      </c>
      <c r="C35" s="22" t="s">
        <v>240</v>
      </c>
      <c r="D35" s="20" t="s">
        <v>633</v>
      </c>
      <c r="E35" s="23" t="s">
        <v>12</v>
      </c>
      <c r="F35" s="23">
        <v>250</v>
      </c>
      <c r="G35" s="23">
        <v>4663</v>
      </c>
      <c r="H35" s="23">
        <v>4620.6000000000004</v>
      </c>
      <c r="I35" s="23">
        <v>4623</v>
      </c>
      <c r="J35" s="33">
        <f t="shared" ref="J35:J41" si="16">IF(E35="","",IF(E35="Buy",(I35-G35),(G35-I35)))</f>
        <v>-40</v>
      </c>
      <c r="K35" s="34">
        <f t="shared" ref="K35:K41" si="17">IF(E35="","",J35*F35)</f>
        <v>-10000</v>
      </c>
      <c r="L35" s="81"/>
    </row>
    <row r="36" spans="1:12" ht="22.95" customHeight="1">
      <c r="A36" s="106">
        <v>34</v>
      </c>
      <c r="B36" s="21"/>
      <c r="C36" s="22" t="s">
        <v>291</v>
      </c>
      <c r="D36" s="20" t="s">
        <v>635</v>
      </c>
      <c r="E36" s="23" t="s">
        <v>12</v>
      </c>
      <c r="F36" s="23">
        <v>600</v>
      </c>
      <c r="G36" s="23">
        <v>2724.45</v>
      </c>
      <c r="H36" s="23">
        <v>2691</v>
      </c>
      <c r="I36" s="23">
        <v>2727</v>
      </c>
      <c r="J36" s="33">
        <f t="shared" si="16"/>
        <v>2.5500000000001819</v>
      </c>
      <c r="K36" s="34">
        <f t="shared" si="17"/>
        <v>1530.0000000001091</v>
      </c>
      <c r="L36" s="55"/>
    </row>
    <row r="37" spans="1:12" ht="22.95" customHeight="1">
      <c r="A37" s="106">
        <v>35</v>
      </c>
      <c r="B37" s="21"/>
      <c r="C37" s="22" t="s">
        <v>211</v>
      </c>
      <c r="D37" s="20" t="s">
        <v>644</v>
      </c>
      <c r="E37" s="23" t="s">
        <v>12</v>
      </c>
      <c r="F37" s="23">
        <v>4600</v>
      </c>
      <c r="G37" s="23">
        <v>230.15</v>
      </c>
      <c r="H37" s="23">
        <v>225.9</v>
      </c>
      <c r="I37" s="23">
        <v>228.15</v>
      </c>
      <c r="J37" s="33">
        <f t="shared" si="16"/>
        <v>-2</v>
      </c>
      <c r="K37" s="34">
        <f t="shared" si="17"/>
        <v>-9200</v>
      </c>
      <c r="L37" s="55"/>
    </row>
    <row r="38" spans="1:12" ht="22.95" customHeight="1">
      <c r="A38" s="106">
        <v>36</v>
      </c>
      <c r="B38" s="21"/>
      <c r="C38" s="22" t="s">
        <v>458</v>
      </c>
      <c r="D38" s="20" t="s">
        <v>356</v>
      </c>
      <c r="E38" s="23" t="s">
        <v>12</v>
      </c>
      <c r="F38" s="23">
        <v>1200</v>
      </c>
      <c r="G38" s="23">
        <v>1373</v>
      </c>
      <c r="H38" s="23">
        <v>1365.3</v>
      </c>
      <c r="I38" s="23">
        <v>1365.3</v>
      </c>
      <c r="J38" s="33">
        <f t="shared" si="16"/>
        <v>-7.7000000000000455</v>
      </c>
      <c r="K38" s="34">
        <f t="shared" si="17"/>
        <v>-9240.0000000000546</v>
      </c>
      <c r="L38" s="55">
        <f>SUM(K35:K38)</f>
        <v>-26909.999999999945</v>
      </c>
    </row>
    <row r="39" spans="1:12" ht="22.95" customHeight="1">
      <c r="A39" s="106">
        <v>37</v>
      </c>
      <c r="B39" s="21">
        <v>44881</v>
      </c>
      <c r="C39" s="22" t="s">
        <v>94</v>
      </c>
      <c r="D39" s="20" t="s">
        <v>103</v>
      </c>
      <c r="E39" s="23" t="s">
        <v>13</v>
      </c>
      <c r="F39" s="23">
        <v>1000</v>
      </c>
      <c r="G39" s="23">
        <v>1694.15</v>
      </c>
      <c r="H39" s="23">
        <v>1710.9</v>
      </c>
      <c r="I39" s="23">
        <v>1693.3</v>
      </c>
      <c r="J39" s="33">
        <f t="shared" si="16"/>
        <v>0.85000000000013642</v>
      </c>
      <c r="K39" s="34">
        <f t="shared" si="17"/>
        <v>850.00000000013642</v>
      </c>
      <c r="L39" s="81"/>
    </row>
    <row r="40" spans="1:12" ht="22.95" customHeight="1">
      <c r="A40" s="106">
        <v>38</v>
      </c>
      <c r="B40" s="21"/>
      <c r="C40" s="22" t="s">
        <v>188</v>
      </c>
      <c r="D40" s="20" t="s">
        <v>694</v>
      </c>
      <c r="E40" s="23" t="s">
        <v>12</v>
      </c>
      <c r="F40" s="23">
        <v>150</v>
      </c>
      <c r="G40" s="23">
        <v>3913</v>
      </c>
      <c r="H40" s="23">
        <v>3879</v>
      </c>
      <c r="I40" s="23">
        <v>3879</v>
      </c>
      <c r="J40" s="33">
        <f t="shared" si="16"/>
        <v>-34</v>
      </c>
      <c r="K40" s="34">
        <f t="shared" si="17"/>
        <v>-5100</v>
      </c>
      <c r="L40" s="55"/>
    </row>
    <row r="41" spans="1:12" ht="22.95" customHeight="1">
      <c r="A41" s="106">
        <v>39</v>
      </c>
      <c r="B41" s="21"/>
      <c r="C41" s="22" t="s">
        <v>454</v>
      </c>
      <c r="D41" s="20" t="s">
        <v>52</v>
      </c>
      <c r="E41" s="23" t="s">
        <v>12</v>
      </c>
      <c r="F41" s="23">
        <v>800</v>
      </c>
      <c r="G41" s="23">
        <v>1966.15</v>
      </c>
      <c r="H41" s="23">
        <v>1951.2</v>
      </c>
      <c r="I41" s="23">
        <v>1960.3</v>
      </c>
      <c r="J41" s="33">
        <f t="shared" si="16"/>
        <v>-5.8500000000001364</v>
      </c>
      <c r="K41" s="34">
        <f t="shared" si="17"/>
        <v>-4680.0000000001091</v>
      </c>
      <c r="L41" s="55">
        <f>SUM(K39:K41)</f>
        <v>-8929.9999999999727</v>
      </c>
    </row>
    <row r="42" spans="1:12" ht="22.95" customHeight="1">
      <c r="A42" s="106">
        <v>40</v>
      </c>
      <c r="B42" s="21">
        <v>44882</v>
      </c>
      <c r="C42" s="22" t="s">
        <v>81</v>
      </c>
      <c r="D42" s="20" t="s">
        <v>65</v>
      </c>
      <c r="E42" s="23" t="s">
        <v>13</v>
      </c>
      <c r="F42" s="23">
        <v>750</v>
      </c>
      <c r="G42" s="23">
        <v>2609.6</v>
      </c>
      <c r="H42" s="23">
        <v>2637</v>
      </c>
      <c r="I42" s="23">
        <v>2576</v>
      </c>
      <c r="J42" s="33">
        <f t="shared" ref="J42:J52" si="18">IF(E42="","",IF(E42="Buy",(I42-G42),(G42-I42)))</f>
        <v>33.599999999999909</v>
      </c>
      <c r="K42" s="34">
        <f t="shared" ref="K42:K52" si="19">IF(E42="","",J42*F42)</f>
        <v>25199.999999999931</v>
      </c>
      <c r="L42" s="81"/>
    </row>
    <row r="43" spans="1:12" ht="22.95" customHeight="1">
      <c r="A43" s="106">
        <v>41</v>
      </c>
      <c r="B43" s="21"/>
      <c r="C43" s="22" t="s">
        <v>137</v>
      </c>
      <c r="D43" s="20" t="s">
        <v>253</v>
      </c>
      <c r="E43" s="23" t="s">
        <v>13</v>
      </c>
      <c r="F43" s="23">
        <v>5000</v>
      </c>
      <c r="G43" s="23">
        <v>144.5</v>
      </c>
      <c r="H43" s="23">
        <v>146.69999999999999</v>
      </c>
      <c r="I43" s="23">
        <v>145.44999999999999</v>
      </c>
      <c r="J43" s="33">
        <f t="shared" si="18"/>
        <v>-0.94999999999998863</v>
      </c>
      <c r="K43" s="34">
        <f t="shared" si="19"/>
        <v>-4749.9999999999436</v>
      </c>
      <c r="L43" s="55"/>
    </row>
    <row r="44" spans="1:12" ht="22.95" customHeight="1">
      <c r="A44" s="106">
        <v>42</v>
      </c>
      <c r="B44" s="21"/>
      <c r="C44" s="22" t="s">
        <v>308</v>
      </c>
      <c r="D44" s="20" t="s">
        <v>610</v>
      </c>
      <c r="E44" s="23" t="s">
        <v>12</v>
      </c>
      <c r="F44" s="23">
        <v>1800</v>
      </c>
      <c r="G44" s="23">
        <v>786.1</v>
      </c>
      <c r="H44" s="23">
        <v>777.6</v>
      </c>
      <c r="I44" s="23">
        <v>787.1</v>
      </c>
      <c r="J44" s="33">
        <f t="shared" si="18"/>
        <v>1</v>
      </c>
      <c r="K44" s="34">
        <f t="shared" si="19"/>
        <v>1800</v>
      </c>
      <c r="L44" s="55">
        <f>SUM(K42:K44)</f>
        <v>22249.999999999985</v>
      </c>
    </row>
    <row r="45" spans="1:12" ht="22.95" customHeight="1">
      <c r="A45" s="106">
        <v>43</v>
      </c>
      <c r="B45" s="21">
        <v>44883</v>
      </c>
      <c r="C45" s="22" t="s">
        <v>388</v>
      </c>
      <c r="D45" s="20" t="s">
        <v>49</v>
      </c>
      <c r="E45" s="23" t="s">
        <v>13</v>
      </c>
      <c r="F45" s="23">
        <v>125</v>
      </c>
      <c r="G45" s="23">
        <v>4348</v>
      </c>
      <c r="H45" s="23">
        <v>4377.6000000000004</v>
      </c>
      <c r="I45" s="23">
        <v>4368</v>
      </c>
      <c r="J45" s="33">
        <f t="shared" si="18"/>
        <v>-20</v>
      </c>
      <c r="K45" s="34">
        <f t="shared" si="19"/>
        <v>-2500</v>
      </c>
      <c r="L45" s="81"/>
    </row>
    <row r="46" spans="1:12" ht="22.95" customHeight="1">
      <c r="A46" s="106">
        <v>44</v>
      </c>
      <c r="B46" s="21"/>
      <c r="C46" s="22" t="s">
        <v>142</v>
      </c>
      <c r="D46" s="20" t="s">
        <v>241</v>
      </c>
      <c r="E46" s="23" t="s">
        <v>13</v>
      </c>
      <c r="F46" s="23">
        <v>750</v>
      </c>
      <c r="G46" s="23">
        <v>2318</v>
      </c>
      <c r="H46" s="23">
        <v>2334.6</v>
      </c>
      <c r="I46" s="23">
        <v>2275.0500000000002</v>
      </c>
      <c r="J46" s="33">
        <f t="shared" si="18"/>
        <v>42.949999999999818</v>
      </c>
      <c r="K46" s="34">
        <f t="shared" si="19"/>
        <v>32212.499999999862</v>
      </c>
      <c r="L46" s="55"/>
    </row>
    <row r="47" spans="1:12" ht="22.95" customHeight="1">
      <c r="A47" s="106">
        <v>45</v>
      </c>
      <c r="B47" s="21"/>
      <c r="C47" s="22" t="s">
        <v>87</v>
      </c>
      <c r="D47" s="20" t="s">
        <v>150</v>
      </c>
      <c r="E47" s="23" t="s">
        <v>12</v>
      </c>
      <c r="F47" s="23">
        <v>2700</v>
      </c>
      <c r="G47" s="23">
        <v>312.89999999999998</v>
      </c>
      <c r="H47" s="23">
        <v>309.60000000000002</v>
      </c>
      <c r="I47" s="23">
        <v>309.60000000000002</v>
      </c>
      <c r="J47" s="33">
        <f t="shared" si="18"/>
        <v>-3.2999999999999545</v>
      </c>
      <c r="K47" s="34">
        <f t="shared" si="19"/>
        <v>-8909.9999999998763</v>
      </c>
      <c r="L47" s="55"/>
    </row>
    <row r="48" spans="1:12" ht="22.95" customHeight="1">
      <c r="A48" s="106">
        <v>46</v>
      </c>
      <c r="B48" s="21"/>
      <c r="C48" s="22" t="s">
        <v>431</v>
      </c>
      <c r="D48" s="20" t="s">
        <v>514</v>
      </c>
      <c r="E48" s="23" t="s">
        <v>13</v>
      </c>
      <c r="F48" s="23">
        <v>3600</v>
      </c>
      <c r="G48" s="23">
        <v>218.65</v>
      </c>
      <c r="H48" s="23">
        <v>220.5</v>
      </c>
      <c r="I48" s="23">
        <v>214.9</v>
      </c>
      <c r="J48" s="33">
        <f t="shared" si="18"/>
        <v>3.75</v>
      </c>
      <c r="K48" s="34">
        <f t="shared" si="19"/>
        <v>13500</v>
      </c>
      <c r="L48" s="55">
        <f>SUM(K45:K48)</f>
        <v>34302.499999999985</v>
      </c>
    </row>
    <row r="49" spans="1:12" ht="22.95" customHeight="1">
      <c r="A49" s="106">
        <v>47</v>
      </c>
      <c r="B49" s="21">
        <v>44886</v>
      </c>
      <c r="C49" s="22" t="s">
        <v>246</v>
      </c>
      <c r="D49" s="20" t="s">
        <v>138</v>
      </c>
      <c r="E49" s="23" t="s">
        <v>13</v>
      </c>
      <c r="F49" s="23">
        <v>2500</v>
      </c>
      <c r="G49" s="23">
        <v>547</v>
      </c>
      <c r="H49" s="23">
        <v>551.70000000000005</v>
      </c>
      <c r="I49" s="23">
        <v>541.9</v>
      </c>
      <c r="J49" s="33">
        <f t="shared" si="18"/>
        <v>5.1000000000000227</v>
      </c>
      <c r="K49" s="34">
        <f t="shared" si="19"/>
        <v>12750.000000000056</v>
      </c>
      <c r="L49" s="81"/>
    </row>
    <row r="50" spans="1:12" ht="22.95" customHeight="1">
      <c r="A50" s="106">
        <v>48</v>
      </c>
      <c r="B50" s="21"/>
      <c r="C50" s="22" t="s">
        <v>123</v>
      </c>
      <c r="D50" s="20" t="s">
        <v>610</v>
      </c>
      <c r="E50" s="23" t="s">
        <v>13</v>
      </c>
      <c r="F50" s="23">
        <v>1800</v>
      </c>
      <c r="G50" s="23">
        <v>766.3</v>
      </c>
      <c r="H50" s="23">
        <v>774.9</v>
      </c>
      <c r="I50" s="23">
        <v>770</v>
      </c>
      <c r="J50" s="33">
        <f t="shared" si="18"/>
        <v>-3.7000000000000455</v>
      </c>
      <c r="K50" s="34">
        <f t="shared" si="19"/>
        <v>-6660.0000000000819</v>
      </c>
      <c r="L50" s="55"/>
    </row>
    <row r="51" spans="1:12" ht="22.95" customHeight="1">
      <c r="A51" s="106">
        <v>49</v>
      </c>
      <c r="B51" s="21"/>
      <c r="C51" s="22" t="s">
        <v>418</v>
      </c>
      <c r="D51" s="20" t="s">
        <v>317</v>
      </c>
      <c r="E51" s="23" t="s">
        <v>12</v>
      </c>
      <c r="F51" s="23">
        <v>550</v>
      </c>
      <c r="G51" s="23">
        <v>2091.65</v>
      </c>
      <c r="H51" s="23">
        <v>2062</v>
      </c>
      <c r="I51" s="23">
        <v>2162.4499999999998</v>
      </c>
      <c r="J51" s="33">
        <f t="shared" si="18"/>
        <v>70.799999999999727</v>
      </c>
      <c r="K51" s="34">
        <f t="shared" si="19"/>
        <v>38939.999999999847</v>
      </c>
      <c r="L51" s="55"/>
    </row>
    <row r="52" spans="1:12" ht="22.95" customHeight="1">
      <c r="A52" s="106">
        <v>50</v>
      </c>
      <c r="B52" s="21"/>
      <c r="C52" s="22" t="s">
        <v>512</v>
      </c>
      <c r="D52" s="20" t="s">
        <v>202</v>
      </c>
      <c r="E52" s="23" t="s">
        <v>13</v>
      </c>
      <c r="F52" s="23">
        <v>2700</v>
      </c>
      <c r="G52" s="23">
        <v>696</v>
      </c>
      <c r="H52" s="23">
        <v>702.9</v>
      </c>
      <c r="I52" s="23">
        <v>698</v>
      </c>
      <c r="J52" s="33">
        <f t="shared" si="18"/>
        <v>-2</v>
      </c>
      <c r="K52" s="34">
        <f t="shared" si="19"/>
        <v>-5400</v>
      </c>
      <c r="L52" s="55"/>
    </row>
    <row r="53" spans="1:12" ht="22.95" customHeight="1">
      <c r="A53" s="106">
        <v>51</v>
      </c>
      <c r="B53" s="21"/>
      <c r="C53" s="22" t="s">
        <v>732</v>
      </c>
      <c r="D53" s="20" t="s">
        <v>105</v>
      </c>
      <c r="E53" s="23" t="s">
        <v>12</v>
      </c>
      <c r="F53" s="23">
        <v>300</v>
      </c>
      <c r="G53" s="23">
        <v>1805</v>
      </c>
      <c r="H53" s="23">
        <v>1788.3</v>
      </c>
      <c r="I53" s="23">
        <v>1796.25</v>
      </c>
      <c r="J53" s="33">
        <f t="shared" ref="J53:J60" si="20">IF(E53="","",IF(E53="Buy",(I53-G53),(G53-I53)))</f>
        <v>-8.75</v>
      </c>
      <c r="K53" s="34">
        <f t="shared" ref="K53:K60" si="21">IF(E53="","",J53*F53)</f>
        <v>-2625</v>
      </c>
      <c r="L53" s="55">
        <f>SUM(K49:K53)</f>
        <v>37004.999999999825</v>
      </c>
    </row>
    <row r="54" spans="1:12" ht="22.95" customHeight="1">
      <c r="A54" s="106">
        <v>52</v>
      </c>
      <c r="B54" s="21">
        <v>44887</v>
      </c>
      <c r="C54" s="22" t="s">
        <v>199</v>
      </c>
      <c r="D54" s="20" t="s">
        <v>702</v>
      </c>
      <c r="E54" s="23" t="s">
        <v>12</v>
      </c>
      <c r="F54" s="23">
        <v>950</v>
      </c>
      <c r="G54" s="23">
        <v>2701</v>
      </c>
      <c r="H54" s="23">
        <v>2682.9</v>
      </c>
      <c r="I54" s="23">
        <v>2691</v>
      </c>
      <c r="J54" s="33">
        <f t="shared" si="20"/>
        <v>-10</v>
      </c>
      <c r="K54" s="34">
        <f t="shared" si="21"/>
        <v>-9500</v>
      </c>
      <c r="L54" s="81"/>
    </row>
    <row r="55" spans="1:12" ht="22.95" customHeight="1">
      <c r="A55" s="106">
        <v>53</v>
      </c>
      <c r="B55" s="21"/>
      <c r="C55" s="22" t="s">
        <v>329</v>
      </c>
      <c r="D55" s="20" t="s">
        <v>564</v>
      </c>
      <c r="E55" s="23" t="s">
        <v>12</v>
      </c>
      <c r="F55" s="23">
        <v>6700</v>
      </c>
      <c r="G55" s="23">
        <v>117.7</v>
      </c>
      <c r="H55" s="23">
        <v>115.2</v>
      </c>
      <c r="I55" s="23">
        <v>115.9</v>
      </c>
      <c r="J55" s="33">
        <f t="shared" si="20"/>
        <v>-1.7999999999999972</v>
      </c>
      <c r="K55" s="34">
        <f t="shared" si="21"/>
        <v>-12059.999999999982</v>
      </c>
      <c r="L55" s="55"/>
    </row>
    <row r="56" spans="1:12" ht="22.95" customHeight="1">
      <c r="A56" s="106">
        <v>54</v>
      </c>
      <c r="B56" s="21"/>
      <c r="C56" s="22" t="s">
        <v>450</v>
      </c>
      <c r="D56" s="20" t="s">
        <v>620</v>
      </c>
      <c r="E56" s="23" t="s">
        <v>12</v>
      </c>
      <c r="F56" s="23">
        <v>400</v>
      </c>
      <c r="G56" s="23">
        <v>3824.45</v>
      </c>
      <c r="H56" s="23">
        <v>3798</v>
      </c>
      <c r="I56" s="23">
        <v>3798</v>
      </c>
      <c r="J56" s="33">
        <f t="shared" si="20"/>
        <v>-26.449999999999818</v>
      </c>
      <c r="K56" s="34">
        <f t="shared" si="21"/>
        <v>-10579.999999999927</v>
      </c>
      <c r="L56" s="55"/>
    </row>
    <row r="57" spans="1:12" ht="22.95" customHeight="1">
      <c r="A57" s="106">
        <v>55</v>
      </c>
      <c r="B57" s="21"/>
      <c r="C57" s="22" t="s">
        <v>63</v>
      </c>
      <c r="D57" s="20" t="s">
        <v>153</v>
      </c>
      <c r="E57" s="23" t="s">
        <v>12</v>
      </c>
      <c r="F57" s="23">
        <v>5850</v>
      </c>
      <c r="G57" s="23">
        <v>165.3</v>
      </c>
      <c r="H57" s="23">
        <v>163.80000000000001</v>
      </c>
      <c r="I57" s="23">
        <v>166.85</v>
      </c>
      <c r="J57" s="33">
        <f t="shared" si="20"/>
        <v>1.5499999999999829</v>
      </c>
      <c r="K57" s="34">
        <f t="shared" si="21"/>
        <v>9067.4999999999</v>
      </c>
      <c r="L57" s="55">
        <f>SUM(K54:K57)</f>
        <v>-23072.500000000007</v>
      </c>
    </row>
    <row r="58" spans="1:12" ht="22.95" customHeight="1">
      <c r="A58" s="106">
        <v>56</v>
      </c>
      <c r="B58" s="21">
        <v>44888</v>
      </c>
      <c r="C58" s="22" t="s">
        <v>449</v>
      </c>
      <c r="D58" s="20" t="s">
        <v>692</v>
      </c>
      <c r="E58" s="23" t="s">
        <v>12</v>
      </c>
      <c r="F58" s="23">
        <v>3000</v>
      </c>
      <c r="G58" s="23">
        <v>292.39999999999998</v>
      </c>
      <c r="H58" s="23">
        <v>288.89999999999998</v>
      </c>
      <c r="I58" s="23">
        <v>298.8</v>
      </c>
      <c r="J58" s="33">
        <f t="shared" si="20"/>
        <v>6.4000000000000341</v>
      </c>
      <c r="K58" s="34">
        <f t="shared" si="21"/>
        <v>19200.000000000102</v>
      </c>
      <c r="L58" s="81"/>
    </row>
    <row r="59" spans="1:12" ht="22.95" customHeight="1">
      <c r="A59" s="106">
        <v>57</v>
      </c>
      <c r="B59" s="21"/>
      <c r="C59" s="22" t="s">
        <v>577</v>
      </c>
      <c r="D59" s="20" t="s">
        <v>126</v>
      </c>
      <c r="E59" s="23" t="s">
        <v>12</v>
      </c>
      <c r="F59" s="23">
        <v>3000</v>
      </c>
      <c r="G59" s="23">
        <v>606.6</v>
      </c>
      <c r="H59" s="23">
        <v>599.4</v>
      </c>
      <c r="I59" s="23">
        <v>606.6</v>
      </c>
      <c r="J59" s="33">
        <f t="shared" si="20"/>
        <v>0</v>
      </c>
      <c r="K59" s="34">
        <f t="shared" si="21"/>
        <v>0</v>
      </c>
      <c r="L59" s="55"/>
    </row>
    <row r="60" spans="1:12" ht="22.95" customHeight="1">
      <c r="A60" s="106">
        <v>58</v>
      </c>
      <c r="B60" s="21"/>
      <c r="C60" s="22" t="s">
        <v>733</v>
      </c>
      <c r="D60" s="20" t="s">
        <v>99</v>
      </c>
      <c r="E60" s="23" t="s">
        <v>13</v>
      </c>
      <c r="F60" s="23">
        <v>250</v>
      </c>
      <c r="G60" s="23">
        <v>3893</v>
      </c>
      <c r="H60" s="23">
        <v>3921.3</v>
      </c>
      <c r="I60" s="23">
        <v>3921.3</v>
      </c>
      <c r="J60" s="33">
        <f t="shared" si="20"/>
        <v>-28.300000000000182</v>
      </c>
      <c r="K60" s="34">
        <f t="shared" si="21"/>
        <v>-7075.0000000000455</v>
      </c>
      <c r="L60" s="55">
        <f>SUM(K58:K60)</f>
        <v>12125.000000000056</v>
      </c>
    </row>
    <row r="61" spans="1:12" ht="22.95" customHeight="1">
      <c r="A61" s="106">
        <v>59</v>
      </c>
      <c r="B61" s="21">
        <v>44889</v>
      </c>
      <c r="C61" s="22" t="s">
        <v>460</v>
      </c>
      <c r="D61" s="20" t="s">
        <v>243</v>
      </c>
      <c r="E61" s="23" t="s">
        <v>12</v>
      </c>
      <c r="F61" s="23">
        <v>3600</v>
      </c>
      <c r="G61" s="23">
        <v>319.5</v>
      </c>
      <c r="H61" s="23">
        <v>315</v>
      </c>
      <c r="I61" s="23">
        <v>322.5</v>
      </c>
      <c r="J61" s="33">
        <f t="shared" ref="J61:J63" si="22">IF(E61="","",IF(E61="Buy",(I61-G61),(G61-I61)))</f>
        <v>3</v>
      </c>
      <c r="K61" s="34">
        <f t="shared" ref="K61:K63" si="23">IF(E61="","",J61*F61)</f>
        <v>10800</v>
      </c>
      <c r="L61" s="81"/>
    </row>
    <row r="62" spans="1:12" ht="22.95" customHeight="1">
      <c r="A62" s="106">
        <v>60</v>
      </c>
      <c r="B62" s="21"/>
      <c r="C62" s="22" t="s">
        <v>261</v>
      </c>
      <c r="D62" s="20" t="s">
        <v>672</v>
      </c>
      <c r="E62" s="23" t="s">
        <v>12</v>
      </c>
      <c r="F62" s="23">
        <v>3200</v>
      </c>
      <c r="G62" s="23">
        <v>369.35</v>
      </c>
      <c r="H62" s="23">
        <v>364.5</v>
      </c>
      <c r="I62" s="23">
        <v>372</v>
      </c>
      <c r="J62" s="33">
        <f t="shared" si="22"/>
        <v>2.6499999999999773</v>
      </c>
      <c r="K62" s="34">
        <f t="shared" si="23"/>
        <v>8479.9999999999272</v>
      </c>
      <c r="L62" s="55"/>
    </row>
    <row r="63" spans="1:12" ht="22.95" customHeight="1">
      <c r="A63" s="106">
        <v>61</v>
      </c>
      <c r="B63" s="21"/>
      <c r="C63" s="22" t="s">
        <v>734</v>
      </c>
      <c r="D63" s="20" t="s">
        <v>694</v>
      </c>
      <c r="E63" s="23" t="s">
        <v>12</v>
      </c>
      <c r="F63" s="23">
        <v>300</v>
      </c>
      <c r="G63" s="23">
        <v>3892.5</v>
      </c>
      <c r="H63" s="23">
        <v>3843.9</v>
      </c>
      <c r="I63" s="23">
        <v>3925</v>
      </c>
      <c r="J63" s="33">
        <f t="shared" si="22"/>
        <v>32.5</v>
      </c>
      <c r="K63" s="34">
        <f t="shared" si="23"/>
        <v>9750</v>
      </c>
      <c r="L63" s="55">
        <f>SUM(K61:K63)</f>
        <v>29029.999999999927</v>
      </c>
    </row>
    <row r="64" spans="1:12" ht="22.95" customHeight="1">
      <c r="A64" s="106">
        <v>62</v>
      </c>
      <c r="B64" s="21">
        <v>44890</v>
      </c>
      <c r="C64" s="22" t="s">
        <v>50</v>
      </c>
      <c r="D64" s="20" t="s">
        <v>148</v>
      </c>
      <c r="E64" s="23" t="s">
        <v>12</v>
      </c>
      <c r="F64" s="23">
        <v>17848</v>
      </c>
      <c r="G64" s="23">
        <v>86.1</v>
      </c>
      <c r="H64" s="23">
        <v>84.15</v>
      </c>
      <c r="I64" s="23">
        <v>87.85</v>
      </c>
      <c r="J64" s="33">
        <f t="shared" ref="J64:J77" si="24">IF(E64="","",IF(E64="Buy",(I64-G64),(G64-I64)))</f>
        <v>1.75</v>
      </c>
      <c r="K64" s="34">
        <f t="shared" ref="K64:K77" si="25">IF(E64="","",J64*F64)</f>
        <v>31234</v>
      </c>
      <c r="L64" s="55"/>
    </row>
    <row r="65" spans="1:12" ht="22.95" customHeight="1">
      <c r="A65" s="106">
        <v>63</v>
      </c>
      <c r="B65" s="21"/>
      <c r="C65" s="22" t="s">
        <v>549</v>
      </c>
      <c r="D65" s="20" t="s">
        <v>699</v>
      </c>
      <c r="E65" s="23" t="s">
        <v>12</v>
      </c>
      <c r="F65" s="23">
        <v>5400</v>
      </c>
      <c r="G65" s="23">
        <v>135</v>
      </c>
      <c r="H65" s="23">
        <v>133.65</v>
      </c>
      <c r="I65" s="23">
        <v>135</v>
      </c>
      <c r="J65" s="33">
        <f t="shared" si="24"/>
        <v>0</v>
      </c>
      <c r="K65" s="34">
        <f t="shared" si="25"/>
        <v>0</v>
      </c>
      <c r="L65" s="55">
        <f>SUM(K64:K65)</f>
        <v>31234</v>
      </c>
    </row>
    <row r="66" spans="1:12" ht="22.95" customHeight="1">
      <c r="A66" s="106">
        <v>64</v>
      </c>
      <c r="B66" s="21">
        <v>44893</v>
      </c>
      <c r="C66" s="22" t="s">
        <v>137</v>
      </c>
      <c r="D66" s="20" t="s">
        <v>167</v>
      </c>
      <c r="E66" s="23" t="s">
        <v>12</v>
      </c>
      <c r="F66" s="23">
        <v>3500</v>
      </c>
      <c r="G66" s="23">
        <v>307.8</v>
      </c>
      <c r="H66" s="23">
        <v>303.3</v>
      </c>
      <c r="I66" s="23">
        <v>312.75</v>
      </c>
      <c r="J66" s="33">
        <f t="shared" si="24"/>
        <v>4.9499999999999886</v>
      </c>
      <c r="K66" s="34">
        <f t="shared" si="25"/>
        <v>17324.99999999996</v>
      </c>
      <c r="L66" s="81"/>
    </row>
    <row r="67" spans="1:12" ht="22.95" customHeight="1">
      <c r="A67" s="106">
        <v>65</v>
      </c>
      <c r="B67" s="21"/>
      <c r="C67" s="22" t="s">
        <v>246</v>
      </c>
      <c r="D67" s="20" t="s">
        <v>289</v>
      </c>
      <c r="E67" s="23" t="s">
        <v>12</v>
      </c>
      <c r="F67" s="23">
        <v>750</v>
      </c>
      <c r="G67" s="23">
        <v>2667.7</v>
      </c>
      <c r="H67" s="23">
        <v>2646.9</v>
      </c>
      <c r="I67" s="23">
        <v>2697.9</v>
      </c>
      <c r="J67" s="33">
        <f t="shared" si="24"/>
        <v>30.200000000000273</v>
      </c>
      <c r="K67" s="34">
        <f t="shared" si="25"/>
        <v>22650.000000000204</v>
      </c>
      <c r="L67" s="55"/>
    </row>
    <row r="68" spans="1:12" ht="22.95" customHeight="1">
      <c r="A68" s="106">
        <v>66</v>
      </c>
      <c r="B68" s="21"/>
      <c r="C68" s="22" t="s">
        <v>370</v>
      </c>
      <c r="D68" s="20" t="s">
        <v>226</v>
      </c>
      <c r="E68" s="23" t="s">
        <v>12</v>
      </c>
      <c r="F68" s="23">
        <v>1375</v>
      </c>
      <c r="G68" s="23">
        <v>443</v>
      </c>
      <c r="H68" s="23">
        <v>438.3</v>
      </c>
      <c r="I68" s="23">
        <v>441.6</v>
      </c>
      <c r="J68" s="33">
        <f t="shared" si="24"/>
        <v>-1.3999999999999773</v>
      </c>
      <c r="K68" s="34">
        <f t="shared" si="25"/>
        <v>-1924.9999999999686</v>
      </c>
      <c r="L68" s="55"/>
    </row>
    <row r="69" spans="1:12" ht="22.95" customHeight="1">
      <c r="A69" s="106">
        <v>67</v>
      </c>
      <c r="B69" s="21"/>
      <c r="C69" s="22" t="s">
        <v>230</v>
      </c>
      <c r="D69" s="20" t="s">
        <v>644</v>
      </c>
      <c r="E69" s="23" t="s">
        <v>12</v>
      </c>
      <c r="F69" s="23">
        <v>4600</v>
      </c>
      <c r="G69" s="23">
        <v>231.3</v>
      </c>
      <c r="H69" s="23">
        <v>228.6</v>
      </c>
      <c r="I69" s="23">
        <v>235.35</v>
      </c>
      <c r="J69" s="33">
        <f t="shared" si="24"/>
        <v>4.0499999999999829</v>
      </c>
      <c r="K69" s="34">
        <f t="shared" si="25"/>
        <v>18629.99999999992</v>
      </c>
      <c r="L69" s="55"/>
    </row>
    <row r="70" spans="1:12" ht="22.95" customHeight="1">
      <c r="A70" s="106">
        <v>68</v>
      </c>
      <c r="B70" s="21"/>
      <c r="C70" s="22" t="s">
        <v>735</v>
      </c>
      <c r="D70" s="20" t="s">
        <v>175</v>
      </c>
      <c r="E70" s="23" t="s">
        <v>12</v>
      </c>
      <c r="F70" s="23">
        <v>1600</v>
      </c>
      <c r="G70" s="23">
        <v>921.5</v>
      </c>
      <c r="H70" s="23">
        <v>914.4</v>
      </c>
      <c r="I70" s="23">
        <v>918.15</v>
      </c>
      <c r="J70" s="33">
        <f t="shared" si="24"/>
        <v>-3.3500000000000227</v>
      </c>
      <c r="K70" s="34">
        <f t="shared" si="25"/>
        <v>-5360.0000000000364</v>
      </c>
      <c r="L70" s="55">
        <f>SUM(K66:K70)</f>
        <v>51320.000000000073</v>
      </c>
    </row>
    <row r="71" spans="1:12" ht="22.95" customHeight="1">
      <c r="A71" s="106">
        <v>69</v>
      </c>
      <c r="B71" s="21">
        <v>44894</v>
      </c>
      <c r="C71" s="22" t="s">
        <v>195</v>
      </c>
      <c r="D71" s="20" t="s">
        <v>699</v>
      </c>
      <c r="E71" s="23" t="s">
        <v>12</v>
      </c>
      <c r="F71" s="23">
        <v>5400</v>
      </c>
      <c r="G71" s="23">
        <v>142.15</v>
      </c>
      <c r="H71" s="23">
        <v>139.5</v>
      </c>
      <c r="I71" s="23">
        <v>147</v>
      </c>
      <c r="J71" s="33">
        <f t="shared" si="24"/>
        <v>4.8499999999999943</v>
      </c>
      <c r="K71" s="34">
        <f t="shared" si="25"/>
        <v>26189.999999999971</v>
      </c>
      <c r="L71" s="81"/>
    </row>
    <row r="72" spans="1:12" ht="22.95" customHeight="1">
      <c r="A72" s="106">
        <v>70</v>
      </c>
      <c r="B72" s="21"/>
      <c r="C72" s="22" t="s">
        <v>229</v>
      </c>
      <c r="D72" s="20" t="s">
        <v>164</v>
      </c>
      <c r="E72" s="23" t="s">
        <v>12</v>
      </c>
      <c r="F72" s="23">
        <v>600</v>
      </c>
      <c r="G72" s="23">
        <v>2596.6</v>
      </c>
      <c r="H72" s="23">
        <v>2574.9</v>
      </c>
      <c r="I72" s="23">
        <v>2629.5</v>
      </c>
      <c r="J72" s="33">
        <f t="shared" si="24"/>
        <v>32.900000000000091</v>
      </c>
      <c r="K72" s="34">
        <f t="shared" si="25"/>
        <v>19740.000000000055</v>
      </c>
      <c r="L72" s="55"/>
    </row>
    <row r="73" spans="1:12" ht="22.95" customHeight="1">
      <c r="A73" s="106">
        <v>71</v>
      </c>
      <c r="B73" s="21"/>
      <c r="C73" s="22" t="s">
        <v>242</v>
      </c>
      <c r="D73" s="20" t="s">
        <v>269</v>
      </c>
      <c r="E73" s="23" t="s">
        <v>12</v>
      </c>
      <c r="F73" s="23">
        <v>1250</v>
      </c>
      <c r="G73" s="23">
        <v>585</v>
      </c>
      <c r="H73" s="23">
        <v>579.6</v>
      </c>
      <c r="I73" s="23">
        <v>594.45000000000005</v>
      </c>
      <c r="J73" s="33">
        <f t="shared" si="24"/>
        <v>9.4500000000000455</v>
      </c>
      <c r="K73" s="34">
        <f t="shared" si="25"/>
        <v>11812.500000000056</v>
      </c>
      <c r="L73" s="55">
        <f>SUM(K71:K73)</f>
        <v>57742.500000000087</v>
      </c>
    </row>
    <row r="74" spans="1:12" ht="22.95" customHeight="1">
      <c r="A74" s="106">
        <v>72</v>
      </c>
      <c r="B74" s="21">
        <v>44895</v>
      </c>
      <c r="C74" s="22" t="s">
        <v>246</v>
      </c>
      <c r="D74" s="20" t="s">
        <v>166</v>
      </c>
      <c r="E74" s="23" t="s">
        <v>12</v>
      </c>
      <c r="F74" s="23">
        <v>2500</v>
      </c>
      <c r="G74" s="23">
        <v>534.25</v>
      </c>
      <c r="H74" s="23">
        <v>527.4</v>
      </c>
      <c r="I74" s="23">
        <v>540.25</v>
      </c>
      <c r="J74" s="33">
        <f t="shared" si="24"/>
        <v>6</v>
      </c>
      <c r="K74" s="34">
        <f t="shared" si="25"/>
        <v>15000</v>
      </c>
      <c r="L74" s="81"/>
    </row>
    <row r="75" spans="1:12" ht="22.95" customHeight="1">
      <c r="A75" s="106">
        <v>73</v>
      </c>
      <c r="B75" s="21"/>
      <c r="C75" s="22" t="s">
        <v>118</v>
      </c>
      <c r="D75" s="20" t="s">
        <v>76</v>
      </c>
      <c r="E75" s="23" t="s">
        <v>13</v>
      </c>
      <c r="F75" s="23">
        <v>1000</v>
      </c>
      <c r="G75" s="23">
        <v>1229</v>
      </c>
      <c r="H75" s="23">
        <v>1239.3</v>
      </c>
      <c r="I75" s="23">
        <v>1239.3</v>
      </c>
      <c r="J75" s="33">
        <f t="shared" si="24"/>
        <v>-10.299999999999955</v>
      </c>
      <c r="K75" s="34">
        <f t="shared" si="25"/>
        <v>-10299.999999999955</v>
      </c>
      <c r="L75" s="55"/>
    </row>
    <row r="76" spans="1:12" ht="22.95" customHeight="1">
      <c r="A76" s="106">
        <v>74</v>
      </c>
      <c r="B76" s="21"/>
      <c r="C76" s="22" t="s">
        <v>624</v>
      </c>
      <c r="D76" s="20" t="s">
        <v>472</v>
      </c>
      <c r="E76" s="23" t="s">
        <v>12</v>
      </c>
      <c r="F76" s="23">
        <v>300</v>
      </c>
      <c r="G76" s="23">
        <v>4007.95</v>
      </c>
      <c r="H76" s="23">
        <v>3987</v>
      </c>
      <c r="I76" s="23">
        <v>4053.95</v>
      </c>
      <c r="J76" s="33">
        <f t="shared" si="24"/>
        <v>46</v>
      </c>
      <c r="K76" s="34">
        <f t="shared" si="25"/>
        <v>13800</v>
      </c>
      <c r="L76" s="55"/>
    </row>
    <row r="77" spans="1:12" ht="22.95" customHeight="1" thickBot="1">
      <c r="A77" s="106">
        <v>75</v>
      </c>
      <c r="B77" s="21"/>
      <c r="C77" s="22" t="s">
        <v>63</v>
      </c>
      <c r="D77" s="20" t="s">
        <v>162</v>
      </c>
      <c r="E77" s="23" t="s">
        <v>12</v>
      </c>
      <c r="F77" s="23">
        <v>200</v>
      </c>
      <c r="G77" s="23">
        <v>7065</v>
      </c>
      <c r="H77" s="23">
        <v>7011.9</v>
      </c>
      <c r="I77" s="23">
        <v>7150.5</v>
      </c>
      <c r="J77" s="33">
        <f t="shared" si="24"/>
        <v>85.5</v>
      </c>
      <c r="K77" s="34">
        <f t="shared" si="25"/>
        <v>17100</v>
      </c>
      <c r="L77" s="55">
        <f>SUM(K74:K77)</f>
        <v>35600.000000000044</v>
      </c>
    </row>
    <row r="78" spans="1:12" ht="31.95" customHeight="1" thickBot="1">
      <c r="A78" s="56"/>
      <c r="B78" s="57"/>
      <c r="C78" s="57"/>
      <c r="D78" s="57" t="s">
        <v>31</v>
      </c>
      <c r="E78" s="57"/>
      <c r="F78" s="57"/>
      <c r="G78" s="57"/>
      <c r="H78" s="57"/>
      <c r="I78" s="57"/>
      <c r="J78" s="58"/>
      <c r="K78" s="59">
        <f>SUM(K3:K77)</f>
        <v>306302.75000000006</v>
      </c>
      <c r="L78" s="69"/>
    </row>
    <row r="79" spans="1:12" ht="18.7">
      <c r="A79" s="10"/>
      <c r="B79" s="10"/>
      <c r="C79" s="10"/>
      <c r="D79" s="10"/>
      <c r="E79" s="10"/>
      <c r="F79" s="10"/>
      <c r="G79" s="10"/>
      <c r="H79" s="10"/>
      <c r="I79" s="10"/>
      <c r="J79" s="26"/>
      <c r="K79" s="27"/>
      <c r="L79" s="27"/>
    </row>
    <row r="80" spans="1:12" ht="18.7">
      <c r="A80" s="10"/>
      <c r="B80" s="10"/>
      <c r="C80" s="10"/>
      <c r="D80" s="10"/>
      <c r="E80" s="10"/>
      <c r="F80" s="10"/>
      <c r="G80" s="10"/>
      <c r="H80" s="10"/>
      <c r="I80" s="10"/>
      <c r="J80" s="26"/>
      <c r="K80" s="27"/>
      <c r="L80" s="27"/>
    </row>
    <row r="81" spans="1:12" ht="18.7">
      <c r="A81" s="10"/>
      <c r="B81" s="10"/>
      <c r="C81" s="10"/>
      <c r="D81" s="10"/>
      <c r="E81" s="10"/>
      <c r="F81" s="10"/>
      <c r="G81" s="10"/>
      <c r="H81" s="10"/>
      <c r="I81" s="10"/>
      <c r="J81" s="26"/>
      <c r="K81" s="27"/>
      <c r="L81" s="27"/>
    </row>
    <row r="82" spans="1:12" ht="18.7">
      <c r="A82" s="10"/>
      <c r="B82" s="10"/>
      <c r="C82" s="10"/>
      <c r="D82" s="10"/>
      <c r="E82" s="10"/>
      <c r="F82" s="10"/>
      <c r="G82" s="10"/>
      <c r="H82" s="10"/>
      <c r="I82" s="10"/>
      <c r="J82" s="26"/>
      <c r="K82" s="27"/>
      <c r="L82" s="27"/>
    </row>
    <row r="83" spans="1:12" ht="25.95" customHeight="1">
      <c r="A83" s="66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</row>
    <row r="84" spans="1:12" ht="25.95" customHeight="1">
      <c r="A84" s="10"/>
      <c r="B84" s="10"/>
      <c r="C84" s="10"/>
      <c r="D84" s="10"/>
      <c r="E84" s="10"/>
      <c r="F84" s="10"/>
      <c r="G84" s="10"/>
      <c r="H84" s="10"/>
      <c r="I84" s="10"/>
      <c r="J84" s="26"/>
      <c r="K84" s="27"/>
      <c r="L84" s="27"/>
    </row>
    <row r="85" spans="1:12" ht="25.95" customHeight="1">
      <c r="A85" s="10"/>
      <c r="B85" s="10"/>
      <c r="C85" s="10"/>
      <c r="D85" s="10"/>
      <c r="E85" s="10"/>
      <c r="F85" s="10"/>
      <c r="G85" s="10"/>
      <c r="H85" s="10"/>
      <c r="I85" s="10"/>
      <c r="J85" s="26"/>
      <c r="K85" s="27"/>
      <c r="L85" s="27"/>
    </row>
    <row r="86" spans="1:12" ht="25.95" customHeight="1">
      <c r="A86" s="10"/>
      <c r="B86" s="10"/>
      <c r="C86" s="10"/>
      <c r="D86" s="10"/>
      <c r="E86" s="10"/>
      <c r="F86" s="10"/>
      <c r="G86" s="10"/>
      <c r="H86" s="10"/>
      <c r="I86" s="10"/>
      <c r="J86" s="26"/>
      <c r="K86" s="27"/>
      <c r="L86" s="27"/>
    </row>
    <row r="87" spans="1:12" ht="25.95" customHeight="1">
      <c r="A87" s="10"/>
      <c r="B87" s="10"/>
      <c r="C87" s="10"/>
      <c r="D87" s="10"/>
      <c r="E87" s="10"/>
      <c r="F87" s="10"/>
      <c r="G87" s="10"/>
      <c r="H87" s="10"/>
      <c r="I87" s="10"/>
      <c r="J87" s="26"/>
      <c r="K87" s="27"/>
      <c r="L87" s="27"/>
    </row>
    <row r="88" spans="1:12" ht="25.95" customHeight="1">
      <c r="A88" s="10"/>
      <c r="B88" s="10"/>
      <c r="C88" s="10"/>
      <c r="D88" s="10"/>
      <c r="E88" s="10"/>
      <c r="F88" s="10"/>
      <c r="G88" s="10"/>
      <c r="H88" s="10"/>
      <c r="I88" s="10"/>
      <c r="J88" s="26"/>
      <c r="K88" s="27"/>
      <c r="L88" s="27"/>
    </row>
    <row r="89" spans="1:12" ht="25.95" customHeight="1">
      <c r="A89" s="10"/>
      <c r="B89" s="10"/>
      <c r="C89" s="10"/>
      <c r="D89" s="10"/>
      <c r="E89" s="10"/>
      <c r="F89" s="10"/>
      <c r="G89" s="10"/>
      <c r="H89" s="10"/>
      <c r="I89" s="10"/>
      <c r="J89" s="26"/>
      <c r="K89" s="27"/>
      <c r="L89" s="27"/>
    </row>
    <row r="90" spans="1:12" ht="25.95" customHeight="1">
      <c r="A90" s="10"/>
      <c r="B90" s="10"/>
      <c r="C90" s="10"/>
      <c r="D90" s="10"/>
      <c r="E90" s="10"/>
      <c r="F90" s="10"/>
      <c r="G90" s="10"/>
      <c r="H90" s="10"/>
      <c r="I90" s="10"/>
      <c r="J90" s="26"/>
      <c r="K90" s="27"/>
      <c r="L90" s="27"/>
    </row>
    <row r="91" spans="1:12" ht="25.95" customHeight="1">
      <c r="A91" s="10"/>
      <c r="B91" s="10"/>
      <c r="C91" s="10"/>
      <c r="D91" s="10"/>
      <c r="E91" s="10"/>
      <c r="F91" s="10"/>
      <c r="G91" s="10"/>
      <c r="H91" s="10"/>
      <c r="I91" s="10"/>
      <c r="J91" s="26"/>
      <c r="K91" s="27"/>
      <c r="L91" s="27"/>
    </row>
  </sheetData>
  <mergeCells count="1">
    <mergeCell ref="A1:L1"/>
  </mergeCell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M58"/>
  <sheetViews>
    <sheetView workbookViewId="0">
      <pane ySplit="2" topLeftCell="A49" activePane="bottomLeft" state="frozen"/>
      <selection pane="bottomLeft" activeCell="H44" sqref="H44"/>
    </sheetView>
  </sheetViews>
  <sheetFormatPr defaultRowHeight="14.35"/>
  <cols>
    <col min="1" max="1" width="10.3515625" customWidth="1"/>
    <col min="2" max="2" width="13.52734375" customWidth="1"/>
    <col min="3" max="3" width="15.1171875" customWidth="1"/>
    <col min="4" max="4" width="19.87890625" customWidth="1"/>
    <col min="5" max="5" width="12.64453125" customWidth="1"/>
    <col min="6" max="6" width="11.64453125" customWidth="1"/>
    <col min="7" max="7" width="12.41015625" customWidth="1"/>
    <col min="8" max="8" width="14.3515625" customWidth="1"/>
    <col min="9" max="9" width="13.1171875" customWidth="1"/>
    <col min="10" max="10" width="12.3515625" customWidth="1"/>
    <col min="11" max="11" width="16" customWidth="1"/>
    <col min="12" max="12" width="14.3515625" customWidth="1"/>
    <col min="13" max="13" width="14.64453125" style="108" customWidth="1"/>
  </cols>
  <sheetData>
    <row r="1" spans="1:12" ht="48.6" customHeight="1">
      <c r="A1" s="127" t="s">
        <v>736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</row>
    <row r="2" spans="1:12" ht="48" customHeight="1">
      <c r="A2" s="13" t="s">
        <v>0</v>
      </c>
      <c r="B2" s="14" t="s">
        <v>2</v>
      </c>
      <c r="C2" s="14" t="s">
        <v>3</v>
      </c>
      <c r="D2" s="14" t="s">
        <v>1</v>
      </c>
      <c r="E2" s="14" t="s">
        <v>4</v>
      </c>
      <c r="F2" s="14" t="s">
        <v>507</v>
      </c>
      <c r="G2" s="15" t="s">
        <v>659</v>
      </c>
      <c r="H2" s="14" t="s">
        <v>660</v>
      </c>
      <c r="I2" s="14" t="s">
        <v>661</v>
      </c>
      <c r="J2" s="29" t="s">
        <v>8</v>
      </c>
      <c r="K2" s="30" t="s">
        <v>662</v>
      </c>
      <c r="L2" s="53" t="s">
        <v>664</v>
      </c>
    </row>
    <row r="3" spans="1:12" ht="22.95" customHeight="1">
      <c r="A3" s="106">
        <v>1</v>
      </c>
      <c r="B3" s="21">
        <v>44896</v>
      </c>
      <c r="C3" s="22" t="s">
        <v>388</v>
      </c>
      <c r="D3" s="20" t="s">
        <v>737</v>
      </c>
      <c r="E3" s="23" t="s">
        <v>12</v>
      </c>
      <c r="F3" s="23">
        <v>350</v>
      </c>
      <c r="G3" s="23">
        <v>2097</v>
      </c>
      <c r="H3" s="23">
        <v>2079.9</v>
      </c>
      <c r="I3" s="23">
        <v>2151.5</v>
      </c>
      <c r="J3" s="33">
        <f t="shared" ref="J3:J6" si="0">IF(E3="","",IF(E3="Buy",(I3-G3),(G3-I3)))</f>
        <v>54.5</v>
      </c>
      <c r="K3" s="34">
        <f t="shared" ref="K3:K6" si="1">IF(E3="","",J3*F3)</f>
        <v>19075</v>
      </c>
      <c r="L3" s="81"/>
    </row>
    <row r="4" spans="1:12" ht="22.95" customHeight="1">
      <c r="A4" s="106">
        <v>2</v>
      </c>
      <c r="B4" s="21"/>
      <c r="C4" s="22" t="s">
        <v>189</v>
      </c>
      <c r="D4" s="20" t="s">
        <v>691</v>
      </c>
      <c r="E4" s="23" t="s">
        <v>12</v>
      </c>
      <c r="F4" s="23">
        <v>5800</v>
      </c>
      <c r="G4" s="23">
        <v>248.25</v>
      </c>
      <c r="H4" s="23">
        <v>244.8</v>
      </c>
      <c r="I4" s="23">
        <v>246.6</v>
      </c>
      <c r="J4" s="33">
        <f t="shared" si="0"/>
        <v>-1.6500000000000057</v>
      </c>
      <c r="K4" s="34">
        <f t="shared" si="1"/>
        <v>-9570.0000000000327</v>
      </c>
      <c r="L4" s="81"/>
    </row>
    <row r="5" spans="1:12" ht="22.95" customHeight="1">
      <c r="A5" s="106">
        <v>3</v>
      </c>
      <c r="B5" s="21"/>
      <c r="C5" s="22" t="s">
        <v>104</v>
      </c>
      <c r="D5" s="20" t="s">
        <v>317</v>
      </c>
      <c r="E5" s="23" t="s">
        <v>12</v>
      </c>
      <c r="F5" s="23">
        <v>550</v>
      </c>
      <c r="G5" s="23">
        <v>2327.6999999999998</v>
      </c>
      <c r="H5" s="23">
        <v>2295.9</v>
      </c>
      <c r="I5" s="23">
        <v>2335</v>
      </c>
      <c r="J5" s="33">
        <f t="shared" si="0"/>
        <v>7.3000000000001819</v>
      </c>
      <c r="K5" s="34">
        <f t="shared" si="1"/>
        <v>4015.0000000001</v>
      </c>
      <c r="L5" s="55"/>
    </row>
    <row r="6" spans="1:12" ht="22.95" customHeight="1">
      <c r="A6" s="106">
        <v>4</v>
      </c>
      <c r="B6" s="21"/>
      <c r="C6" s="22" t="s">
        <v>558</v>
      </c>
      <c r="D6" s="20" t="s">
        <v>169</v>
      </c>
      <c r="E6" s="23" t="s">
        <v>12</v>
      </c>
      <c r="F6" s="23">
        <v>8500</v>
      </c>
      <c r="G6" s="23">
        <v>111.3</v>
      </c>
      <c r="H6" s="23">
        <v>109.35</v>
      </c>
      <c r="I6" s="23">
        <v>111.6</v>
      </c>
      <c r="J6" s="33">
        <f t="shared" si="0"/>
        <v>0.29999999999999716</v>
      </c>
      <c r="K6" s="34">
        <f t="shared" si="1"/>
        <v>2549.9999999999759</v>
      </c>
      <c r="L6" s="55">
        <f>SUM(K3:K6)</f>
        <v>16070.000000000044</v>
      </c>
    </row>
    <row r="7" spans="1:12" ht="22.95" customHeight="1">
      <c r="A7" s="106">
        <v>5</v>
      </c>
      <c r="B7" s="21">
        <v>44897</v>
      </c>
      <c r="C7" s="22" t="s">
        <v>476</v>
      </c>
      <c r="D7" s="20" t="s">
        <v>92</v>
      </c>
      <c r="E7" s="23" t="s">
        <v>12</v>
      </c>
      <c r="F7" s="23">
        <v>800</v>
      </c>
      <c r="G7" s="23">
        <v>1751</v>
      </c>
      <c r="H7" s="23">
        <v>1731.6</v>
      </c>
      <c r="I7" s="23">
        <v>1751.1</v>
      </c>
      <c r="J7" s="33">
        <f t="shared" ref="J7:J8" si="2">IF(E7="","",IF(E7="Buy",(I7-G7),(G7-I7)))</f>
        <v>9.9999999999909051E-2</v>
      </c>
      <c r="K7" s="34">
        <f t="shared" ref="K7:K8" si="3">IF(E7="","",J7*F7)</f>
        <v>79.99999999992724</v>
      </c>
      <c r="L7" s="55"/>
    </row>
    <row r="8" spans="1:12" ht="22.95" customHeight="1">
      <c r="A8" s="106">
        <v>6</v>
      </c>
      <c r="B8" s="21"/>
      <c r="C8" s="22" t="s">
        <v>255</v>
      </c>
      <c r="D8" s="20" t="s">
        <v>672</v>
      </c>
      <c r="E8" s="23" t="s">
        <v>12</v>
      </c>
      <c r="F8" s="23">
        <v>1600</v>
      </c>
      <c r="G8" s="23">
        <v>392.5</v>
      </c>
      <c r="H8" s="23">
        <v>388.8</v>
      </c>
      <c r="I8" s="23">
        <v>389.2</v>
      </c>
      <c r="J8" s="33">
        <f t="shared" si="2"/>
        <v>-3.3000000000000114</v>
      </c>
      <c r="K8" s="34">
        <f t="shared" si="3"/>
        <v>-5280.0000000000182</v>
      </c>
      <c r="L8" s="55">
        <f>SUM(K7:K8)</f>
        <v>-5200.0000000000909</v>
      </c>
    </row>
    <row r="9" spans="1:12" ht="22.95" customHeight="1">
      <c r="A9" s="106">
        <v>7</v>
      </c>
      <c r="B9" s="21">
        <v>44900</v>
      </c>
      <c r="C9" s="22" t="s">
        <v>276</v>
      </c>
      <c r="D9" s="20" t="s">
        <v>155</v>
      </c>
      <c r="E9" s="23" t="s">
        <v>12</v>
      </c>
      <c r="F9" s="23">
        <v>3100</v>
      </c>
      <c r="G9" s="23">
        <v>321.89999999999998</v>
      </c>
      <c r="H9" s="23">
        <v>318.60000000000002</v>
      </c>
      <c r="I9" s="23">
        <v>320.89999999999998</v>
      </c>
      <c r="J9" s="33">
        <f t="shared" ref="J9:J13" si="4">IF(E9="","",IF(E9="Buy",(I9-G9),(G9-I9)))</f>
        <v>-1</v>
      </c>
      <c r="K9" s="34">
        <f t="shared" ref="K9:K13" si="5">IF(E9="","",J9*F9)</f>
        <v>-3100</v>
      </c>
      <c r="L9" s="55"/>
    </row>
    <row r="10" spans="1:12" ht="22.95" customHeight="1">
      <c r="A10" s="106">
        <v>8</v>
      </c>
      <c r="B10" s="21"/>
      <c r="C10" s="22" t="s">
        <v>242</v>
      </c>
      <c r="D10" s="20" t="s">
        <v>699</v>
      </c>
      <c r="E10" s="23" t="s">
        <v>12</v>
      </c>
      <c r="F10" s="23">
        <v>5400</v>
      </c>
      <c r="G10" s="23">
        <v>154.35</v>
      </c>
      <c r="H10" s="23">
        <v>153</v>
      </c>
      <c r="I10" s="23">
        <v>158.4</v>
      </c>
      <c r="J10" s="33">
        <f t="shared" si="4"/>
        <v>4.0500000000000114</v>
      </c>
      <c r="K10" s="34">
        <f t="shared" si="5"/>
        <v>21870.000000000062</v>
      </c>
      <c r="L10" s="81"/>
    </row>
    <row r="11" spans="1:12" ht="22.95" customHeight="1">
      <c r="A11" s="106">
        <v>9</v>
      </c>
      <c r="B11" s="21"/>
      <c r="C11" s="22" t="s">
        <v>427</v>
      </c>
      <c r="D11" s="20" t="s">
        <v>639</v>
      </c>
      <c r="E11" s="23" t="s">
        <v>12</v>
      </c>
      <c r="F11" s="23">
        <v>6000</v>
      </c>
      <c r="G11" s="23">
        <v>125.9</v>
      </c>
      <c r="H11" s="23">
        <v>123.75</v>
      </c>
      <c r="I11" s="23">
        <v>125.9</v>
      </c>
      <c r="J11" s="33">
        <f t="shared" si="4"/>
        <v>0</v>
      </c>
      <c r="K11" s="34">
        <f t="shared" si="5"/>
        <v>0</v>
      </c>
      <c r="L11" s="81"/>
    </row>
    <row r="12" spans="1:12" ht="22.95" customHeight="1">
      <c r="A12" s="106">
        <v>10</v>
      </c>
      <c r="B12" s="21"/>
      <c r="C12" s="22" t="s">
        <v>209</v>
      </c>
      <c r="D12" s="20" t="s">
        <v>599</v>
      </c>
      <c r="E12" s="23" t="s">
        <v>12</v>
      </c>
      <c r="F12" s="23">
        <v>10000</v>
      </c>
      <c r="G12" s="23">
        <v>199.5</v>
      </c>
      <c r="H12" s="23">
        <v>196.2</v>
      </c>
      <c r="I12" s="23">
        <v>198</v>
      </c>
      <c r="J12" s="33">
        <f t="shared" si="4"/>
        <v>-1.5</v>
      </c>
      <c r="K12" s="34">
        <f t="shared" si="5"/>
        <v>-15000</v>
      </c>
      <c r="L12" s="55"/>
    </row>
    <row r="13" spans="1:12" ht="22.95" customHeight="1">
      <c r="A13" s="106">
        <v>11</v>
      </c>
      <c r="B13" s="21"/>
      <c r="C13" s="22" t="s">
        <v>521</v>
      </c>
      <c r="D13" s="20" t="s">
        <v>47</v>
      </c>
      <c r="E13" s="23" t="s">
        <v>12</v>
      </c>
      <c r="F13" s="23">
        <v>2600</v>
      </c>
      <c r="G13" s="23">
        <v>802.25</v>
      </c>
      <c r="H13" s="23">
        <v>793.8</v>
      </c>
      <c r="I13" s="23">
        <v>808.9</v>
      </c>
      <c r="J13" s="33">
        <f t="shared" si="4"/>
        <v>6.6499999999999773</v>
      </c>
      <c r="K13" s="34">
        <f t="shared" si="5"/>
        <v>17289.999999999942</v>
      </c>
      <c r="L13" s="55">
        <f>SUM(K9:K13)</f>
        <v>21060.000000000004</v>
      </c>
    </row>
    <row r="14" spans="1:12" ht="22.95" customHeight="1">
      <c r="A14" s="106">
        <v>12</v>
      </c>
      <c r="B14" s="21">
        <v>44901</v>
      </c>
      <c r="C14" s="22" t="s">
        <v>71</v>
      </c>
      <c r="D14" s="20" t="s">
        <v>557</v>
      </c>
      <c r="E14" s="23" t="s">
        <v>12</v>
      </c>
      <c r="F14" s="23">
        <v>6750</v>
      </c>
      <c r="G14" s="23">
        <v>254</v>
      </c>
      <c r="H14" s="23">
        <v>251.1</v>
      </c>
      <c r="I14" s="23">
        <v>252</v>
      </c>
      <c r="J14" s="33">
        <f t="shared" ref="J14:J21" si="6">IF(E14="","",IF(E14="Buy",(I14-G14),(G14-I14)))</f>
        <v>-2</v>
      </c>
      <c r="K14" s="34">
        <f t="shared" ref="K14:K21" si="7">IF(E14="","",J14*F14)</f>
        <v>-13500</v>
      </c>
      <c r="L14" s="81"/>
    </row>
    <row r="15" spans="1:12" ht="22.95" customHeight="1">
      <c r="A15" s="106">
        <v>13</v>
      </c>
      <c r="B15" s="21"/>
      <c r="C15" s="22" t="s">
        <v>115</v>
      </c>
      <c r="D15" s="20" t="s">
        <v>691</v>
      </c>
      <c r="E15" s="23" t="s">
        <v>12</v>
      </c>
      <c r="F15" s="23">
        <v>2900</v>
      </c>
      <c r="G15" s="23">
        <v>199.5</v>
      </c>
      <c r="H15" s="23">
        <v>196.2</v>
      </c>
      <c r="I15" s="23">
        <v>198</v>
      </c>
      <c r="J15" s="33">
        <f t="shared" si="6"/>
        <v>-1.5</v>
      </c>
      <c r="K15" s="34">
        <f t="shared" si="7"/>
        <v>-4350</v>
      </c>
      <c r="L15" s="55"/>
    </row>
    <row r="16" spans="1:12" ht="22.95" customHeight="1">
      <c r="A16" s="106">
        <v>14</v>
      </c>
      <c r="B16" s="21"/>
      <c r="C16" s="22" t="s">
        <v>423</v>
      </c>
      <c r="D16" s="20" t="s">
        <v>669</v>
      </c>
      <c r="E16" s="23" t="s">
        <v>12</v>
      </c>
      <c r="F16" s="23">
        <v>4022</v>
      </c>
      <c r="G16" s="23">
        <v>330</v>
      </c>
      <c r="H16" s="23">
        <v>327.60000000000002</v>
      </c>
      <c r="I16" s="23">
        <v>327.60000000000002</v>
      </c>
      <c r="J16" s="33">
        <f t="shared" si="6"/>
        <v>-2.3999999999999773</v>
      </c>
      <c r="K16" s="34">
        <f t="shared" si="7"/>
        <v>-9652.7999999999083</v>
      </c>
      <c r="L16" s="55">
        <f>SUM(K14:K16)</f>
        <v>-27502.799999999908</v>
      </c>
    </row>
    <row r="17" spans="1:12" ht="22.95" customHeight="1">
      <c r="A17" s="106">
        <v>15</v>
      </c>
      <c r="B17" s="21">
        <v>44902</v>
      </c>
      <c r="C17" s="22" t="s">
        <v>388</v>
      </c>
      <c r="D17" s="20" t="s">
        <v>581</v>
      </c>
      <c r="E17" s="23" t="s">
        <v>13</v>
      </c>
      <c r="F17" s="23">
        <v>1750</v>
      </c>
      <c r="G17" s="23">
        <v>707</v>
      </c>
      <c r="H17" s="23">
        <v>715.5</v>
      </c>
      <c r="I17" s="23">
        <v>711.8</v>
      </c>
      <c r="J17" s="33">
        <f t="shared" si="6"/>
        <v>-4.7999999999999545</v>
      </c>
      <c r="K17" s="34">
        <f t="shared" si="7"/>
        <v>-8399.99999999992</v>
      </c>
      <c r="L17" s="55"/>
    </row>
    <row r="18" spans="1:12" ht="22.95" customHeight="1">
      <c r="A18" s="106">
        <v>16</v>
      </c>
      <c r="B18" s="21"/>
      <c r="C18" s="22" t="s">
        <v>227</v>
      </c>
      <c r="D18" s="20" t="s">
        <v>602</v>
      </c>
      <c r="E18" s="23" t="s">
        <v>12</v>
      </c>
      <c r="F18" s="23">
        <v>12400</v>
      </c>
      <c r="G18" s="23">
        <v>142.65</v>
      </c>
      <c r="H18" s="23">
        <v>139.94999999999999</v>
      </c>
      <c r="I18" s="23">
        <v>142</v>
      </c>
      <c r="J18" s="33">
        <f t="shared" si="6"/>
        <v>-0.65000000000000568</v>
      </c>
      <c r="K18" s="34">
        <f t="shared" si="7"/>
        <v>-8060.0000000000709</v>
      </c>
      <c r="L18" s="81"/>
    </row>
    <row r="19" spans="1:12" ht="22.95" customHeight="1">
      <c r="A19" s="106">
        <v>17</v>
      </c>
      <c r="B19" s="21"/>
      <c r="C19" s="22" t="s">
        <v>565</v>
      </c>
      <c r="D19" s="20" t="s">
        <v>164</v>
      </c>
      <c r="E19" s="23" t="s">
        <v>12</v>
      </c>
      <c r="F19" s="23">
        <v>300</v>
      </c>
      <c r="G19" s="23">
        <v>2709</v>
      </c>
      <c r="H19" s="23">
        <v>2684.7</v>
      </c>
      <c r="I19" s="23">
        <v>2690</v>
      </c>
      <c r="J19" s="33">
        <f t="shared" si="6"/>
        <v>-19</v>
      </c>
      <c r="K19" s="34">
        <f t="shared" si="7"/>
        <v>-5700</v>
      </c>
      <c r="L19" s="81"/>
    </row>
    <row r="20" spans="1:12" ht="22.95" customHeight="1">
      <c r="A20" s="106">
        <v>18</v>
      </c>
      <c r="B20" s="21"/>
      <c r="C20" s="22" t="s">
        <v>290</v>
      </c>
      <c r="D20" s="20" t="s">
        <v>78</v>
      </c>
      <c r="E20" s="23" t="s">
        <v>13</v>
      </c>
      <c r="F20" s="23">
        <v>250</v>
      </c>
      <c r="G20" s="23">
        <v>6680</v>
      </c>
      <c r="H20" s="23">
        <v>6714.9</v>
      </c>
      <c r="I20" s="23">
        <v>6675</v>
      </c>
      <c r="J20" s="33">
        <f t="shared" si="6"/>
        <v>5</v>
      </c>
      <c r="K20" s="34">
        <f t="shared" si="7"/>
        <v>1250</v>
      </c>
      <c r="L20" s="55"/>
    </row>
    <row r="21" spans="1:12" ht="22.95" customHeight="1">
      <c r="A21" s="106">
        <v>19</v>
      </c>
      <c r="B21" s="21"/>
      <c r="C21" s="22" t="s">
        <v>628</v>
      </c>
      <c r="D21" s="20" t="s">
        <v>164</v>
      </c>
      <c r="E21" s="23" t="s">
        <v>12</v>
      </c>
      <c r="F21" s="23">
        <v>600</v>
      </c>
      <c r="G21" s="23">
        <v>2714</v>
      </c>
      <c r="H21" s="23">
        <v>2690.2</v>
      </c>
      <c r="I21" s="23">
        <v>2709.9</v>
      </c>
      <c r="J21" s="33">
        <f t="shared" si="6"/>
        <v>-4.0999999999999091</v>
      </c>
      <c r="K21" s="34">
        <f t="shared" si="7"/>
        <v>-2459.9999999999454</v>
      </c>
      <c r="L21" s="55">
        <f>SUM(K17:K21)</f>
        <v>-23369.999999999938</v>
      </c>
    </row>
    <row r="22" spans="1:12" ht="22.95" customHeight="1">
      <c r="A22" s="106">
        <v>20</v>
      </c>
      <c r="B22" s="21">
        <v>44903</v>
      </c>
      <c r="C22" s="22" t="s">
        <v>246</v>
      </c>
      <c r="D22" s="20" t="s">
        <v>699</v>
      </c>
      <c r="E22" s="23" t="s">
        <v>12</v>
      </c>
      <c r="F22" s="23">
        <v>5400</v>
      </c>
      <c r="G22" s="23">
        <v>162.44999999999999</v>
      </c>
      <c r="H22" s="23">
        <v>160.19999999999999</v>
      </c>
      <c r="I22" s="23">
        <v>160.69999999999999</v>
      </c>
      <c r="J22" s="33">
        <f t="shared" ref="J22:J26" si="8">IF(E22="","",IF(E22="Buy",(I22-G22),(G22-I22)))</f>
        <v>-1.75</v>
      </c>
      <c r="K22" s="34">
        <f t="shared" ref="K22:K26" si="9">IF(E22="","",J22*F22)</f>
        <v>-9450</v>
      </c>
      <c r="L22" s="81"/>
    </row>
    <row r="23" spans="1:12" ht="22.95" customHeight="1">
      <c r="A23" s="106">
        <v>21</v>
      </c>
      <c r="B23" s="21"/>
      <c r="C23" s="22" t="s">
        <v>305</v>
      </c>
      <c r="D23" s="20" t="s">
        <v>74</v>
      </c>
      <c r="E23" s="23" t="s">
        <v>12</v>
      </c>
      <c r="F23" s="23">
        <v>2400</v>
      </c>
      <c r="G23" s="23">
        <v>929.85</v>
      </c>
      <c r="H23" s="23">
        <v>921.6</v>
      </c>
      <c r="I23" s="23">
        <v>938.95</v>
      </c>
      <c r="J23" s="33">
        <f t="shared" si="8"/>
        <v>9.1000000000000227</v>
      </c>
      <c r="K23" s="34">
        <f t="shared" si="9"/>
        <v>21840.000000000055</v>
      </c>
      <c r="L23" s="55"/>
    </row>
    <row r="24" spans="1:12" ht="22.95" customHeight="1">
      <c r="A24" s="106">
        <v>22</v>
      </c>
      <c r="B24" s="21"/>
      <c r="C24" s="22" t="s">
        <v>140</v>
      </c>
      <c r="D24" s="20" t="s">
        <v>631</v>
      </c>
      <c r="E24" s="23" t="s">
        <v>12</v>
      </c>
      <c r="F24" s="23">
        <v>400</v>
      </c>
      <c r="G24" s="23">
        <v>1612.3</v>
      </c>
      <c r="H24" s="23">
        <v>1593.9</v>
      </c>
      <c r="I24" s="23">
        <v>1594</v>
      </c>
      <c r="J24" s="33">
        <f t="shared" si="8"/>
        <v>-18.299999999999955</v>
      </c>
      <c r="K24" s="34">
        <f t="shared" si="9"/>
        <v>-7319.9999999999818</v>
      </c>
      <c r="L24" s="55">
        <f>SUM(K22:K24)</f>
        <v>5070.0000000000728</v>
      </c>
    </row>
    <row r="25" spans="1:12" ht="22.95" customHeight="1">
      <c r="A25" s="106">
        <v>23</v>
      </c>
      <c r="B25" s="21">
        <v>44904</v>
      </c>
      <c r="C25" s="22" t="s">
        <v>70</v>
      </c>
      <c r="D25" s="20" t="s">
        <v>156</v>
      </c>
      <c r="E25" s="23" t="s">
        <v>12</v>
      </c>
      <c r="F25" s="23">
        <v>900</v>
      </c>
      <c r="G25" s="23">
        <v>1222.25</v>
      </c>
      <c r="H25" s="23">
        <v>1209.5999999999999</v>
      </c>
      <c r="I25" s="23">
        <v>1209.5999999999999</v>
      </c>
      <c r="J25" s="33">
        <f t="shared" si="8"/>
        <v>-12.650000000000091</v>
      </c>
      <c r="K25" s="34">
        <f t="shared" si="9"/>
        <v>-11385.000000000082</v>
      </c>
      <c r="L25" s="55"/>
    </row>
    <row r="26" spans="1:12" ht="22.95" customHeight="1">
      <c r="A26" s="106">
        <v>24</v>
      </c>
      <c r="B26" s="21"/>
      <c r="C26" s="22" t="s">
        <v>114</v>
      </c>
      <c r="D26" s="20" t="s">
        <v>607</v>
      </c>
      <c r="E26" s="23" t="s">
        <v>12</v>
      </c>
      <c r="F26" s="23">
        <v>1250</v>
      </c>
      <c r="G26" s="23">
        <v>534</v>
      </c>
      <c r="H26" s="23">
        <v>528.29999999999995</v>
      </c>
      <c r="I26" s="23">
        <v>528.29999999999995</v>
      </c>
      <c r="J26" s="33">
        <f t="shared" si="8"/>
        <v>-5.7000000000000455</v>
      </c>
      <c r="K26" s="34">
        <f t="shared" si="9"/>
        <v>-7125.0000000000564</v>
      </c>
      <c r="L26" s="55">
        <f>SUM(K25:K26)</f>
        <v>-18510.000000000138</v>
      </c>
    </row>
    <row r="27" spans="1:12" ht="22.95" customHeight="1">
      <c r="A27" s="106">
        <v>25</v>
      </c>
      <c r="B27" s="21">
        <v>44907</v>
      </c>
      <c r="C27" s="22" t="s">
        <v>110</v>
      </c>
      <c r="D27" s="20" t="s">
        <v>155</v>
      </c>
      <c r="E27" s="23" t="s">
        <v>13</v>
      </c>
      <c r="F27" s="23">
        <v>1550</v>
      </c>
      <c r="G27" s="23">
        <v>302.45</v>
      </c>
      <c r="H27" s="23">
        <v>306.89999999999998</v>
      </c>
      <c r="I27" s="23">
        <v>305</v>
      </c>
      <c r="J27" s="33">
        <f t="shared" ref="J27:J31" si="10">IF(E27="","",IF(E27="Buy",(I27-G27),(G27-I27)))</f>
        <v>-2.5500000000000114</v>
      </c>
      <c r="K27" s="34">
        <f t="shared" ref="K27:K31" si="11">IF(E27="","",J27*F27)</f>
        <v>-3952.5000000000177</v>
      </c>
      <c r="L27" s="81"/>
    </row>
    <row r="28" spans="1:12" ht="22.95" customHeight="1">
      <c r="A28" s="106">
        <v>26</v>
      </c>
      <c r="B28" s="21"/>
      <c r="C28" s="22" t="s">
        <v>66</v>
      </c>
      <c r="D28" s="20" t="s">
        <v>557</v>
      </c>
      <c r="E28" s="23" t="s">
        <v>13</v>
      </c>
      <c r="F28" s="23">
        <v>3375</v>
      </c>
      <c r="G28" s="23">
        <v>217</v>
      </c>
      <c r="H28" s="23">
        <v>220.5</v>
      </c>
      <c r="I28" s="23">
        <v>220.05</v>
      </c>
      <c r="J28" s="33">
        <f t="shared" si="10"/>
        <v>-3.0500000000000114</v>
      </c>
      <c r="K28" s="34">
        <f t="shared" si="11"/>
        <v>-10293.750000000038</v>
      </c>
      <c r="L28" s="55"/>
    </row>
    <row r="29" spans="1:12" ht="22.95" customHeight="1">
      <c r="A29" s="106">
        <v>27</v>
      </c>
      <c r="B29" s="21"/>
      <c r="C29" s="22" t="s">
        <v>322</v>
      </c>
      <c r="D29" s="20" t="s">
        <v>386</v>
      </c>
      <c r="E29" s="23" t="s">
        <v>12</v>
      </c>
      <c r="F29" s="23">
        <v>1100</v>
      </c>
      <c r="G29" s="23">
        <v>1652.4</v>
      </c>
      <c r="H29" s="23">
        <v>1636.2</v>
      </c>
      <c r="I29" s="23">
        <v>1657.8</v>
      </c>
      <c r="J29" s="33">
        <f t="shared" si="10"/>
        <v>5.3999999999998636</v>
      </c>
      <c r="K29" s="34">
        <f t="shared" si="11"/>
        <v>5939.9999999998499</v>
      </c>
      <c r="L29" s="55">
        <f>SUM(K27:K29)</f>
        <v>-8306.2500000002074</v>
      </c>
    </row>
    <row r="30" spans="1:12" ht="22.95" customHeight="1">
      <c r="A30" s="106">
        <v>28</v>
      </c>
      <c r="B30" s="21">
        <v>44908</v>
      </c>
      <c r="C30" s="22" t="s">
        <v>110</v>
      </c>
      <c r="D30" s="20" t="s">
        <v>156</v>
      </c>
      <c r="E30" s="23" t="s">
        <v>12</v>
      </c>
      <c r="F30" s="23">
        <v>900</v>
      </c>
      <c r="G30" s="23">
        <v>1225</v>
      </c>
      <c r="H30" s="23">
        <v>1215.9000000000001</v>
      </c>
      <c r="I30" s="23">
        <v>1250.0999999999999</v>
      </c>
      <c r="J30" s="33">
        <f t="shared" si="10"/>
        <v>25.099999999999909</v>
      </c>
      <c r="K30" s="34">
        <f t="shared" si="11"/>
        <v>22589.99999999992</v>
      </c>
      <c r="L30" s="55"/>
    </row>
    <row r="31" spans="1:12" ht="22.95" customHeight="1">
      <c r="A31" s="106">
        <v>29</v>
      </c>
      <c r="B31" s="21"/>
      <c r="C31" s="22" t="s">
        <v>196</v>
      </c>
      <c r="D31" s="20" t="s">
        <v>157</v>
      </c>
      <c r="E31" s="23" t="s">
        <v>12</v>
      </c>
      <c r="F31" s="23">
        <v>2000</v>
      </c>
      <c r="G31" s="23">
        <v>900</v>
      </c>
      <c r="H31" s="23">
        <v>893.7</v>
      </c>
      <c r="I31" s="23">
        <v>893.7</v>
      </c>
      <c r="J31" s="33">
        <f t="shared" si="10"/>
        <v>-6.2999999999999545</v>
      </c>
      <c r="K31" s="34">
        <f t="shared" si="11"/>
        <v>-12599.999999999909</v>
      </c>
      <c r="L31" s="55">
        <f>SUM(K30:K31)</f>
        <v>9990.0000000000109</v>
      </c>
    </row>
    <row r="32" spans="1:12" ht="22.95" customHeight="1">
      <c r="A32" s="106">
        <v>30</v>
      </c>
      <c r="B32" s="21">
        <v>44909</v>
      </c>
      <c r="C32" s="22" t="s">
        <v>246</v>
      </c>
      <c r="D32" s="20" t="s">
        <v>126</v>
      </c>
      <c r="E32" s="23" t="s">
        <v>12</v>
      </c>
      <c r="F32" s="23">
        <v>3000</v>
      </c>
      <c r="G32" s="23">
        <v>624.15</v>
      </c>
      <c r="H32" s="23">
        <v>618.29999999999995</v>
      </c>
      <c r="I32" s="23">
        <v>626.4</v>
      </c>
      <c r="J32" s="33">
        <f t="shared" ref="J32:J43" si="12">IF(E32="","",IF(E32="Buy",(I32-G32),(G32-I32)))</f>
        <v>2.25</v>
      </c>
      <c r="K32" s="34">
        <f t="shared" ref="K32:K43" si="13">IF(E32="","",J32*F32)</f>
        <v>6750</v>
      </c>
      <c r="L32" s="81"/>
    </row>
    <row r="33" spans="1:12" ht="22.95" customHeight="1">
      <c r="A33" s="106">
        <v>31</v>
      </c>
      <c r="B33" s="21"/>
      <c r="C33" s="22" t="s">
        <v>501</v>
      </c>
      <c r="D33" s="20" t="s">
        <v>642</v>
      </c>
      <c r="E33" s="23" t="s">
        <v>12</v>
      </c>
      <c r="F33" s="23">
        <v>2600</v>
      </c>
      <c r="G33" s="23">
        <v>321.5</v>
      </c>
      <c r="H33" s="23">
        <v>318.60000000000002</v>
      </c>
      <c r="I33" s="23">
        <v>319.35000000000002</v>
      </c>
      <c r="J33" s="33">
        <f t="shared" si="12"/>
        <v>-2.1499999999999773</v>
      </c>
      <c r="K33" s="34">
        <f t="shared" si="13"/>
        <v>-5589.9999999999409</v>
      </c>
      <c r="L33" s="55"/>
    </row>
    <row r="34" spans="1:12" ht="22.95" customHeight="1">
      <c r="A34" s="106">
        <v>32</v>
      </c>
      <c r="B34" s="21"/>
      <c r="C34" s="22" t="s">
        <v>374</v>
      </c>
      <c r="D34" s="20" t="s">
        <v>182</v>
      </c>
      <c r="E34" s="23" t="s">
        <v>12</v>
      </c>
      <c r="F34" s="23">
        <v>2000</v>
      </c>
      <c r="G34" s="23">
        <v>422.8</v>
      </c>
      <c r="H34" s="23">
        <v>418.5</v>
      </c>
      <c r="I34" s="23">
        <v>420.75</v>
      </c>
      <c r="J34" s="33">
        <f t="shared" si="12"/>
        <v>-2.0500000000000114</v>
      </c>
      <c r="K34" s="34">
        <f t="shared" si="13"/>
        <v>-4100.0000000000227</v>
      </c>
      <c r="L34" s="55">
        <f>SUM(K32:K34)</f>
        <v>-2939.9999999999636</v>
      </c>
    </row>
    <row r="35" spans="1:12" ht="22.95" customHeight="1">
      <c r="A35" s="106">
        <v>33</v>
      </c>
      <c r="B35" s="21">
        <v>44910</v>
      </c>
      <c r="C35" s="22" t="s">
        <v>94</v>
      </c>
      <c r="D35" s="20" t="s">
        <v>241</v>
      </c>
      <c r="E35" s="23" t="s">
        <v>12</v>
      </c>
      <c r="F35" s="23">
        <v>375</v>
      </c>
      <c r="G35" s="23">
        <v>2456</v>
      </c>
      <c r="H35" s="23">
        <v>2424.6</v>
      </c>
      <c r="I35" s="23">
        <v>2424.6</v>
      </c>
      <c r="J35" s="33">
        <f t="shared" si="12"/>
        <v>-31.400000000000091</v>
      </c>
      <c r="K35" s="34">
        <f t="shared" si="13"/>
        <v>-11775.000000000035</v>
      </c>
      <c r="L35" s="81"/>
    </row>
    <row r="36" spans="1:12" ht="22.95" customHeight="1">
      <c r="A36" s="106">
        <v>34</v>
      </c>
      <c r="B36" s="21"/>
      <c r="C36" s="22" t="s">
        <v>250</v>
      </c>
      <c r="D36" s="20" t="s">
        <v>148</v>
      </c>
      <c r="E36" s="23" t="s">
        <v>12</v>
      </c>
      <c r="F36" s="23">
        <v>8924</v>
      </c>
      <c r="G36" s="23">
        <v>96</v>
      </c>
      <c r="H36" s="23">
        <v>94.5</v>
      </c>
      <c r="I36" s="23">
        <v>94.95</v>
      </c>
      <c r="J36" s="33">
        <f t="shared" si="12"/>
        <v>-1.0499999999999972</v>
      </c>
      <c r="K36" s="34">
        <f t="shared" si="13"/>
        <v>-9370.1999999999753</v>
      </c>
      <c r="L36" s="81"/>
    </row>
    <row r="37" spans="1:12" ht="22.95" customHeight="1">
      <c r="A37" s="106">
        <v>35</v>
      </c>
      <c r="B37" s="21"/>
      <c r="C37" s="22" t="s">
        <v>420</v>
      </c>
      <c r="D37" s="20" t="s">
        <v>714</v>
      </c>
      <c r="E37" s="23" t="s">
        <v>12</v>
      </c>
      <c r="F37" s="23">
        <v>10000</v>
      </c>
      <c r="G37" s="23">
        <v>140.94999999999999</v>
      </c>
      <c r="H37" s="23">
        <v>138.6</v>
      </c>
      <c r="I37" s="23">
        <v>139.5</v>
      </c>
      <c r="J37" s="33">
        <f t="shared" si="12"/>
        <v>-1.4499999999999886</v>
      </c>
      <c r="K37" s="34">
        <f t="shared" si="13"/>
        <v>-14499.999999999887</v>
      </c>
      <c r="L37" s="55"/>
    </row>
    <row r="38" spans="1:12" ht="22.95" customHeight="1">
      <c r="A38" s="106">
        <v>36</v>
      </c>
      <c r="B38" s="21"/>
      <c r="C38" s="22" t="s">
        <v>357</v>
      </c>
      <c r="D38" s="20" t="s">
        <v>185</v>
      </c>
      <c r="E38" s="23" t="s">
        <v>13</v>
      </c>
      <c r="F38" s="23">
        <v>2000</v>
      </c>
      <c r="G38" s="23">
        <v>450.1</v>
      </c>
      <c r="H38" s="23">
        <v>453.6</v>
      </c>
      <c r="I38" s="23">
        <v>447.2</v>
      </c>
      <c r="J38" s="33">
        <f t="shared" si="12"/>
        <v>2.9000000000000341</v>
      </c>
      <c r="K38" s="34">
        <f t="shared" si="13"/>
        <v>5800.0000000000682</v>
      </c>
      <c r="L38" s="55">
        <f>SUM(K35:K38)</f>
        <v>-29845.199999999826</v>
      </c>
    </row>
    <row r="39" spans="1:12" ht="22.95" customHeight="1">
      <c r="A39" s="106">
        <v>37</v>
      </c>
      <c r="B39" s="21">
        <v>44911</v>
      </c>
      <c r="C39" s="22" t="s">
        <v>195</v>
      </c>
      <c r="D39" s="20" t="s">
        <v>351</v>
      </c>
      <c r="E39" s="23" t="s">
        <v>12</v>
      </c>
      <c r="F39" s="23">
        <v>9150</v>
      </c>
      <c r="G39" s="23">
        <v>99.9</v>
      </c>
      <c r="H39" s="23">
        <v>97.5</v>
      </c>
      <c r="I39" s="23">
        <v>98.7</v>
      </c>
      <c r="J39" s="33">
        <f t="shared" si="12"/>
        <v>-1.2000000000000028</v>
      </c>
      <c r="K39" s="34">
        <f t="shared" si="13"/>
        <v>-10980.000000000025</v>
      </c>
      <c r="L39" s="55"/>
    </row>
    <row r="40" spans="1:12" ht="22.95" customHeight="1">
      <c r="A40" s="106">
        <v>38</v>
      </c>
      <c r="B40" s="21"/>
      <c r="C40" s="22" t="s">
        <v>291</v>
      </c>
      <c r="D40" s="20" t="s">
        <v>226</v>
      </c>
      <c r="E40" s="23" t="s">
        <v>13</v>
      </c>
      <c r="F40" s="23">
        <v>2750</v>
      </c>
      <c r="G40" s="23">
        <v>436</v>
      </c>
      <c r="H40" s="23">
        <v>440.1</v>
      </c>
      <c r="I40" s="23">
        <v>435</v>
      </c>
      <c r="J40" s="33">
        <f t="shared" si="12"/>
        <v>1</v>
      </c>
      <c r="K40" s="34">
        <f t="shared" si="13"/>
        <v>2750</v>
      </c>
      <c r="L40" s="81"/>
    </row>
    <row r="41" spans="1:12" ht="22.95" customHeight="1">
      <c r="A41" s="106">
        <v>39</v>
      </c>
      <c r="B41" s="21"/>
      <c r="C41" s="22" t="s">
        <v>115</v>
      </c>
      <c r="D41" s="20" t="s">
        <v>99</v>
      </c>
      <c r="E41" s="23" t="s">
        <v>13</v>
      </c>
      <c r="F41" s="23">
        <v>500</v>
      </c>
      <c r="G41" s="23">
        <v>3985.5</v>
      </c>
      <c r="H41" s="23">
        <v>4015.8</v>
      </c>
      <c r="I41" s="23">
        <v>4005.3</v>
      </c>
      <c r="J41" s="33">
        <f t="shared" si="12"/>
        <v>-19.800000000000182</v>
      </c>
      <c r="K41" s="34">
        <f t="shared" si="13"/>
        <v>-9900.0000000000909</v>
      </c>
      <c r="L41" s="81"/>
    </row>
    <row r="42" spans="1:12" ht="22.95" customHeight="1">
      <c r="A42" s="106">
        <v>40</v>
      </c>
      <c r="B42" s="21"/>
      <c r="C42" s="22" t="s">
        <v>444</v>
      </c>
      <c r="D42" s="20" t="s">
        <v>150</v>
      </c>
      <c r="E42" s="23" t="s">
        <v>13</v>
      </c>
      <c r="F42" s="23">
        <v>5400</v>
      </c>
      <c r="G42" s="23">
        <v>312.85000000000002</v>
      </c>
      <c r="H42" s="23">
        <v>315.89999999999998</v>
      </c>
      <c r="I42" s="23">
        <v>315.89999999999998</v>
      </c>
      <c r="J42" s="33">
        <f t="shared" si="12"/>
        <v>-3.0499999999999545</v>
      </c>
      <c r="K42" s="34">
        <f t="shared" si="13"/>
        <v>-16469.999999999753</v>
      </c>
      <c r="L42" s="55"/>
    </row>
    <row r="43" spans="1:12" ht="22.95" customHeight="1" thickBot="1">
      <c r="A43" s="106">
        <v>41</v>
      </c>
      <c r="B43" s="21"/>
      <c r="C43" s="22" t="s">
        <v>210</v>
      </c>
      <c r="D43" s="20" t="s">
        <v>672</v>
      </c>
      <c r="E43" s="23" t="s">
        <v>12</v>
      </c>
      <c r="F43" s="23">
        <v>3200</v>
      </c>
      <c r="G43" s="23">
        <v>402.3</v>
      </c>
      <c r="H43" s="23">
        <v>396.9</v>
      </c>
      <c r="I43" s="23">
        <v>397.8</v>
      </c>
      <c r="J43" s="33">
        <f t="shared" si="12"/>
        <v>-4.5</v>
      </c>
      <c r="K43" s="34">
        <f t="shared" si="13"/>
        <v>-14400</v>
      </c>
      <c r="L43" s="55">
        <f>SUM(K39:K43)</f>
        <v>-48999.999999999869</v>
      </c>
    </row>
    <row r="44" spans="1:12" ht="33.6" customHeight="1" thickBot="1">
      <c r="A44" s="56"/>
      <c r="B44" s="57"/>
      <c r="C44" s="57"/>
      <c r="D44" s="57" t="s">
        <v>31</v>
      </c>
      <c r="E44" s="57"/>
      <c r="F44" s="57"/>
      <c r="G44" s="57"/>
      <c r="H44" s="57"/>
      <c r="I44" s="57"/>
      <c r="J44" s="58"/>
      <c r="K44" s="59">
        <f>SUM(K3:K43)</f>
        <v>-112484.24999999981</v>
      </c>
      <c r="L44" s="69"/>
    </row>
    <row r="45" spans="1:12" ht="18.7">
      <c r="A45" s="10"/>
      <c r="B45" s="10"/>
      <c r="C45" s="10"/>
      <c r="D45" s="10"/>
      <c r="E45" s="10"/>
      <c r="F45" s="10"/>
      <c r="G45" s="10"/>
      <c r="H45" s="10"/>
      <c r="I45" s="10"/>
      <c r="J45" s="26"/>
      <c r="K45" s="27"/>
      <c r="L45" s="27"/>
    </row>
    <row r="46" spans="1:12" ht="18.7">
      <c r="A46" s="10"/>
      <c r="B46" s="10"/>
      <c r="C46" s="10"/>
      <c r="D46" s="10"/>
      <c r="E46" s="10"/>
      <c r="F46" s="10"/>
      <c r="G46" s="10"/>
      <c r="H46" s="10"/>
      <c r="I46" s="10"/>
      <c r="J46" s="26"/>
      <c r="K46" s="27"/>
      <c r="L46" s="27"/>
    </row>
    <row r="47" spans="1:12" ht="18.7">
      <c r="A47" s="10"/>
      <c r="B47" s="10"/>
      <c r="C47" s="10"/>
      <c r="D47" s="10"/>
      <c r="E47" s="10"/>
      <c r="F47" s="10"/>
      <c r="G47" s="10"/>
      <c r="H47" s="10"/>
      <c r="I47" s="10"/>
      <c r="J47" s="26"/>
      <c r="K47" s="27"/>
      <c r="L47" s="27"/>
    </row>
    <row r="48" spans="1:12" ht="18.7">
      <c r="A48" s="10"/>
      <c r="B48" s="10"/>
      <c r="C48" s="10"/>
      <c r="D48" s="10"/>
      <c r="E48" s="10"/>
      <c r="F48" s="10"/>
      <c r="G48" s="10"/>
      <c r="H48" s="10"/>
      <c r="I48" s="10"/>
      <c r="J48" s="26"/>
      <c r="K48" s="27"/>
      <c r="L48" s="27"/>
    </row>
    <row r="49" spans="1:12" ht="25.95" customHeight="1">
      <c r="A49" s="66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</row>
    <row r="50" spans="1:12" ht="25.95" customHeight="1">
      <c r="A50" s="10"/>
      <c r="B50" s="10"/>
      <c r="C50" s="10"/>
      <c r="D50" s="10"/>
      <c r="E50" s="10"/>
      <c r="F50" s="10"/>
      <c r="G50" s="10"/>
      <c r="H50" s="10"/>
      <c r="I50" s="10"/>
      <c r="J50" s="26"/>
      <c r="K50" s="27"/>
      <c r="L50" s="27"/>
    </row>
    <row r="51" spans="1:12" ht="25.95" customHeight="1">
      <c r="A51" s="10"/>
      <c r="B51" s="10"/>
      <c r="C51" s="10"/>
      <c r="D51" s="10"/>
      <c r="E51" s="10"/>
      <c r="F51" s="10"/>
      <c r="G51" s="10"/>
      <c r="H51" s="10"/>
      <c r="I51" s="10"/>
      <c r="J51" s="26"/>
      <c r="K51" s="27"/>
      <c r="L51" s="27"/>
    </row>
    <row r="52" spans="1:12" ht="25.95" customHeight="1">
      <c r="A52" s="10"/>
      <c r="B52" s="10"/>
      <c r="C52" s="10"/>
      <c r="D52" s="10"/>
      <c r="E52" s="10"/>
      <c r="F52" s="10"/>
      <c r="G52" s="10"/>
      <c r="H52" s="10"/>
      <c r="I52" s="10"/>
      <c r="J52" s="26"/>
      <c r="K52" s="27"/>
      <c r="L52" s="27"/>
    </row>
    <row r="53" spans="1:12" ht="25.95" customHeight="1">
      <c r="A53" s="10"/>
      <c r="B53" s="10"/>
      <c r="C53" s="10"/>
      <c r="D53" s="10"/>
      <c r="E53" s="10"/>
      <c r="F53" s="10"/>
      <c r="G53" s="10"/>
      <c r="H53" s="10"/>
      <c r="I53" s="10"/>
      <c r="J53" s="26"/>
      <c r="K53" s="27"/>
      <c r="L53" s="27"/>
    </row>
    <row r="54" spans="1:12" ht="25.95" customHeight="1">
      <c r="A54" s="10"/>
      <c r="B54" s="10"/>
      <c r="C54" s="10"/>
      <c r="D54" s="10"/>
      <c r="E54" s="10"/>
      <c r="F54" s="10"/>
      <c r="G54" s="10"/>
      <c r="H54" s="10"/>
      <c r="I54" s="10"/>
      <c r="J54" s="26"/>
      <c r="K54" s="27"/>
      <c r="L54" s="27"/>
    </row>
    <row r="55" spans="1:12" ht="25.95" customHeight="1">
      <c r="A55" s="10"/>
      <c r="B55" s="10"/>
      <c r="C55" s="10"/>
      <c r="D55" s="10"/>
      <c r="E55" s="10"/>
      <c r="F55" s="10"/>
      <c r="G55" s="10"/>
      <c r="H55" s="10"/>
      <c r="I55" s="10"/>
      <c r="J55" s="26"/>
      <c r="K55" s="27"/>
      <c r="L55" s="27"/>
    </row>
    <row r="56" spans="1:12" ht="25.95" customHeight="1">
      <c r="A56" s="10"/>
      <c r="B56" s="10"/>
      <c r="C56" s="10"/>
      <c r="D56" s="10"/>
      <c r="E56" s="10"/>
      <c r="F56" s="10"/>
      <c r="G56" s="10"/>
      <c r="H56" s="10"/>
      <c r="I56" s="10"/>
      <c r="J56" s="26"/>
      <c r="K56" s="27"/>
      <c r="L56" s="27"/>
    </row>
    <row r="57" spans="1:12" ht="25.95" customHeight="1">
      <c r="A57" s="10"/>
      <c r="B57" s="10"/>
      <c r="C57" s="10"/>
      <c r="D57" s="10"/>
      <c r="E57" s="10"/>
      <c r="F57" s="10"/>
      <c r="G57" s="10"/>
      <c r="H57" s="10"/>
      <c r="I57" s="10"/>
      <c r="J57" s="26"/>
      <c r="K57" s="27"/>
      <c r="L57" s="27"/>
    </row>
    <row r="58" spans="1:12" ht="25.95" customHeight="1"/>
  </sheetData>
  <mergeCells count="1">
    <mergeCell ref="A1:L1"/>
  </mergeCell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Q1"/>
  <sheetViews>
    <sheetView workbookViewId="0">
      <selection activeCell="L17" sqref="L17"/>
    </sheetView>
  </sheetViews>
  <sheetFormatPr defaultRowHeight="14.35"/>
  <cols>
    <col min="1" max="17" width="8.87890625" style="67"/>
  </cols>
  <sheetData/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39:Q48"/>
  <sheetViews>
    <sheetView workbookViewId="0">
      <selection sqref="A1:Q1048576"/>
    </sheetView>
  </sheetViews>
  <sheetFormatPr defaultRowHeight="14.35"/>
  <cols>
    <col min="1" max="17" width="8.87890625" style="67"/>
    <col min="18" max="18" width="3.52734375" customWidth="1"/>
  </cols>
  <sheetData>
    <row r="39" spans="1:11" s="116" customFormat="1" ht="13">
      <c r="A39" s="114" t="s">
        <v>775</v>
      </c>
      <c r="B39" s="115"/>
      <c r="C39" s="115"/>
      <c r="D39" s="115"/>
      <c r="E39" s="115"/>
      <c r="F39" s="115"/>
      <c r="G39" s="115"/>
      <c r="H39" s="115"/>
      <c r="I39" s="115"/>
      <c r="J39" s="115"/>
      <c r="K39" s="115"/>
    </row>
    <row r="40" spans="1:11" s="116" customFormat="1" ht="13">
      <c r="A40" s="115" t="s">
        <v>776</v>
      </c>
      <c r="B40" s="115"/>
      <c r="C40" s="115"/>
      <c r="D40" s="115"/>
      <c r="E40" s="115"/>
      <c r="F40" s="115"/>
      <c r="G40" s="115"/>
      <c r="H40" s="115"/>
      <c r="I40" s="115"/>
      <c r="J40" s="115"/>
      <c r="K40" s="115"/>
    </row>
    <row r="41" spans="1:11" s="116" customFormat="1" ht="13">
      <c r="A41" s="115" t="s">
        <v>798</v>
      </c>
      <c r="B41" s="115"/>
      <c r="C41" s="115"/>
      <c r="D41" s="115"/>
      <c r="E41" s="115"/>
      <c r="F41" s="115"/>
      <c r="G41" s="115"/>
      <c r="H41" s="115"/>
      <c r="I41" s="115"/>
      <c r="J41" s="115"/>
      <c r="K41" s="115"/>
    </row>
    <row r="42" spans="1:11" s="116" customFormat="1" ht="13">
      <c r="A42" s="115" t="s">
        <v>777</v>
      </c>
      <c r="B42" s="115"/>
      <c r="C42" s="115"/>
      <c r="D42" s="115"/>
      <c r="E42" s="115"/>
      <c r="F42" s="115"/>
      <c r="G42" s="115"/>
      <c r="H42" s="115"/>
      <c r="I42" s="115"/>
      <c r="J42" s="115"/>
      <c r="K42" s="115"/>
    </row>
    <row r="43" spans="1:11" s="116" customFormat="1" ht="13">
      <c r="A43" s="115" t="s">
        <v>778</v>
      </c>
      <c r="B43" s="115"/>
      <c r="C43" s="115"/>
      <c r="D43" s="115"/>
      <c r="E43" s="115"/>
      <c r="F43" s="115"/>
      <c r="G43" s="115"/>
      <c r="H43" s="115"/>
      <c r="I43" s="115"/>
      <c r="J43" s="115"/>
      <c r="K43" s="115"/>
    </row>
    <row r="44" spans="1:11" s="116" customFormat="1" ht="13">
      <c r="A44" s="115" t="s">
        <v>753</v>
      </c>
      <c r="B44" s="115"/>
      <c r="C44" s="115"/>
      <c r="D44" s="115"/>
      <c r="E44" s="115"/>
      <c r="F44" s="115"/>
      <c r="G44" s="115"/>
      <c r="H44" s="115"/>
      <c r="I44" s="115"/>
      <c r="J44" s="115"/>
      <c r="K44" s="115"/>
    </row>
    <row r="45" spans="1:11" s="116" customFormat="1" ht="13">
      <c r="A45" s="115" t="s">
        <v>799</v>
      </c>
      <c r="B45" s="115"/>
      <c r="C45" s="115"/>
      <c r="D45" s="115"/>
      <c r="E45" s="115"/>
      <c r="F45" s="115"/>
      <c r="G45" s="115"/>
      <c r="H45" s="115"/>
      <c r="I45" s="115"/>
      <c r="J45" s="115"/>
      <c r="K45" s="115"/>
    </row>
    <row r="46" spans="1:11" s="116" customFormat="1" ht="13">
      <c r="A46" s="115" t="s">
        <v>800</v>
      </c>
      <c r="B46" s="115"/>
      <c r="C46" s="115"/>
      <c r="D46" s="115"/>
      <c r="E46" s="115"/>
      <c r="F46" s="115"/>
      <c r="G46" s="115"/>
      <c r="H46" s="115"/>
      <c r="I46" s="115"/>
      <c r="J46" s="115"/>
      <c r="K46" s="115"/>
    </row>
    <row r="47" spans="1:11" s="116" customFormat="1" ht="13">
      <c r="A47" s="115" t="s">
        <v>801</v>
      </c>
      <c r="B47" s="115"/>
      <c r="C47" s="115"/>
      <c r="D47" s="115"/>
      <c r="E47" s="115"/>
      <c r="F47" s="115"/>
      <c r="G47" s="115"/>
      <c r="H47" s="115"/>
      <c r="I47" s="115"/>
      <c r="J47" s="115"/>
      <c r="K47" s="115"/>
    </row>
    <row r="48" spans="1:11" s="116" customFormat="1" ht="13">
      <c r="A48" s="115" t="s">
        <v>802</v>
      </c>
      <c r="B48" s="115"/>
      <c r="C48" s="115"/>
      <c r="D48" s="115"/>
      <c r="E48" s="115"/>
      <c r="F48" s="115"/>
      <c r="G48" s="115"/>
      <c r="H48" s="115"/>
      <c r="I48" s="115"/>
      <c r="J48" s="115"/>
      <c r="K48" s="115"/>
    </row>
  </sheetData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M118"/>
  <sheetViews>
    <sheetView workbookViewId="0">
      <pane ySplit="2" topLeftCell="A89" activePane="bottomLeft" state="frozen"/>
      <selection pane="bottomLeft" activeCell="H96" sqref="H96"/>
    </sheetView>
  </sheetViews>
  <sheetFormatPr defaultRowHeight="14.35"/>
  <cols>
    <col min="1" max="1" width="10.3515625" customWidth="1"/>
    <col min="2" max="2" width="13.52734375" customWidth="1"/>
    <col min="3" max="3" width="15.1171875" customWidth="1"/>
    <col min="4" max="4" width="19.87890625" customWidth="1"/>
    <col min="5" max="5" width="12.64453125" customWidth="1"/>
    <col min="6" max="6" width="11.64453125" customWidth="1"/>
    <col min="7" max="7" width="12.41015625" customWidth="1"/>
    <col min="8" max="8" width="14.3515625" customWidth="1"/>
    <col min="9" max="9" width="13.1171875" customWidth="1"/>
    <col min="10" max="10" width="12.3515625" customWidth="1"/>
    <col min="11" max="11" width="16" customWidth="1"/>
    <col min="12" max="12" width="14.3515625" customWidth="1"/>
    <col min="13" max="13" width="14.64453125" style="108" customWidth="1"/>
  </cols>
  <sheetData>
    <row r="1" spans="1:12" ht="48.6" customHeight="1">
      <c r="A1" s="127" t="s">
        <v>738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</row>
    <row r="2" spans="1:12" ht="48.6" customHeight="1">
      <c r="A2" s="13" t="s">
        <v>0</v>
      </c>
      <c r="B2" s="14" t="s">
        <v>2</v>
      </c>
      <c r="C2" s="14" t="s">
        <v>3</v>
      </c>
      <c r="D2" s="14" t="s">
        <v>1</v>
      </c>
      <c r="E2" s="14" t="s">
        <v>4</v>
      </c>
      <c r="F2" s="14" t="s">
        <v>507</v>
      </c>
      <c r="G2" s="15" t="s">
        <v>659</v>
      </c>
      <c r="H2" s="14" t="s">
        <v>660</v>
      </c>
      <c r="I2" s="14" t="s">
        <v>661</v>
      </c>
      <c r="J2" s="29" t="s">
        <v>8</v>
      </c>
      <c r="K2" s="30" t="s">
        <v>662</v>
      </c>
      <c r="L2" s="53" t="s">
        <v>664</v>
      </c>
    </row>
    <row r="3" spans="1:12" ht="22.95" customHeight="1">
      <c r="A3" s="106">
        <v>1</v>
      </c>
      <c r="B3" s="21">
        <v>44928</v>
      </c>
      <c r="C3" s="22" t="s">
        <v>276</v>
      </c>
      <c r="D3" s="20" t="s">
        <v>564</v>
      </c>
      <c r="E3" s="23" t="s">
        <v>12</v>
      </c>
      <c r="F3" s="23">
        <v>4500</v>
      </c>
      <c r="G3" s="23">
        <v>126.45</v>
      </c>
      <c r="H3" s="23">
        <v>124.65</v>
      </c>
      <c r="I3" s="23">
        <v>125.2</v>
      </c>
      <c r="J3" s="33">
        <f t="shared" ref="J3:J6" si="0">IF(E3="","",IF(E3="Buy",(I3-G3),(G3-I3)))</f>
        <v>-1.25</v>
      </c>
      <c r="K3" s="34">
        <f t="shared" ref="K3:K6" si="1">IF(E3="","",J3*F3)</f>
        <v>-5625</v>
      </c>
      <c r="L3" s="81"/>
    </row>
    <row r="4" spans="1:12" ht="22.95" customHeight="1">
      <c r="A4" s="106">
        <v>2</v>
      </c>
      <c r="B4" s="21"/>
      <c r="C4" s="22" t="s">
        <v>221</v>
      </c>
      <c r="D4" s="20" t="s">
        <v>185</v>
      </c>
      <c r="E4" s="23" t="s">
        <v>13</v>
      </c>
      <c r="F4" s="23">
        <v>2000</v>
      </c>
      <c r="G4" s="23">
        <v>432.2</v>
      </c>
      <c r="H4" s="23">
        <v>436.5</v>
      </c>
      <c r="I4" s="23">
        <v>435.45</v>
      </c>
      <c r="J4" s="33">
        <f t="shared" si="0"/>
        <v>-3.25</v>
      </c>
      <c r="K4" s="34">
        <f t="shared" si="1"/>
        <v>-6500</v>
      </c>
      <c r="L4" s="81"/>
    </row>
    <row r="5" spans="1:12" ht="22.95" customHeight="1">
      <c r="A5" s="106">
        <v>3</v>
      </c>
      <c r="B5" s="21"/>
      <c r="C5" s="22" t="s">
        <v>250</v>
      </c>
      <c r="D5" s="20" t="s">
        <v>150</v>
      </c>
      <c r="E5" s="23" t="s">
        <v>12</v>
      </c>
      <c r="F5" s="23">
        <v>2700</v>
      </c>
      <c r="G5" s="23">
        <v>340.2</v>
      </c>
      <c r="H5" s="23">
        <v>337.5</v>
      </c>
      <c r="I5" s="23">
        <v>338.25</v>
      </c>
      <c r="J5" s="33">
        <f t="shared" si="0"/>
        <v>-1.9499999999999886</v>
      </c>
      <c r="K5" s="34">
        <f t="shared" si="1"/>
        <v>-5264.9999999999691</v>
      </c>
      <c r="L5" s="55"/>
    </row>
    <row r="6" spans="1:12" ht="22.95" customHeight="1">
      <c r="A6" s="106">
        <v>4</v>
      </c>
      <c r="B6" s="21"/>
      <c r="C6" s="22" t="s">
        <v>701</v>
      </c>
      <c r="D6" s="20" t="s">
        <v>169</v>
      </c>
      <c r="E6" s="23" t="s">
        <v>12</v>
      </c>
      <c r="F6" s="23">
        <v>5500</v>
      </c>
      <c r="G6" s="23">
        <v>118.5</v>
      </c>
      <c r="H6" s="23">
        <v>116.55</v>
      </c>
      <c r="I6" s="23">
        <v>119.9</v>
      </c>
      <c r="J6" s="33">
        <f t="shared" si="0"/>
        <v>1.4000000000000057</v>
      </c>
      <c r="K6" s="34">
        <f t="shared" si="1"/>
        <v>7700.0000000000309</v>
      </c>
      <c r="L6" s="55"/>
    </row>
    <row r="7" spans="1:12" ht="22.95" customHeight="1">
      <c r="A7" s="106">
        <v>5</v>
      </c>
      <c r="B7" s="21"/>
      <c r="C7" s="22" t="s">
        <v>480</v>
      </c>
      <c r="D7" s="20" t="s">
        <v>545</v>
      </c>
      <c r="E7" s="23" t="s">
        <v>12</v>
      </c>
      <c r="F7" s="23">
        <v>7500</v>
      </c>
      <c r="G7" s="23">
        <v>84.5</v>
      </c>
      <c r="H7" s="23">
        <v>82.8</v>
      </c>
      <c r="I7" s="23">
        <v>84</v>
      </c>
      <c r="J7" s="33">
        <f t="shared" ref="J7:J11" si="2">IF(E7="","",IF(E7="Buy",(I7-G7),(G7-I7)))</f>
        <v>-0.5</v>
      </c>
      <c r="K7" s="34">
        <f t="shared" ref="K7:K11" si="3">IF(E7="","",J7*F7)</f>
        <v>-3750</v>
      </c>
      <c r="L7" s="55"/>
    </row>
    <row r="8" spans="1:12" ht="22.95" customHeight="1">
      <c r="A8" s="106">
        <v>6</v>
      </c>
      <c r="B8" s="21" t="s">
        <v>755</v>
      </c>
      <c r="C8" s="22" t="s">
        <v>275</v>
      </c>
      <c r="D8" s="20" t="s">
        <v>602</v>
      </c>
      <c r="E8" s="23" t="s">
        <v>12</v>
      </c>
      <c r="F8" s="23">
        <v>12400</v>
      </c>
      <c r="G8" s="23">
        <v>150.25</v>
      </c>
      <c r="H8" s="23">
        <v>148.5</v>
      </c>
      <c r="I8" s="23">
        <v>151.65</v>
      </c>
      <c r="J8" s="33">
        <f t="shared" si="2"/>
        <v>1.4000000000000057</v>
      </c>
      <c r="K8" s="34">
        <f t="shared" si="3"/>
        <v>17360.000000000069</v>
      </c>
      <c r="L8" s="55">
        <f>SUM(K3:K8)</f>
        <v>3920.0000000001291</v>
      </c>
    </row>
    <row r="9" spans="1:12" ht="22.95" customHeight="1">
      <c r="A9" s="106">
        <v>7</v>
      </c>
      <c r="B9" s="21">
        <v>44929</v>
      </c>
      <c r="C9" s="22" t="s">
        <v>50</v>
      </c>
      <c r="D9" s="20" t="s">
        <v>376</v>
      </c>
      <c r="E9" s="23" t="s">
        <v>12</v>
      </c>
      <c r="F9" s="23">
        <v>2200</v>
      </c>
      <c r="G9" s="23">
        <v>584.75</v>
      </c>
      <c r="H9" s="23">
        <v>578.70000000000005</v>
      </c>
      <c r="I9" s="23">
        <v>592.29999999999995</v>
      </c>
      <c r="J9" s="33">
        <f t="shared" si="2"/>
        <v>7.5499999999999545</v>
      </c>
      <c r="K9" s="34">
        <f t="shared" si="3"/>
        <v>16609.999999999898</v>
      </c>
      <c r="L9" s="81"/>
    </row>
    <row r="10" spans="1:12" ht="22.95" customHeight="1">
      <c r="A10" s="106">
        <v>8</v>
      </c>
      <c r="B10" s="21"/>
      <c r="C10" s="22" t="s">
        <v>311</v>
      </c>
      <c r="D10" s="20" t="s">
        <v>156</v>
      </c>
      <c r="E10" s="23" t="s">
        <v>12</v>
      </c>
      <c r="F10" s="23">
        <v>900</v>
      </c>
      <c r="G10" s="23">
        <v>1252.5</v>
      </c>
      <c r="H10" s="23">
        <v>1243.8</v>
      </c>
      <c r="I10" s="23">
        <v>1243.8</v>
      </c>
      <c r="J10" s="33">
        <f t="shared" si="2"/>
        <v>-8.7000000000000455</v>
      </c>
      <c r="K10" s="34">
        <f t="shared" si="3"/>
        <v>-7830.0000000000409</v>
      </c>
      <c r="L10" s="55"/>
    </row>
    <row r="11" spans="1:12" ht="22.95" customHeight="1">
      <c r="A11" s="106">
        <v>9</v>
      </c>
      <c r="B11" s="21"/>
      <c r="C11" s="22" t="s">
        <v>533</v>
      </c>
      <c r="D11" s="20" t="s">
        <v>74</v>
      </c>
      <c r="E11" s="23" t="s">
        <v>12</v>
      </c>
      <c r="F11" s="23">
        <v>2400</v>
      </c>
      <c r="G11" s="23">
        <v>958.45</v>
      </c>
      <c r="H11" s="23">
        <v>951.3</v>
      </c>
      <c r="I11" s="23">
        <v>967.55</v>
      </c>
      <c r="J11" s="33">
        <f t="shared" si="2"/>
        <v>9.0999999999999091</v>
      </c>
      <c r="K11" s="34">
        <f t="shared" si="3"/>
        <v>21839.999999999782</v>
      </c>
      <c r="L11" s="55"/>
    </row>
    <row r="12" spans="1:12" ht="22.95" customHeight="1">
      <c r="A12" s="106">
        <v>10</v>
      </c>
      <c r="B12" s="21"/>
      <c r="C12" s="22" t="s">
        <v>344</v>
      </c>
      <c r="D12" s="20" t="s">
        <v>155</v>
      </c>
      <c r="E12" s="23" t="s">
        <v>12</v>
      </c>
      <c r="F12" s="23">
        <v>4000</v>
      </c>
      <c r="G12" s="23">
        <v>321.10000000000002</v>
      </c>
      <c r="H12" s="23">
        <v>317.7</v>
      </c>
      <c r="I12" s="23">
        <v>321.5</v>
      </c>
      <c r="J12" s="33">
        <f t="shared" ref="J12:J19" si="4">IF(E12="","",IF(E12="Buy",(I12-G12),(G12-I12)))</f>
        <v>0.39999999999997726</v>
      </c>
      <c r="K12" s="34">
        <f t="shared" ref="K12:K19" si="5">IF(E12="","",J12*F12)</f>
        <v>1599.9999999999091</v>
      </c>
      <c r="L12" s="55"/>
    </row>
    <row r="13" spans="1:12" ht="22.95" customHeight="1">
      <c r="A13" s="106">
        <v>11</v>
      </c>
      <c r="B13" s="21" t="s">
        <v>755</v>
      </c>
      <c r="C13" s="22" t="s">
        <v>385</v>
      </c>
      <c r="D13" s="20" t="s">
        <v>65</v>
      </c>
      <c r="E13" s="23" t="s">
        <v>12</v>
      </c>
      <c r="F13" s="23">
        <v>750</v>
      </c>
      <c r="G13" s="23">
        <v>2616</v>
      </c>
      <c r="H13" s="23">
        <v>2595.15</v>
      </c>
      <c r="I13" s="23">
        <v>2612</v>
      </c>
      <c r="J13" s="33">
        <f t="shared" si="4"/>
        <v>-4</v>
      </c>
      <c r="K13" s="34">
        <f t="shared" si="5"/>
        <v>-3000</v>
      </c>
      <c r="L13" s="55">
        <f>SUM(K9:K13)</f>
        <v>29219.999999999549</v>
      </c>
    </row>
    <row r="14" spans="1:12" ht="22.95" customHeight="1">
      <c r="A14" s="106">
        <v>12</v>
      </c>
      <c r="B14" s="21">
        <v>44930</v>
      </c>
      <c r="C14" s="22" t="s">
        <v>213</v>
      </c>
      <c r="D14" s="20" t="s">
        <v>376</v>
      </c>
      <c r="E14" s="23" t="s">
        <v>12</v>
      </c>
      <c r="F14" s="23">
        <v>2200</v>
      </c>
      <c r="G14" s="23">
        <v>608.54999999999995</v>
      </c>
      <c r="H14" s="23">
        <v>599.85</v>
      </c>
      <c r="I14" s="23">
        <v>604.29999999999995</v>
      </c>
      <c r="J14" s="33">
        <f t="shared" si="4"/>
        <v>-4.25</v>
      </c>
      <c r="K14" s="34">
        <f t="shared" si="5"/>
        <v>-9350</v>
      </c>
      <c r="L14" s="81"/>
    </row>
    <row r="15" spans="1:12" ht="22.95" customHeight="1">
      <c r="A15" s="106">
        <v>13</v>
      </c>
      <c r="B15" s="21"/>
      <c r="C15" s="22" t="s">
        <v>87</v>
      </c>
      <c r="D15" s="20" t="s">
        <v>224</v>
      </c>
      <c r="E15" s="23" t="s">
        <v>13</v>
      </c>
      <c r="F15" s="23">
        <v>1400</v>
      </c>
      <c r="G15" s="23">
        <v>1239.4000000000001</v>
      </c>
      <c r="H15" s="23">
        <v>1251.9000000000001</v>
      </c>
      <c r="I15" s="23">
        <v>1240.2</v>
      </c>
      <c r="J15" s="33">
        <f t="shared" si="4"/>
        <v>-0.79999999999995453</v>
      </c>
      <c r="K15" s="34">
        <f t="shared" si="5"/>
        <v>-1119.9999999999363</v>
      </c>
      <c r="L15" s="81"/>
    </row>
    <row r="16" spans="1:12" ht="22.95" customHeight="1">
      <c r="A16" s="106">
        <v>14</v>
      </c>
      <c r="B16" s="21"/>
      <c r="C16" s="22" t="s">
        <v>184</v>
      </c>
      <c r="D16" s="20" t="s">
        <v>113</v>
      </c>
      <c r="E16" s="23" t="s">
        <v>13</v>
      </c>
      <c r="F16" s="23">
        <v>2850</v>
      </c>
      <c r="G16" s="23">
        <v>388.15</v>
      </c>
      <c r="H16" s="23">
        <v>392.4</v>
      </c>
      <c r="I16" s="23">
        <v>390.5</v>
      </c>
      <c r="J16" s="33">
        <f t="shared" si="4"/>
        <v>-2.3500000000000227</v>
      </c>
      <c r="K16" s="34">
        <f t="shared" si="5"/>
        <v>-6697.5000000000646</v>
      </c>
      <c r="L16" s="55"/>
    </row>
    <row r="17" spans="1:12" ht="22.95" customHeight="1">
      <c r="A17" s="106">
        <v>15</v>
      </c>
      <c r="B17" s="21"/>
      <c r="C17" s="22" t="s">
        <v>378</v>
      </c>
      <c r="D17" s="20" t="s">
        <v>692</v>
      </c>
      <c r="E17" s="23" t="s">
        <v>12</v>
      </c>
      <c r="F17" s="23">
        <v>1500</v>
      </c>
      <c r="G17" s="23">
        <v>321.60000000000002</v>
      </c>
      <c r="H17" s="23">
        <v>318.14999999999998</v>
      </c>
      <c r="I17" s="23">
        <v>318.14999999999998</v>
      </c>
      <c r="J17" s="33">
        <f t="shared" si="4"/>
        <v>-3.4500000000000455</v>
      </c>
      <c r="K17" s="34">
        <f t="shared" si="5"/>
        <v>-5175.0000000000682</v>
      </c>
      <c r="L17" s="55"/>
    </row>
    <row r="18" spans="1:12" ht="22.95" customHeight="1">
      <c r="A18" s="106">
        <v>16</v>
      </c>
      <c r="B18" s="21"/>
      <c r="C18" s="22" t="s">
        <v>679</v>
      </c>
      <c r="D18" s="20" t="s">
        <v>362</v>
      </c>
      <c r="E18" s="23" t="s">
        <v>13</v>
      </c>
      <c r="F18" s="23">
        <v>250</v>
      </c>
      <c r="G18" s="23">
        <v>3825.5</v>
      </c>
      <c r="H18" s="23">
        <v>3865.5</v>
      </c>
      <c r="I18" s="23">
        <v>3860</v>
      </c>
      <c r="J18" s="33">
        <f t="shared" si="4"/>
        <v>-34.5</v>
      </c>
      <c r="K18" s="34">
        <f t="shared" si="5"/>
        <v>-8625</v>
      </c>
      <c r="L18" s="55"/>
    </row>
    <row r="19" spans="1:12" ht="22.95" customHeight="1">
      <c r="A19" s="106">
        <v>17</v>
      </c>
      <c r="B19" s="21" t="s">
        <v>758</v>
      </c>
      <c r="C19" s="22" t="s">
        <v>256</v>
      </c>
      <c r="D19" s="20" t="s">
        <v>202</v>
      </c>
      <c r="E19" s="23" t="s">
        <v>13</v>
      </c>
      <c r="F19" s="23">
        <v>2700</v>
      </c>
      <c r="G19" s="23">
        <v>739.35</v>
      </c>
      <c r="H19" s="23">
        <v>744.3</v>
      </c>
      <c r="I19" s="23">
        <v>740.5</v>
      </c>
      <c r="J19" s="33">
        <f t="shared" si="4"/>
        <v>-1.1499999999999773</v>
      </c>
      <c r="K19" s="34">
        <f t="shared" si="5"/>
        <v>-3104.9999999999386</v>
      </c>
      <c r="L19" s="55">
        <f>SUM(K14:K19)</f>
        <v>-34072.500000000007</v>
      </c>
    </row>
    <row r="20" spans="1:12" ht="22.95" customHeight="1">
      <c r="A20" s="106">
        <v>18</v>
      </c>
      <c r="B20" s="21">
        <v>44931</v>
      </c>
      <c r="C20" s="22" t="s">
        <v>213</v>
      </c>
      <c r="D20" s="20" t="s">
        <v>146</v>
      </c>
      <c r="E20" s="23" t="s">
        <v>13</v>
      </c>
      <c r="F20" s="23">
        <v>3600</v>
      </c>
      <c r="G20" s="23">
        <v>518.5</v>
      </c>
      <c r="H20" s="23">
        <v>522.9</v>
      </c>
      <c r="I20" s="23">
        <v>522.9</v>
      </c>
      <c r="J20" s="33">
        <f t="shared" ref="J20:J24" si="6">IF(E20="","",IF(E20="Buy",(I20-G20),(G20-I20)))</f>
        <v>-4.3999999999999773</v>
      </c>
      <c r="K20" s="34">
        <f t="shared" ref="K20:K24" si="7">IF(E20="","",J20*F20)</f>
        <v>-15839.999999999918</v>
      </c>
      <c r="L20" s="81"/>
    </row>
    <row r="21" spans="1:12" ht="22.95" customHeight="1">
      <c r="A21" s="106">
        <v>19</v>
      </c>
      <c r="B21" s="21"/>
      <c r="C21" s="22" t="s">
        <v>246</v>
      </c>
      <c r="D21" s="20" t="s">
        <v>182</v>
      </c>
      <c r="E21" s="23" t="s">
        <v>12</v>
      </c>
      <c r="F21" s="23">
        <v>4000</v>
      </c>
      <c r="G21" s="23">
        <v>430.85</v>
      </c>
      <c r="H21" s="23">
        <v>425.5</v>
      </c>
      <c r="I21" s="23">
        <v>426.35</v>
      </c>
      <c r="J21" s="33">
        <f t="shared" si="6"/>
        <v>-4.5</v>
      </c>
      <c r="K21" s="34">
        <f t="shared" si="7"/>
        <v>-18000</v>
      </c>
      <c r="L21" s="81"/>
    </row>
    <row r="22" spans="1:12" ht="22.95" customHeight="1">
      <c r="A22" s="106">
        <v>20</v>
      </c>
      <c r="B22" s="21"/>
      <c r="C22" s="22" t="s">
        <v>305</v>
      </c>
      <c r="D22" s="20" t="s">
        <v>49</v>
      </c>
      <c r="E22" s="23" t="s">
        <v>13</v>
      </c>
      <c r="F22" s="23">
        <v>250</v>
      </c>
      <c r="G22" s="23">
        <v>4375</v>
      </c>
      <c r="H22" s="23">
        <v>4404.6000000000004</v>
      </c>
      <c r="I22" s="23">
        <v>4404.6000000000004</v>
      </c>
      <c r="J22" s="33">
        <f t="shared" si="6"/>
        <v>-29.600000000000364</v>
      </c>
      <c r="K22" s="34">
        <f t="shared" si="7"/>
        <v>-7400.0000000000909</v>
      </c>
      <c r="L22" s="55"/>
    </row>
    <row r="23" spans="1:12" ht="22.95" customHeight="1">
      <c r="A23" s="106">
        <v>21</v>
      </c>
      <c r="B23" s="21"/>
      <c r="C23" s="22" t="s">
        <v>516</v>
      </c>
      <c r="D23" s="20" t="s">
        <v>59</v>
      </c>
      <c r="E23" s="23" t="s">
        <v>12</v>
      </c>
      <c r="F23" s="23">
        <v>2000</v>
      </c>
      <c r="G23" s="23">
        <v>919.5</v>
      </c>
      <c r="H23" s="23">
        <v>911.7</v>
      </c>
      <c r="I23" s="23">
        <v>921.5</v>
      </c>
      <c r="J23" s="33">
        <f t="shared" si="6"/>
        <v>2</v>
      </c>
      <c r="K23" s="34">
        <f t="shared" si="7"/>
        <v>4000</v>
      </c>
      <c r="L23" s="55"/>
    </row>
    <row r="24" spans="1:12" ht="22.95" customHeight="1">
      <c r="A24" s="106">
        <v>22</v>
      </c>
      <c r="B24" s="21" t="s">
        <v>755</v>
      </c>
      <c r="C24" s="22" t="s">
        <v>675</v>
      </c>
      <c r="D24" s="20" t="s">
        <v>167</v>
      </c>
      <c r="E24" s="23" t="s">
        <v>12</v>
      </c>
      <c r="F24" s="23">
        <v>3500</v>
      </c>
      <c r="G24" s="23">
        <v>338</v>
      </c>
      <c r="H24" s="23">
        <v>334.8</v>
      </c>
      <c r="I24" s="23">
        <v>337.5</v>
      </c>
      <c r="J24" s="33">
        <f t="shared" si="6"/>
        <v>-0.5</v>
      </c>
      <c r="K24" s="34">
        <f t="shared" si="7"/>
        <v>-1750</v>
      </c>
      <c r="L24" s="55">
        <f>SUM(K20:K24)</f>
        <v>-38990.000000000015</v>
      </c>
    </row>
    <row r="25" spans="1:12" ht="22.95" customHeight="1">
      <c r="A25" s="106">
        <v>23</v>
      </c>
      <c r="B25" s="21">
        <v>44932</v>
      </c>
      <c r="C25" s="22" t="s">
        <v>240</v>
      </c>
      <c r="D25" s="20" t="s">
        <v>718</v>
      </c>
      <c r="E25" s="23" t="s">
        <v>12</v>
      </c>
      <c r="F25" s="23">
        <v>4800</v>
      </c>
      <c r="G25" s="23">
        <v>119</v>
      </c>
      <c r="H25" s="23">
        <v>117.45</v>
      </c>
      <c r="I25" s="23">
        <v>117.9</v>
      </c>
      <c r="J25" s="33">
        <f t="shared" ref="J25:J31" si="8">IF(E25="","",IF(E25="Buy",(I25-G25),(G25-I25)))</f>
        <v>-1.0999999999999943</v>
      </c>
      <c r="K25" s="34">
        <f t="shared" ref="K25:K31" si="9">IF(E25="","",J25*F25)</f>
        <v>-5279.9999999999727</v>
      </c>
      <c r="L25" s="55"/>
    </row>
    <row r="26" spans="1:12" ht="22.95" customHeight="1">
      <c r="A26" s="106">
        <v>24</v>
      </c>
      <c r="B26" s="21"/>
      <c r="C26" s="22" t="s">
        <v>361</v>
      </c>
      <c r="D26" s="20" t="s">
        <v>59</v>
      </c>
      <c r="E26" s="23" t="s">
        <v>12</v>
      </c>
      <c r="F26" s="23">
        <v>1000</v>
      </c>
      <c r="G26" s="23">
        <v>934.5</v>
      </c>
      <c r="H26" s="23">
        <v>927.9</v>
      </c>
      <c r="I26" s="23">
        <v>927.9</v>
      </c>
      <c r="J26" s="33">
        <f t="shared" si="8"/>
        <v>-6.6000000000000227</v>
      </c>
      <c r="K26" s="34">
        <f t="shared" si="9"/>
        <v>-6600.0000000000227</v>
      </c>
      <c r="L26" s="55"/>
    </row>
    <row r="27" spans="1:12" ht="22.95" customHeight="1">
      <c r="A27" s="106">
        <v>25</v>
      </c>
      <c r="B27" s="21" t="s">
        <v>758</v>
      </c>
      <c r="C27" s="22" t="s">
        <v>764</v>
      </c>
      <c r="D27" s="20" t="s">
        <v>202</v>
      </c>
      <c r="E27" s="23" t="s">
        <v>13</v>
      </c>
      <c r="F27" s="23">
        <v>2700</v>
      </c>
      <c r="G27" s="23">
        <v>732.7</v>
      </c>
      <c r="H27" s="23">
        <v>738.9</v>
      </c>
      <c r="I27" s="23">
        <v>738.9</v>
      </c>
      <c r="J27" s="33">
        <f t="shared" si="8"/>
        <v>-6.1999999999999318</v>
      </c>
      <c r="K27" s="34">
        <f t="shared" si="9"/>
        <v>-16739.999999999814</v>
      </c>
      <c r="L27" s="55">
        <f>SUM(K25:K27)</f>
        <v>-28619.999999999811</v>
      </c>
    </row>
    <row r="28" spans="1:12" ht="22.95" customHeight="1">
      <c r="A28" s="106">
        <v>26</v>
      </c>
      <c r="B28" s="21">
        <v>44935</v>
      </c>
      <c r="C28" s="22" t="s">
        <v>81</v>
      </c>
      <c r="D28" s="20" t="s">
        <v>224</v>
      </c>
      <c r="E28" s="23" t="s">
        <v>12</v>
      </c>
      <c r="F28" s="23">
        <v>1400</v>
      </c>
      <c r="G28" s="23">
        <v>1287.75</v>
      </c>
      <c r="H28" s="23">
        <v>1278</v>
      </c>
      <c r="I28" s="23">
        <v>1308.0999999999999</v>
      </c>
      <c r="J28" s="33">
        <f t="shared" si="8"/>
        <v>20.349999999999909</v>
      </c>
      <c r="K28" s="34">
        <f t="shared" si="9"/>
        <v>28489.999999999873</v>
      </c>
      <c r="L28" s="81"/>
    </row>
    <row r="29" spans="1:12" ht="22.95" customHeight="1">
      <c r="A29" s="106">
        <v>27</v>
      </c>
      <c r="B29" s="21"/>
      <c r="C29" s="22" t="s">
        <v>270</v>
      </c>
      <c r="D29" s="20" t="s">
        <v>556</v>
      </c>
      <c r="E29" s="23" t="s">
        <v>12</v>
      </c>
      <c r="F29" s="23">
        <v>1600</v>
      </c>
      <c r="G29" s="23">
        <v>341.65</v>
      </c>
      <c r="H29" s="23">
        <v>337.5</v>
      </c>
      <c r="I29" s="23">
        <v>340.3</v>
      </c>
      <c r="J29" s="33">
        <f t="shared" si="8"/>
        <v>-1.3499999999999659</v>
      </c>
      <c r="K29" s="34">
        <f t="shared" si="9"/>
        <v>-2159.9999999999454</v>
      </c>
      <c r="L29" s="81"/>
    </row>
    <row r="30" spans="1:12" ht="22.95" customHeight="1">
      <c r="A30" s="106">
        <v>28</v>
      </c>
      <c r="B30" s="21"/>
      <c r="C30" s="22" t="s">
        <v>360</v>
      </c>
      <c r="D30" s="20" t="s">
        <v>289</v>
      </c>
      <c r="E30" s="23" t="s">
        <v>12</v>
      </c>
      <c r="F30" s="23">
        <v>500</v>
      </c>
      <c r="G30" s="23">
        <v>2604</v>
      </c>
      <c r="H30" s="23">
        <v>2579.4</v>
      </c>
      <c r="I30" s="23">
        <v>2587</v>
      </c>
      <c r="J30" s="33">
        <f t="shared" si="8"/>
        <v>-17</v>
      </c>
      <c r="K30" s="34">
        <f t="shared" si="9"/>
        <v>-8500</v>
      </c>
      <c r="L30" s="55"/>
    </row>
    <row r="31" spans="1:12" ht="22.95" customHeight="1">
      <c r="A31" s="106">
        <v>29</v>
      </c>
      <c r="B31" s="21"/>
      <c r="C31" s="22" t="s">
        <v>196</v>
      </c>
      <c r="D31" s="20" t="s">
        <v>602</v>
      </c>
      <c r="E31" s="23" t="s">
        <v>12</v>
      </c>
      <c r="F31" s="23">
        <v>6200</v>
      </c>
      <c r="G31" s="23">
        <v>161.94999999999999</v>
      </c>
      <c r="H31" s="23">
        <v>160.19999999999999</v>
      </c>
      <c r="I31" s="23">
        <v>160.19999999999999</v>
      </c>
      <c r="J31" s="33">
        <f t="shared" si="8"/>
        <v>-1.75</v>
      </c>
      <c r="K31" s="34">
        <f t="shared" si="9"/>
        <v>-10850</v>
      </c>
      <c r="L31" s="55"/>
    </row>
    <row r="32" spans="1:12" ht="22.95" customHeight="1">
      <c r="A32" s="106">
        <v>30</v>
      </c>
      <c r="B32" s="21"/>
      <c r="C32" s="22" t="s">
        <v>453</v>
      </c>
      <c r="D32" s="20" t="s">
        <v>392</v>
      </c>
      <c r="E32" s="23" t="s">
        <v>12</v>
      </c>
      <c r="F32" s="23">
        <v>1500</v>
      </c>
      <c r="G32" s="23">
        <v>1304.3499999999999</v>
      </c>
      <c r="H32" s="23">
        <v>1295.0999999999999</v>
      </c>
      <c r="I32" s="23">
        <v>1310.6500000000001</v>
      </c>
      <c r="J32" s="33">
        <f t="shared" ref="J32:J37" si="10">IF(E32="","",IF(E32="Buy",(I32-G32),(G32-I32)))</f>
        <v>6.3000000000001819</v>
      </c>
      <c r="K32" s="34">
        <f t="shared" ref="K32:K37" si="11">IF(E32="","",J32*F32)</f>
        <v>9450.0000000002728</v>
      </c>
      <c r="L32" s="55"/>
    </row>
    <row r="33" spans="1:12" ht="22.95" customHeight="1">
      <c r="A33" s="106">
        <v>31</v>
      </c>
      <c r="B33" s="21" t="s">
        <v>755</v>
      </c>
      <c r="C33" s="22" t="s">
        <v>517</v>
      </c>
      <c r="D33" s="20" t="s">
        <v>392</v>
      </c>
      <c r="E33" s="23" t="s">
        <v>12</v>
      </c>
      <c r="F33" s="23">
        <v>1500</v>
      </c>
      <c r="G33" s="23">
        <v>1309.5</v>
      </c>
      <c r="H33" s="23">
        <v>1296.9000000000001</v>
      </c>
      <c r="I33" s="23">
        <v>1310.6500000000001</v>
      </c>
      <c r="J33" s="33">
        <f t="shared" si="10"/>
        <v>1.1500000000000909</v>
      </c>
      <c r="K33" s="34">
        <f t="shared" si="11"/>
        <v>1725.0000000001364</v>
      </c>
      <c r="L33" s="55">
        <f>SUM(K28:K33)</f>
        <v>18155.000000000335</v>
      </c>
    </row>
    <row r="34" spans="1:12" ht="22.95" customHeight="1">
      <c r="A34" s="106">
        <v>32</v>
      </c>
      <c r="B34" s="21">
        <v>44936</v>
      </c>
      <c r="C34" s="22" t="s">
        <v>213</v>
      </c>
      <c r="D34" s="20" t="s">
        <v>155</v>
      </c>
      <c r="E34" s="23" t="s">
        <v>12</v>
      </c>
      <c r="F34" s="23">
        <v>4000</v>
      </c>
      <c r="G34" s="23">
        <v>320.5</v>
      </c>
      <c r="H34" s="23">
        <v>316.35000000000002</v>
      </c>
      <c r="I34" s="23">
        <v>319.25</v>
      </c>
      <c r="J34" s="33">
        <f t="shared" si="10"/>
        <v>-1.25</v>
      </c>
      <c r="K34" s="34">
        <f t="shared" si="11"/>
        <v>-5000</v>
      </c>
      <c r="L34" s="81"/>
    </row>
    <row r="35" spans="1:12" ht="22.95" customHeight="1">
      <c r="A35" s="106">
        <v>33</v>
      </c>
      <c r="B35" s="21"/>
      <c r="C35" s="22" t="s">
        <v>389</v>
      </c>
      <c r="D35" s="20" t="s">
        <v>718</v>
      </c>
      <c r="E35" s="23" t="s">
        <v>12</v>
      </c>
      <c r="F35" s="23">
        <v>4800</v>
      </c>
      <c r="G35" s="23">
        <v>126</v>
      </c>
      <c r="H35" s="23">
        <v>124.2</v>
      </c>
      <c r="I35" s="23">
        <v>124.2</v>
      </c>
      <c r="J35" s="33">
        <f t="shared" si="10"/>
        <v>-1.7999999999999972</v>
      </c>
      <c r="K35" s="34">
        <f t="shared" si="11"/>
        <v>-8639.9999999999854</v>
      </c>
      <c r="L35" s="81"/>
    </row>
    <row r="36" spans="1:12" ht="22.95" customHeight="1">
      <c r="A36" s="106">
        <v>34</v>
      </c>
      <c r="B36" s="21"/>
      <c r="C36" s="22" t="s">
        <v>270</v>
      </c>
      <c r="D36" s="20" t="s">
        <v>119</v>
      </c>
      <c r="E36" s="23" t="s">
        <v>13</v>
      </c>
      <c r="F36" s="23">
        <v>100</v>
      </c>
      <c r="G36" s="23">
        <v>8362</v>
      </c>
      <c r="H36" s="23">
        <v>8415</v>
      </c>
      <c r="I36" s="23">
        <v>8323.35</v>
      </c>
      <c r="J36" s="33">
        <f t="shared" si="10"/>
        <v>38.649999999999636</v>
      </c>
      <c r="K36" s="34">
        <f t="shared" si="11"/>
        <v>3864.9999999999636</v>
      </c>
      <c r="L36" s="55"/>
    </row>
    <row r="37" spans="1:12" ht="22.95" customHeight="1">
      <c r="A37" s="106">
        <v>35</v>
      </c>
      <c r="B37" s="21"/>
      <c r="C37" s="22" t="s">
        <v>689</v>
      </c>
      <c r="D37" s="20" t="s">
        <v>146</v>
      </c>
      <c r="E37" s="23" t="s">
        <v>13</v>
      </c>
      <c r="F37" s="23">
        <v>3600</v>
      </c>
      <c r="G37" s="23">
        <v>516.75</v>
      </c>
      <c r="H37" s="23">
        <v>521.1</v>
      </c>
      <c r="I37" s="23">
        <v>510.85</v>
      </c>
      <c r="J37" s="33">
        <f t="shared" si="10"/>
        <v>5.8999999999999773</v>
      </c>
      <c r="K37" s="34">
        <f t="shared" si="11"/>
        <v>21239.99999999992</v>
      </c>
      <c r="L37" s="55"/>
    </row>
    <row r="38" spans="1:12" ht="22.95" customHeight="1">
      <c r="A38" s="106">
        <v>36</v>
      </c>
      <c r="B38" s="21"/>
      <c r="C38" s="22" t="s">
        <v>488</v>
      </c>
      <c r="D38" s="20" t="s">
        <v>133</v>
      </c>
      <c r="E38" s="23" t="s">
        <v>13</v>
      </c>
      <c r="F38" s="23">
        <v>1250</v>
      </c>
      <c r="G38" s="23">
        <v>794.5</v>
      </c>
      <c r="H38" s="23">
        <v>802.8</v>
      </c>
      <c r="I38" s="23">
        <v>787.6</v>
      </c>
      <c r="J38" s="33">
        <f t="shared" ref="J38:J45" si="12">IF(E38="","",IF(E38="Buy",(I38-G38),(G38-I38)))</f>
        <v>6.8999999999999773</v>
      </c>
      <c r="K38" s="34">
        <f t="shared" ref="K38:K45" si="13">IF(E38="","",J38*F38)</f>
        <v>8624.9999999999709</v>
      </c>
      <c r="L38" s="55"/>
    </row>
    <row r="39" spans="1:12" ht="22.95" customHeight="1">
      <c r="A39" s="106">
        <v>37</v>
      </c>
      <c r="B39" s="21" t="s">
        <v>755</v>
      </c>
      <c r="C39" s="22" t="s">
        <v>761</v>
      </c>
      <c r="D39" s="20" t="s">
        <v>159</v>
      </c>
      <c r="E39" s="23" t="s">
        <v>12</v>
      </c>
      <c r="F39" s="23">
        <v>300</v>
      </c>
      <c r="G39" s="23">
        <v>3517.5</v>
      </c>
      <c r="H39" s="23">
        <v>3483</v>
      </c>
      <c r="I39" s="23">
        <v>3511.85</v>
      </c>
      <c r="J39" s="33">
        <f t="shared" si="12"/>
        <v>-5.6500000000000909</v>
      </c>
      <c r="K39" s="34">
        <f t="shared" si="13"/>
        <v>-1695.0000000000273</v>
      </c>
      <c r="L39" s="81"/>
    </row>
    <row r="40" spans="1:12" ht="22.95" customHeight="1">
      <c r="A40" s="106">
        <v>38</v>
      </c>
      <c r="B40" s="21" t="s">
        <v>755</v>
      </c>
      <c r="C40" s="22" t="s">
        <v>297</v>
      </c>
      <c r="D40" s="20" t="s">
        <v>744</v>
      </c>
      <c r="E40" s="23" t="s">
        <v>12</v>
      </c>
      <c r="F40" s="23">
        <v>6750</v>
      </c>
      <c r="G40" s="23">
        <v>79.05</v>
      </c>
      <c r="H40" s="23">
        <v>77.400000000000006</v>
      </c>
      <c r="I40" s="23">
        <v>78.45</v>
      </c>
      <c r="J40" s="33">
        <f t="shared" si="12"/>
        <v>-0.59999999999999432</v>
      </c>
      <c r="K40" s="34">
        <f t="shared" si="13"/>
        <v>-4049.9999999999618</v>
      </c>
      <c r="L40" s="55">
        <f>SUM(K34:K40)</f>
        <v>14344.999999999878</v>
      </c>
    </row>
    <row r="41" spans="1:12" ht="22.95" customHeight="1">
      <c r="A41" s="106">
        <v>39</v>
      </c>
      <c r="B41" s="21">
        <v>44937</v>
      </c>
      <c r="C41" s="22" t="s">
        <v>192</v>
      </c>
      <c r="D41" s="20" t="s">
        <v>472</v>
      </c>
      <c r="E41" s="23" t="s">
        <v>12</v>
      </c>
      <c r="F41" s="23">
        <v>300</v>
      </c>
      <c r="G41" s="23">
        <v>4029</v>
      </c>
      <c r="H41" s="23">
        <v>3996</v>
      </c>
      <c r="I41" s="23">
        <v>3996</v>
      </c>
      <c r="J41" s="33">
        <f t="shared" si="12"/>
        <v>-33</v>
      </c>
      <c r="K41" s="34">
        <f t="shared" si="13"/>
        <v>-9900</v>
      </c>
      <c r="L41" s="81"/>
    </row>
    <row r="42" spans="1:12" ht="22.95" customHeight="1">
      <c r="A42" s="106">
        <v>40</v>
      </c>
      <c r="B42" s="21"/>
      <c r="C42" s="22" t="s">
        <v>254</v>
      </c>
      <c r="D42" s="20" t="s">
        <v>133</v>
      </c>
      <c r="E42" s="23" t="s">
        <v>13</v>
      </c>
      <c r="F42" s="23">
        <v>1250</v>
      </c>
      <c r="G42" s="23">
        <v>795.5</v>
      </c>
      <c r="H42" s="23">
        <v>802.8</v>
      </c>
      <c r="I42" s="23">
        <v>800.3</v>
      </c>
      <c r="J42" s="33">
        <f t="shared" si="12"/>
        <v>-4.7999999999999545</v>
      </c>
      <c r="K42" s="34">
        <f t="shared" si="13"/>
        <v>-5999.9999999999436</v>
      </c>
      <c r="L42" s="81"/>
    </row>
    <row r="43" spans="1:12" ht="22.95" customHeight="1">
      <c r="A43" s="106">
        <v>41</v>
      </c>
      <c r="B43" s="21"/>
      <c r="C43" s="22" t="s">
        <v>440</v>
      </c>
      <c r="D43" s="20" t="s">
        <v>610</v>
      </c>
      <c r="E43" s="23" t="s">
        <v>13</v>
      </c>
      <c r="F43" s="23">
        <v>1800</v>
      </c>
      <c r="G43" s="23">
        <v>761.35</v>
      </c>
      <c r="H43" s="23">
        <v>768.6</v>
      </c>
      <c r="I43" s="23">
        <v>762.4</v>
      </c>
      <c r="J43" s="33">
        <f t="shared" si="12"/>
        <v>-1.0499999999999545</v>
      </c>
      <c r="K43" s="34">
        <f t="shared" si="13"/>
        <v>-1889.9999999999181</v>
      </c>
      <c r="L43" s="55"/>
    </row>
    <row r="44" spans="1:12" ht="22.95" customHeight="1">
      <c r="A44" s="106">
        <v>42</v>
      </c>
      <c r="B44" s="21"/>
      <c r="C44" s="22" t="s">
        <v>122</v>
      </c>
      <c r="D44" s="20" t="s">
        <v>49</v>
      </c>
      <c r="E44" s="23" t="s">
        <v>13</v>
      </c>
      <c r="F44" s="23">
        <v>250</v>
      </c>
      <c r="G44" s="23">
        <v>4357</v>
      </c>
      <c r="H44" s="23">
        <v>4392</v>
      </c>
      <c r="I44" s="23">
        <v>4370.3</v>
      </c>
      <c r="J44" s="33">
        <f t="shared" si="12"/>
        <v>-13.300000000000182</v>
      </c>
      <c r="K44" s="34">
        <f t="shared" si="13"/>
        <v>-3325.0000000000455</v>
      </c>
      <c r="L44" s="55"/>
    </row>
    <row r="45" spans="1:12" ht="22.95" customHeight="1">
      <c r="A45" s="106">
        <v>43</v>
      </c>
      <c r="B45" s="21" t="s">
        <v>755</v>
      </c>
      <c r="C45" s="22" t="s">
        <v>256</v>
      </c>
      <c r="D45" s="20" t="s">
        <v>564</v>
      </c>
      <c r="E45" s="23" t="s">
        <v>12</v>
      </c>
      <c r="F45" s="23">
        <v>4500</v>
      </c>
      <c r="G45" s="23">
        <v>129.4</v>
      </c>
      <c r="H45" s="23">
        <v>127.35</v>
      </c>
      <c r="I45" s="23">
        <v>128.5</v>
      </c>
      <c r="J45" s="33">
        <f t="shared" si="12"/>
        <v>-0.90000000000000568</v>
      </c>
      <c r="K45" s="34">
        <f t="shared" si="13"/>
        <v>-4050.0000000000255</v>
      </c>
      <c r="L45" s="55">
        <f>SUM(K41:K45)</f>
        <v>-25164.999999999931</v>
      </c>
    </row>
    <row r="46" spans="1:12" ht="22.95" customHeight="1">
      <c r="A46" s="106">
        <v>44</v>
      </c>
      <c r="B46" s="21">
        <v>44938</v>
      </c>
      <c r="C46" s="22" t="s">
        <v>66</v>
      </c>
      <c r="D46" s="20" t="s">
        <v>159</v>
      </c>
      <c r="E46" s="23" t="s">
        <v>13</v>
      </c>
      <c r="F46" s="23">
        <v>300</v>
      </c>
      <c r="G46" s="23">
        <v>3369</v>
      </c>
      <c r="H46" s="23">
        <v>3402.9</v>
      </c>
      <c r="I46" s="23">
        <v>3306.75</v>
      </c>
      <c r="J46" s="33">
        <f t="shared" ref="J46:J56" si="14">IF(E46="","",IF(E46="Buy",(I46-G46),(G46-I46)))</f>
        <v>62.25</v>
      </c>
      <c r="K46" s="34">
        <f t="shared" ref="K46:K56" si="15">IF(E46="","",J46*F46)</f>
        <v>18675</v>
      </c>
      <c r="L46" s="81"/>
    </row>
    <row r="47" spans="1:12" ht="22.95" customHeight="1">
      <c r="A47" s="106">
        <v>45</v>
      </c>
      <c r="B47" s="21"/>
      <c r="C47" s="22" t="s">
        <v>378</v>
      </c>
      <c r="D47" s="20" t="s">
        <v>289</v>
      </c>
      <c r="E47" s="23" t="s">
        <v>13</v>
      </c>
      <c r="F47" s="23">
        <v>500</v>
      </c>
      <c r="G47" s="23">
        <v>2510</v>
      </c>
      <c r="H47" s="23">
        <v>2535.3000000000002</v>
      </c>
      <c r="I47" s="23">
        <v>2482</v>
      </c>
      <c r="J47" s="33">
        <f t="shared" si="14"/>
        <v>28</v>
      </c>
      <c r="K47" s="34">
        <f t="shared" si="15"/>
        <v>14000</v>
      </c>
      <c r="L47" s="55"/>
    </row>
    <row r="48" spans="1:12" ht="22.95" customHeight="1">
      <c r="A48" s="106">
        <v>46</v>
      </c>
      <c r="B48" s="21"/>
      <c r="C48" s="22" t="s">
        <v>735</v>
      </c>
      <c r="D48" s="20" t="s">
        <v>74</v>
      </c>
      <c r="E48" s="23" t="s">
        <v>13</v>
      </c>
      <c r="F48" s="23">
        <v>1200</v>
      </c>
      <c r="G48" s="23">
        <v>934</v>
      </c>
      <c r="H48" s="23">
        <v>943.2</v>
      </c>
      <c r="I48" s="23">
        <v>939</v>
      </c>
      <c r="J48" s="33">
        <f t="shared" si="14"/>
        <v>-5</v>
      </c>
      <c r="K48" s="34">
        <f t="shared" si="15"/>
        <v>-6000</v>
      </c>
      <c r="L48" s="55"/>
    </row>
    <row r="49" spans="1:12" ht="22.95" customHeight="1">
      <c r="A49" s="106">
        <v>47</v>
      </c>
      <c r="B49" s="21" t="s">
        <v>755</v>
      </c>
      <c r="C49" s="22" t="s">
        <v>520</v>
      </c>
      <c r="D49" s="20" t="s">
        <v>392</v>
      </c>
      <c r="E49" s="23" t="s">
        <v>12</v>
      </c>
      <c r="F49" s="23">
        <v>1500</v>
      </c>
      <c r="G49" s="23">
        <v>1317.25</v>
      </c>
      <c r="H49" s="23">
        <v>1310.4000000000001</v>
      </c>
      <c r="I49" s="23">
        <v>1323.9</v>
      </c>
      <c r="J49" s="33">
        <f t="shared" si="14"/>
        <v>6.6500000000000909</v>
      </c>
      <c r="K49" s="34">
        <f t="shared" si="15"/>
        <v>9975.0000000001364</v>
      </c>
      <c r="L49" s="55">
        <f>SUM(K46:K49)</f>
        <v>36650.000000000138</v>
      </c>
    </row>
    <row r="50" spans="1:12" ht="22.95" customHeight="1">
      <c r="A50" s="106">
        <v>48</v>
      </c>
      <c r="B50" s="21">
        <v>44939</v>
      </c>
      <c r="C50" s="22" t="s">
        <v>637</v>
      </c>
      <c r="D50" s="20" t="s">
        <v>74</v>
      </c>
      <c r="E50" s="23" t="s">
        <v>13</v>
      </c>
      <c r="F50" s="23">
        <v>2400</v>
      </c>
      <c r="G50" s="23">
        <v>932.4</v>
      </c>
      <c r="H50" s="23">
        <v>940.5</v>
      </c>
      <c r="I50" s="23">
        <v>935.7</v>
      </c>
      <c r="J50" s="33">
        <f t="shared" si="14"/>
        <v>-3.3000000000000682</v>
      </c>
      <c r="K50" s="34">
        <f t="shared" si="15"/>
        <v>-7920.0000000001637</v>
      </c>
      <c r="L50" s="81"/>
    </row>
    <row r="51" spans="1:12" ht="22.95" customHeight="1">
      <c r="A51" s="106">
        <v>49</v>
      </c>
      <c r="B51" s="21"/>
      <c r="C51" s="22" t="s">
        <v>71</v>
      </c>
      <c r="D51" s="20" t="s">
        <v>472</v>
      </c>
      <c r="E51" s="23" t="s">
        <v>13</v>
      </c>
      <c r="F51" s="23">
        <v>150</v>
      </c>
      <c r="G51" s="23">
        <v>3780</v>
      </c>
      <c r="H51" s="23">
        <v>3816</v>
      </c>
      <c r="I51" s="23">
        <v>3816</v>
      </c>
      <c r="J51" s="33">
        <f t="shared" si="14"/>
        <v>-36</v>
      </c>
      <c r="K51" s="34">
        <f t="shared" si="15"/>
        <v>-5400</v>
      </c>
      <c r="L51" s="81"/>
    </row>
    <row r="52" spans="1:12" ht="22.95" customHeight="1">
      <c r="A52" s="106">
        <v>50</v>
      </c>
      <c r="B52" s="21"/>
      <c r="C52" s="22" t="s">
        <v>272</v>
      </c>
      <c r="D52" s="20" t="s">
        <v>169</v>
      </c>
      <c r="E52" s="23" t="s">
        <v>12</v>
      </c>
      <c r="F52" s="23">
        <v>11000</v>
      </c>
      <c r="G52" s="23">
        <v>121.2</v>
      </c>
      <c r="H52" s="23">
        <v>119.25</v>
      </c>
      <c r="I52" s="23">
        <v>121.05</v>
      </c>
      <c r="J52" s="33">
        <f t="shared" si="14"/>
        <v>-0.15000000000000568</v>
      </c>
      <c r="K52" s="34">
        <f t="shared" si="15"/>
        <v>-1650.0000000000625</v>
      </c>
      <c r="L52" s="55"/>
    </row>
    <row r="53" spans="1:12" ht="22.95" customHeight="1">
      <c r="A53" s="106">
        <v>51</v>
      </c>
      <c r="B53" s="21"/>
      <c r="C53" s="22" t="s">
        <v>320</v>
      </c>
      <c r="D53" s="20" t="s">
        <v>739</v>
      </c>
      <c r="E53" s="23" t="s">
        <v>12</v>
      </c>
      <c r="F53" s="23">
        <v>7000</v>
      </c>
      <c r="G53" s="23">
        <v>180.25</v>
      </c>
      <c r="H53" s="23">
        <v>178.2</v>
      </c>
      <c r="I53" s="23">
        <v>184.1</v>
      </c>
      <c r="J53" s="33">
        <f t="shared" si="14"/>
        <v>3.8499999999999943</v>
      </c>
      <c r="K53" s="34">
        <f t="shared" si="15"/>
        <v>26949.99999999996</v>
      </c>
      <c r="L53" s="55"/>
    </row>
    <row r="54" spans="1:12" ht="22.95" customHeight="1">
      <c r="A54" s="106">
        <v>52</v>
      </c>
      <c r="B54" s="21" t="s">
        <v>755</v>
      </c>
      <c r="C54" s="22" t="s">
        <v>761</v>
      </c>
      <c r="D54" s="20" t="s">
        <v>714</v>
      </c>
      <c r="E54" s="23" t="s">
        <v>12</v>
      </c>
      <c r="F54" s="23">
        <v>5000</v>
      </c>
      <c r="G54" s="23">
        <v>138.94999999999999</v>
      </c>
      <c r="H54" s="23">
        <v>137.25</v>
      </c>
      <c r="I54" s="23">
        <v>141.4</v>
      </c>
      <c r="J54" s="33">
        <f t="shared" si="14"/>
        <v>2.4500000000000171</v>
      </c>
      <c r="K54" s="34">
        <f t="shared" si="15"/>
        <v>12250.000000000085</v>
      </c>
      <c r="L54" s="55">
        <f>SUM(K50:K54)</f>
        <v>24229.999999999818</v>
      </c>
    </row>
    <row r="55" spans="1:12" ht="22.95" customHeight="1">
      <c r="A55" s="106">
        <v>53</v>
      </c>
      <c r="B55" s="21">
        <v>44942</v>
      </c>
      <c r="C55" s="22" t="s">
        <v>213</v>
      </c>
      <c r="D55" s="20" t="s">
        <v>148</v>
      </c>
      <c r="E55" s="23" t="s">
        <v>12</v>
      </c>
      <c r="F55" s="23">
        <v>8924</v>
      </c>
      <c r="G55" s="23">
        <v>96.5</v>
      </c>
      <c r="H55" s="23">
        <v>94.95</v>
      </c>
      <c r="I55" s="23">
        <v>98.6</v>
      </c>
      <c r="J55" s="33">
        <f t="shared" si="14"/>
        <v>2.0999999999999943</v>
      </c>
      <c r="K55" s="34">
        <f t="shared" si="15"/>
        <v>18740.399999999951</v>
      </c>
      <c r="L55" s="55"/>
    </row>
    <row r="56" spans="1:12" ht="22.95" customHeight="1">
      <c r="A56" s="106">
        <v>54</v>
      </c>
      <c r="B56" s="21"/>
      <c r="C56" s="22" t="s">
        <v>94</v>
      </c>
      <c r="D56" s="20" t="s">
        <v>639</v>
      </c>
      <c r="E56" s="23" t="s">
        <v>12</v>
      </c>
      <c r="F56" s="23">
        <v>12000</v>
      </c>
      <c r="G56" s="23">
        <v>125.75</v>
      </c>
      <c r="H56" s="23">
        <v>124.2</v>
      </c>
      <c r="I56" s="23">
        <v>124.2</v>
      </c>
      <c r="J56" s="33">
        <f t="shared" si="14"/>
        <v>-1.5499999999999972</v>
      </c>
      <c r="K56" s="34">
        <f t="shared" si="15"/>
        <v>-18599.999999999967</v>
      </c>
      <c r="L56" s="55"/>
    </row>
    <row r="57" spans="1:12" ht="22.95" customHeight="1">
      <c r="A57" s="106">
        <v>55</v>
      </c>
      <c r="B57" s="21"/>
      <c r="C57" s="22" t="s">
        <v>270</v>
      </c>
      <c r="D57" s="20" t="s">
        <v>653</v>
      </c>
      <c r="E57" s="23" t="s">
        <v>12</v>
      </c>
      <c r="F57" s="23">
        <v>2000</v>
      </c>
      <c r="G57" s="23">
        <v>302</v>
      </c>
      <c r="H57" s="23">
        <v>298.8</v>
      </c>
      <c r="I57" s="23">
        <v>299.5</v>
      </c>
      <c r="J57" s="33">
        <f t="shared" ref="J57" si="16">IF(E57="","",IF(E57="Buy",(I57-G57),(G57-I57)))</f>
        <v>-2.5</v>
      </c>
      <c r="K57" s="34">
        <f t="shared" ref="K57" si="17">IF(E57="","",J57*F57)</f>
        <v>-5000</v>
      </c>
      <c r="L57" s="55"/>
    </row>
    <row r="58" spans="1:12" ht="22.95" customHeight="1">
      <c r="A58" s="106">
        <v>56</v>
      </c>
      <c r="B58" s="21"/>
      <c r="C58" s="22" t="s">
        <v>373</v>
      </c>
      <c r="D58" s="20" t="s">
        <v>740</v>
      </c>
      <c r="E58" s="23" t="s">
        <v>12</v>
      </c>
      <c r="F58" s="23">
        <v>10000</v>
      </c>
      <c r="G58" s="23">
        <v>87.2</v>
      </c>
      <c r="H58" s="23">
        <v>86.4</v>
      </c>
      <c r="I58" s="23">
        <v>87.9</v>
      </c>
      <c r="J58" s="33">
        <f t="shared" ref="J58:J69" si="18">IF(E58="","",IF(E58="Buy",(I58-G58),(G58-I58)))</f>
        <v>0.70000000000000284</v>
      </c>
      <c r="K58" s="34">
        <f t="shared" ref="K58:K69" si="19">IF(E58="","",J58*F58)</f>
        <v>7000.0000000000282</v>
      </c>
      <c r="L58" s="55"/>
    </row>
    <row r="59" spans="1:12" ht="22.95" customHeight="1">
      <c r="A59" s="106">
        <v>57</v>
      </c>
      <c r="B59" s="21" t="s">
        <v>758</v>
      </c>
      <c r="C59" s="22" t="s">
        <v>466</v>
      </c>
      <c r="D59" s="20" t="s">
        <v>74</v>
      </c>
      <c r="E59" s="23" t="s">
        <v>13</v>
      </c>
      <c r="F59" s="23">
        <v>2400</v>
      </c>
      <c r="G59" s="23">
        <v>918.6</v>
      </c>
      <c r="H59" s="23">
        <v>924.3</v>
      </c>
      <c r="I59" s="23">
        <v>912</v>
      </c>
      <c r="J59" s="33">
        <f t="shared" si="18"/>
        <v>6.6000000000000227</v>
      </c>
      <c r="K59" s="34">
        <f t="shared" si="19"/>
        <v>15840.000000000055</v>
      </c>
      <c r="L59" s="55">
        <f>SUM(K55:K59)</f>
        <v>17980.400000000067</v>
      </c>
    </row>
    <row r="60" spans="1:12" ht="22.95" customHeight="1">
      <c r="A60" s="106">
        <v>58</v>
      </c>
      <c r="B60" s="21">
        <v>44943</v>
      </c>
      <c r="C60" s="22" t="s">
        <v>240</v>
      </c>
      <c r="D60" s="20" t="s">
        <v>182</v>
      </c>
      <c r="E60" s="23" t="s">
        <v>13</v>
      </c>
      <c r="F60" s="23">
        <v>2000</v>
      </c>
      <c r="G60" s="23">
        <v>393.6</v>
      </c>
      <c r="H60" s="23">
        <v>397.8</v>
      </c>
      <c r="I60" s="23">
        <v>393.05</v>
      </c>
      <c r="J60" s="33">
        <f t="shared" si="18"/>
        <v>0.55000000000001137</v>
      </c>
      <c r="K60" s="34">
        <f t="shared" si="19"/>
        <v>1100.0000000000227</v>
      </c>
      <c r="L60" s="81"/>
    </row>
    <row r="61" spans="1:12" ht="22.95" customHeight="1">
      <c r="A61" s="106">
        <v>59</v>
      </c>
      <c r="B61" s="21"/>
      <c r="C61" s="22" t="s">
        <v>115</v>
      </c>
      <c r="D61" s="20" t="s">
        <v>59</v>
      </c>
      <c r="E61" s="23" t="s">
        <v>12</v>
      </c>
      <c r="F61" s="23">
        <v>2000</v>
      </c>
      <c r="G61" s="23">
        <v>935.9</v>
      </c>
      <c r="H61" s="23">
        <v>927.9</v>
      </c>
      <c r="I61" s="23">
        <v>929</v>
      </c>
      <c r="J61" s="33">
        <f t="shared" si="18"/>
        <v>-6.8999999999999773</v>
      </c>
      <c r="K61" s="34">
        <f t="shared" si="19"/>
        <v>-13799.999999999955</v>
      </c>
      <c r="L61" s="55"/>
    </row>
    <row r="62" spans="1:12" ht="22.95" customHeight="1">
      <c r="A62" s="106">
        <v>60</v>
      </c>
      <c r="B62" s="21"/>
      <c r="C62" s="22" t="s">
        <v>726</v>
      </c>
      <c r="D62" s="20" t="s">
        <v>126</v>
      </c>
      <c r="E62" s="23" t="s">
        <v>13</v>
      </c>
      <c r="F62" s="23">
        <v>3000</v>
      </c>
      <c r="G62" s="23">
        <v>594.15</v>
      </c>
      <c r="H62" s="23">
        <v>601.20000000000005</v>
      </c>
      <c r="I62" s="23">
        <v>592.95000000000005</v>
      </c>
      <c r="J62" s="33">
        <f t="shared" si="18"/>
        <v>1.1999999999999318</v>
      </c>
      <c r="K62" s="34">
        <f t="shared" si="19"/>
        <v>3599.9999999997954</v>
      </c>
      <c r="L62" s="55"/>
    </row>
    <row r="63" spans="1:12" ht="22.95" customHeight="1">
      <c r="A63" s="106">
        <v>61</v>
      </c>
      <c r="B63" s="21" t="s">
        <v>755</v>
      </c>
      <c r="C63" s="22" t="s">
        <v>293</v>
      </c>
      <c r="D63" s="20" t="s">
        <v>713</v>
      </c>
      <c r="E63" s="23" t="s">
        <v>12</v>
      </c>
      <c r="F63" s="23">
        <v>300</v>
      </c>
      <c r="G63" s="23">
        <v>2247</v>
      </c>
      <c r="H63" s="23">
        <v>2220.3000000000002</v>
      </c>
      <c r="I63" s="23">
        <v>2244.3000000000002</v>
      </c>
      <c r="J63" s="33">
        <f t="shared" si="18"/>
        <v>-2.6999999999998181</v>
      </c>
      <c r="K63" s="34">
        <f t="shared" si="19"/>
        <v>-809.99999999994543</v>
      </c>
      <c r="L63" s="81"/>
    </row>
    <row r="64" spans="1:12" ht="22.95" customHeight="1">
      <c r="A64" s="106">
        <v>62</v>
      </c>
      <c r="B64" s="21" t="s">
        <v>755</v>
      </c>
      <c r="C64" s="22" t="s">
        <v>759</v>
      </c>
      <c r="D64" s="20" t="s">
        <v>119</v>
      </c>
      <c r="E64" s="23" t="s">
        <v>12</v>
      </c>
      <c r="F64" s="23">
        <v>200</v>
      </c>
      <c r="G64" s="23">
        <v>8510</v>
      </c>
      <c r="H64" s="23">
        <v>8460</v>
      </c>
      <c r="I64" s="23">
        <v>8498</v>
      </c>
      <c r="J64" s="33">
        <f t="shared" si="18"/>
        <v>-12</v>
      </c>
      <c r="K64" s="34">
        <f t="shared" si="19"/>
        <v>-2400</v>
      </c>
      <c r="L64" s="55">
        <f>SUM(K60:K64)</f>
        <v>-12310.00000000008</v>
      </c>
    </row>
    <row r="65" spans="1:12" ht="22.95" customHeight="1">
      <c r="A65" s="106">
        <v>63</v>
      </c>
      <c r="B65" s="21">
        <v>44944</v>
      </c>
      <c r="C65" s="22" t="s">
        <v>110</v>
      </c>
      <c r="D65" s="20" t="s">
        <v>155</v>
      </c>
      <c r="E65" s="23" t="s">
        <v>12</v>
      </c>
      <c r="F65" s="23">
        <v>4000</v>
      </c>
      <c r="G65" s="23">
        <v>322</v>
      </c>
      <c r="H65" s="23">
        <v>318.14999999999998</v>
      </c>
      <c r="I65" s="23">
        <v>322.25</v>
      </c>
      <c r="J65" s="33">
        <f t="shared" si="18"/>
        <v>0.25</v>
      </c>
      <c r="K65" s="34">
        <f t="shared" si="19"/>
        <v>1000</v>
      </c>
      <c r="L65" s="81"/>
    </row>
    <row r="66" spans="1:12" ht="22.95" customHeight="1">
      <c r="A66" s="106">
        <v>64</v>
      </c>
      <c r="B66" s="21"/>
      <c r="C66" s="22" t="s">
        <v>353</v>
      </c>
      <c r="D66" s="20" t="s">
        <v>99</v>
      </c>
      <c r="E66" s="23" t="s">
        <v>13</v>
      </c>
      <c r="F66" s="23">
        <v>250</v>
      </c>
      <c r="G66" s="23">
        <v>3542</v>
      </c>
      <c r="H66" s="23">
        <v>3573.9</v>
      </c>
      <c r="I66" s="23">
        <v>3573.9</v>
      </c>
      <c r="J66" s="33">
        <f t="shared" si="18"/>
        <v>-31.900000000000091</v>
      </c>
      <c r="K66" s="34">
        <f t="shared" si="19"/>
        <v>-7975.0000000000227</v>
      </c>
      <c r="L66" s="81"/>
    </row>
    <row r="67" spans="1:12" ht="22.95" customHeight="1">
      <c r="A67" s="106">
        <v>65</v>
      </c>
      <c r="B67" s="21"/>
      <c r="C67" s="22" t="s">
        <v>290</v>
      </c>
      <c r="D67" s="20" t="s">
        <v>672</v>
      </c>
      <c r="E67" s="23" t="s">
        <v>12</v>
      </c>
      <c r="F67" s="23">
        <v>1600</v>
      </c>
      <c r="G67" s="23">
        <v>405.9</v>
      </c>
      <c r="H67" s="23">
        <v>401.4</v>
      </c>
      <c r="I67" s="23">
        <v>403.2</v>
      </c>
      <c r="J67" s="33">
        <f t="shared" si="18"/>
        <v>-2.6999999999999886</v>
      </c>
      <c r="K67" s="34">
        <f t="shared" si="19"/>
        <v>-4319.9999999999818</v>
      </c>
      <c r="L67" s="55"/>
    </row>
    <row r="68" spans="1:12" ht="22.95" customHeight="1">
      <c r="A68" s="106">
        <v>66</v>
      </c>
      <c r="B68" s="21"/>
      <c r="C68" s="22" t="s">
        <v>654</v>
      </c>
      <c r="D68" s="20" t="s">
        <v>220</v>
      </c>
      <c r="E68" s="23" t="s">
        <v>12</v>
      </c>
      <c r="F68" s="23">
        <v>400</v>
      </c>
      <c r="G68" s="23">
        <v>4419</v>
      </c>
      <c r="H68" s="23">
        <v>4387.5</v>
      </c>
      <c r="I68" s="23">
        <v>4409.05</v>
      </c>
      <c r="J68" s="33">
        <f t="shared" si="18"/>
        <v>-9.9499999999998181</v>
      </c>
      <c r="K68" s="34">
        <f t="shared" si="19"/>
        <v>-3979.9999999999272</v>
      </c>
      <c r="L68" s="55"/>
    </row>
    <row r="69" spans="1:12" ht="22.95" customHeight="1">
      <c r="A69" s="106">
        <v>67</v>
      </c>
      <c r="B69" s="21"/>
      <c r="C69" s="22" t="s">
        <v>704</v>
      </c>
      <c r="D69" s="20" t="s">
        <v>76</v>
      </c>
      <c r="E69" s="23" t="s">
        <v>12</v>
      </c>
      <c r="F69" s="23">
        <v>1000</v>
      </c>
      <c r="G69" s="23">
        <v>1203</v>
      </c>
      <c r="H69" s="23">
        <v>1195.2</v>
      </c>
      <c r="I69" s="23">
        <v>1200.1500000000001</v>
      </c>
      <c r="J69" s="33">
        <f t="shared" si="18"/>
        <v>-2.8499999999999091</v>
      </c>
      <c r="K69" s="34">
        <f t="shared" si="19"/>
        <v>-2849.9999999999091</v>
      </c>
      <c r="L69" s="55"/>
    </row>
    <row r="70" spans="1:12" ht="22.95" customHeight="1">
      <c r="A70" s="106">
        <v>68</v>
      </c>
      <c r="B70" s="21"/>
      <c r="C70" s="22" t="s">
        <v>343</v>
      </c>
      <c r="D70" s="20" t="s">
        <v>571</v>
      </c>
      <c r="E70" s="23" t="s">
        <v>12</v>
      </c>
      <c r="F70" s="23">
        <v>16000</v>
      </c>
      <c r="G70" s="23">
        <v>90.75</v>
      </c>
      <c r="H70" s="23">
        <v>89.1</v>
      </c>
      <c r="I70" s="23">
        <v>90.45</v>
      </c>
      <c r="J70" s="33">
        <f t="shared" ref="J70:J76" si="20">IF(E70="","",IF(E70="Buy",(I70-G70),(G70-I70)))</f>
        <v>-0.29999999999999716</v>
      </c>
      <c r="K70" s="34">
        <f t="shared" ref="K70:K76" si="21">IF(E70="","",J70*F70)</f>
        <v>-4799.9999999999545</v>
      </c>
      <c r="L70" s="55"/>
    </row>
    <row r="71" spans="1:12" ht="22.95" customHeight="1">
      <c r="A71" s="106">
        <v>69</v>
      </c>
      <c r="B71" s="21" t="s">
        <v>755</v>
      </c>
      <c r="C71" s="22" t="s">
        <v>293</v>
      </c>
      <c r="D71" s="20" t="s">
        <v>571</v>
      </c>
      <c r="E71" s="23" t="s">
        <v>12</v>
      </c>
      <c r="F71" s="23">
        <v>16000</v>
      </c>
      <c r="G71" s="23">
        <v>91.05</v>
      </c>
      <c r="H71" s="23">
        <v>90.45</v>
      </c>
      <c r="I71" s="23">
        <v>90.45</v>
      </c>
      <c r="J71" s="33">
        <f t="shared" si="20"/>
        <v>-0.59999999999999432</v>
      </c>
      <c r="K71" s="34">
        <f t="shared" si="21"/>
        <v>-9599.9999999999091</v>
      </c>
      <c r="L71" s="55">
        <f>SUM(K65:K71)</f>
        <v>-32524.999999999705</v>
      </c>
    </row>
    <row r="72" spans="1:12" ht="22.95" customHeight="1">
      <c r="A72" s="106">
        <v>70</v>
      </c>
      <c r="B72" s="21">
        <v>44945</v>
      </c>
      <c r="C72" s="22" t="s">
        <v>145</v>
      </c>
      <c r="D72" s="20" t="s">
        <v>694</v>
      </c>
      <c r="E72" s="23" t="s">
        <v>12</v>
      </c>
      <c r="F72" s="23">
        <v>175</v>
      </c>
      <c r="G72" s="23">
        <v>4090</v>
      </c>
      <c r="H72" s="23">
        <v>4032.9</v>
      </c>
      <c r="I72" s="23">
        <v>4062</v>
      </c>
      <c r="J72" s="33">
        <f t="shared" si="20"/>
        <v>-28</v>
      </c>
      <c r="K72" s="34">
        <f t="shared" si="21"/>
        <v>-4900</v>
      </c>
      <c r="L72" s="81"/>
    </row>
    <row r="73" spans="1:12" ht="22.95" customHeight="1">
      <c r="A73" s="106">
        <v>71</v>
      </c>
      <c r="B73" s="21"/>
      <c r="C73" s="22" t="s">
        <v>265</v>
      </c>
      <c r="D73" s="20" t="s">
        <v>47</v>
      </c>
      <c r="E73" s="23" t="s">
        <v>12</v>
      </c>
      <c r="F73" s="23">
        <v>2600</v>
      </c>
      <c r="G73" s="23">
        <v>741.45</v>
      </c>
      <c r="H73" s="23">
        <v>733.5</v>
      </c>
      <c r="I73" s="23">
        <v>744.3</v>
      </c>
      <c r="J73" s="33">
        <f t="shared" si="20"/>
        <v>2.8499999999999091</v>
      </c>
      <c r="K73" s="34">
        <f t="shared" si="21"/>
        <v>7409.9999999997635</v>
      </c>
      <c r="L73" s="55"/>
    </row>
    <row r="74" spans="1:12" ht="22.95" customHeight="1">
      <c r="A74" s="106">
        <v>72</v>
      </c>
      <c r="B74" s="21"/>
      <c r="C74" s="22" t="s">
        <v>84</v>
      </c>
      <c r="D74" s="20" t="s">
        <v>638</v>
      </c>
      <c r="E74" s="23" t="s">
        <v>13</v>
      </c>
      <c r="F74" s="23">
        <v>2000</v>
      </c>
      <c r="G74" s="23">
        <v>618.35</v>
      </c>
      <c r="H74" s="23">
        <v>624.15</v>
      </c>
      <c r="I74" s="23">
        <v>619.35</v>
      </c>
      <c r="J74" s="33">
        <f t="shared" si="20"/>
        <v>-1</v>
      </c>
      <c r="K74" s="34">
        <f t="shared" si="21"/>
        <v>-2000</v>
      </c>
      <c r="L74" s="55"/>
    </row>
    <row r="75" spans="1:12" ht="22.95" customHeight="1">
      <c r="A75" s="106">
        <v>73</v>
      </c>
      <c r="B75" s="21" t="s">
        <v>755</v>
      </c>
      <c r="C75" s="22" t="s">
        <v>754</v>
      </c>
      <c r="D75" s="20" t="s">
        <v>384</v>
      </c>
      <c r="E75" s="23" t="s">
        <v>12</v>
      </c>
      <c r="F75" s="23">
        <v>7700</v>
      </c>
      <c r="G75" s="23">
        <v>151.75</v>
      </c>
      <c r="H75" s="23">
        <v>150.30000000000001</v>
      </c>
      <c r="I75" s="23">
        <v>151.44999999999999</v>
      </c>
      <c r="J75" s="33">
        <f t="shared" si="20"/>
        <v>-0.30000000000001137</v>
      </c>
      <c r="K75" s="34">
        <f t="shared" si="21"/>
        <v>-2310.0000000000873</v>
      </c>
      <c r="L75" s="55"/>
    </row>
    <row r="76" spans="1:12" ht="22.95" customHeight="1">
      <c r="A76" s="106">
        <v>74</v>
      </c>
      <c r="B76" s="21" t="s">
        <v>755</v>
      </c>
      <c r="C76" s="22" t="s">
        <v>765</v>
      </c>
      <c r="D76" s="20" t="s">
        <v>155</v>
      </c>
      <c r="E76" s="23" t="s">
        <v>12</v>
      </c>
      <c r="F76" s="23">
        <v>4000</v>
      </c>
      <c r="G76" s="23">
        <v>331.6</v>
      </c>
      <c r="H76" s="23">
        <v>329.4</v>
      </c>
      <c r="I76" s="23">
        <v>337</v>
      </c>
      <c r="J76" s="33">
        <f t="shared" si="20"/>
        <v>5.3999999999999773</v>
      </c>
      <c r="K76" s="34">
        <f t="shared" si="21"/>
        <v>21599.999999999909</v>
      </c>
      <c r="L76" s="55">
        <f>SUM(K72:K76)</f>
        <v>19799.999999999585</v>
      </c>
    </row>
    <row r="77" spans="1:12" ht="22.95" customHeight="1">
      <c r="A77" s="106">
        <v>75</v>
      </c>
      <c r="B77" s="21">
        <v>44946</v>
      </c>
      <c r="C77" s="22" t="s">
        <v>50</v>
      </c>
      <c r="D77" s="20" t="s">
        <v>59</v>
      </c>
      <c r="E77" s="23" t="s">
        <v>12</v>
      </c>
      <c r="F77" s="23">
        <v>2000</v>
      </c>
      <c r="G77" s="23">
        <v>940.2</v>
      </c>
      <c r="H77" s="23">
        <v>933.3</v>
      </c>
      <c r="I77" s="23">
        <v>936.9</v>
      </c>
      <c r="J77" s="33">
        <f t="shared" ref="J77:J90" si="22">IF(E77="","",IF(E77="Buy",(I77-G77),(G77-I77)))</f>
        <v>-3.3000000000000682</v>
      </c>
      <c r="K77" s="34">
        <f t="shared" ref="K77:K90" si="23">IF(E77="","",J77*F77)</f>
        <v>-6600.0000000001364</v>
      </c>
      <c r="L77" s="55"/>
    </row>
    <row r="78" spans="1:12" ht="22.95" customHeight="1">
      <c r="A78" s="106">
        <v>76</v>
      </c>
      <c r="B78" s="21"/>
      <c r="C78" s="22" t="s">
        <v>320</v>
      </c>
      <c r="D78" s="20" t="s">
        <v>514</v>
      </c>
      <c r="E78" s="23" t="s">
        <v>13</v>
      </c>
      <c r="F78" s="23">
        <v>3600</v>
      </c>
      <c r="G78" s="23">
        <v>233.25</v>
      </c>
      <c r="H78" s="23">
        <v>236.25</v>
      </c>
      <c r="I78" s="23">
        <v>235</v>
      </c>
      <c r="J78" s="33">
        <f t="shared" si="22"/>
        <v>-1.75</v>
      </c>
      <c r="K78" s="34">
        <f t="shared" si="23"/>
        <v>-6300</v>
      </c>
      <c r="L78" s="55"/>
    </row>
    <row r="79" spans="1:12" ht="22.95" customHeight="1">
      <c r="A79" s="106">
        <v>77</v>
      </c>
      <c r="B79" s="21" t="s">
        <v>758</v>
      </c>
      <c r="C79" s="22" t="s">
        <v>517</v>
      </c>
      <c r="D79" s="20" t="s">
        <v>376</v>
      </c>
      <c r="E79" s="23" t="s">
        <v>13</v>
      </c>
      <c r="F79" s="23">
        <v>2200</v>
      </c>
      <c r="G79" s="23">
        <v>591.79999999999995</v>
      </c>
      <c r="H79" s="23">
        <v>600.29999999999995</v>
      </c>
      <c r="I79" s="23">
        <v>592.45000000000005</v>
      </c>
      <c r="J79" s="33">
        <f t="shared" si="22"/>
        <v>-0.65000000000009095</v>
      </c>
      <c r="K79" s="34">
        <f t="shared" si="23"/>
        <v>-1430.0000000002001</v>
      </c>
      <c r="L79" s="55">
        <f>SUM(K77:K79)</f>
        <v>-14330.000000000337</v>
      </c>
    </row>
    <row r="80" spans="1:12" ht="22.95" customHeight="1">
      <c r="A80" s="106">
        <v>78</v>
      </c>
      <c r="B80" s="21">
        <v>44949</v>
      </c>
      <c r="C80" s="22" t="s">
        <v>137</v>
      </c>
      <c r="D80" s="20" t="s">
        <v>133</v>
      </c>
      <c r="E80" s="23" t="s">
        <v>13</v>
      </c>
      <c r="F80" s="23">
        <v>1250</v>
      </c>
      <c r="G80" s="23">
        <v>766.55</v>
      </c>
      <c r="H80" s="23">
        <v>774.9</v>
      </c>
      <c r="I80" s="23">
        <v>766.8</v>
      </c>
      <c r="J80" s="33">
        <f t="shared" si="22"/>
        <v>-0.25</v>
      </c>
      <c r="K80" s="34">
        <f t="shared" si="23"/>
        <v>-312.5</v>
      </c>
      <c r="L80" s="81"/>
    </row>
    <row r="81" spans="1:12" ht="22.95" customHeight="1">
      <c r="A81" s="106">
        <v>79</v>
      </c>
      <c r="B81" s="21"/>
      <c r="C81" s="22" t="s">
        <v>388</v>
      </c>
      <c r="D81" s="20" t="s">
        <v>672</v>
      </c>
      <c r="E81" s="23" t="s">
        <v>13</v>
      </c>
      <c r="F81" s="23">
        <v>1600</v>
      </c>
      <c r="G81" s="23">
        <v>386.05</v>
      </c>
      <c r="H81" s="23">
        <v>390.6</v>
      </c>
      <c r="I81" s="23">
        <v>389.5</v>
      </c>
      <c r="J81" s="33">
        <f t="shared" si="22"/>
        <v>-3.4499999999999886</v>
      </c>
      <c r="K81" s="34">
        <f t="shared" si="23"/>
        <v>-5519.9999999999818</v>
      </c>
      <c r="L81" s="81"/>
    </row>
    <row r="82" spans="1:12" ht="22.95" customHeight="1">
      <c r="A82" s="106">
        <v>80</v>
      </c>
      <c r="B82" s="21"/>
      <c r="C82" s="22" t="s">
        <v>142</v>
      </c>
      <c r="D82" s="20" t="s">
        <v>741</v>
      </c>
      <c r="E82" s="23" t="s">
        <v>12</v>
      </c>
      <c r="F82" s="23">
        <v>600</v>
      </c>
      <c r="G82" s="23">
        <v>2799.7</v>
      </c>
      <c r="H82" s="23">
        <v>2772.9</v>
      </c>
      <c r="I82" s="23">
        <v>2780.7</v>
      </c>
      <c r="J82" s="33">
        <f t="shared" si="22"/>
        <v>-19</v>
      </c>
      <c r="K82" s="34">
        <f t="shared" si="23"/>
        <v>-11400</v>
      </c>
      <c r="L82" s="55"/>
    </row>
    <row r="83" spans="1:12" ht="22.95" customHeight="1">
      <c r="A83" s="106">
        <v>81</v>
      </c>
      <c r="B83" s="21"/>
      <c r="C83" s="22" t="s">
        <v>258</v>
      </c>
      <c r="D83" s="20" t="s">
        <v>224</v>
      </c>
      <c r="E83" s="23" t="s">
        <v>12</v>
      </c>
      <c r="F83" s="23">
        <v>1400</v>
      </c>
      <c r="G83" s="23">
        <v>1340.65</v>
      </c>
      <c r="H83" s="23">
        <v>1327.5</v>
      </c>
      <c r="I83" s="23">
        <v>1330.2</v>
      </c>
      <c r="J83" s="33">
        <f t="shared" si="22"/>
        <v>-10.450000000000045</v>
      </c>
      <c r="K83" s="34">
        <f t="shared" si="23"/>
        <v>-14630.000000000064</v>
      </c>
      <c r="L83" s="55"/>
    </row>
    <row r="84" spans="1:12" ht="22.95" customHeight="1">
      <c r="A84" s="106">
        <v>82</v>
      </c>
      <c r="B84" s="21"/>
      <c r="C84" s="22" t="s">
        <v>483</v>
      </c>
      <c r="D84" s="20" t="s">
        <v>691</v>
      </c>
      <c r="E84" s="23" t="s">
        <v>13</v>
      </c>
      <c r="F84" s="23">
        <v>2900</v>
      </c>
      <c r="G84" s="23">
        <v>207.3</v>
      </c>
      <c r="H84" s="23">
        <v>210.6</v>
      </c>
      <c r="I84" s="23">
        <v>209.6</v>
      </c>
      <c r="J84" s="33">
        <f t="shared" si="22"/>
        <v>-2.2999999999999829</v>
      </c>
      <c r="K84" s="34">
        <f t="shared" si="23"/>
        <v>-6669.9999999999509</v>
      </c>
      <c r="L84" s="55"/>
    </row>
    <row r="85" spans="1:12" ht="22.95" customHeight="1">
      <c r="A85" s="106">
        <v>83</v>
      </c>
      <c r="B85" s="21" t="s">
        <v>758</v>
      </c>
      <c r="C85" s="22" t="s">
        <v>307</v>
      </c>
      <c r="D85" s="20" t="s">
        <v>99</v>
      </c>
      <c r="E85" s="23" t="s">
        <v>13</v>
      </c>
      <c r="F85" s="23">
        <v>250</v>
      </c>
      <c r="G85" s="23">
        <v>3418.4</v>
      </c>
      <c r="H85" s="23">
        <v>3447</v>
      </c>
      <c r="I85" s="23">
        <v>3447</v>
      </c>
      <c r="J85" s="33">
        <f t="shared" si="22"/>
        <v>-28.599999999999909</v>
      </c>
      <c r="K85" s="34">
        <f t="shared" si="23"/>
        <v>-7149.9999999999773</v>
      </c>
      <c r="L85" s="55">
        <f>SUM(K80:K85)</f>
        <v>-45682.499999999971</v>
      </c>
    </row>
    <row r="86" spans="1:12" ht="22.95" customHeight="1">
      <c r="A86" s="106">
        <v>84</v>
      </c>
      <c r="B86" s="21">
        <v>44950</v>
      </c>
      <c r="C86" s="22" t="s">
        <v>237</v>
      </c>
      <c r="D86" s="20" t="s">
        <v>653</v>
      </c>
      <c r="E86" s="23" t="s">
        <v>12</v>
      </c>
      <c r="F86" s="23">
        <v>2000</v>
      </c>
      <c r="G86" s="23">
        <v>311</v>
      </c>
      <c r="H86" s="23">
        <v>306.45</v>
      </c>
      <c r="I86" s="23">
        <v>308.39999999999998</v>
      </c>
      <c r="J86" s="33">
        <f t="shared" si="22"/>
        <v>-2.6000000000000227</v>
      </c>
      <c r="K86" s="34">
        <f t="shared" si="23"/>
        <v>-5200.0000000000455</v>
      </c>
      <c r="L86" s="55"/>
    </row>
    <row r="87" spans="1:12" ht="22.95" customHeight="1">
      <c r="A87" s="106">
        <v>85</v>
      </c>
      <c r="B87" s="21"/>
      <c r="C87" s="22" t="s">
        <v>137</v>
      </c>
      <c r="D87" s="20" t="s">
        <v>202</v>
      </c>
      <c r="E87" s="23" t="s">
        <v>13</v>
      </c>
      <c r="F87" s="23">
        <v>2700</v>
      </c>
      <c r="G87" s="23">
        <v>726.2</v>
      </c>
      <c r="H87" s="23">
        <v>733.5</v>
      </c>
      <c r="I87" s="23">
        <v>729.15</v>
      </c>
      <c r="J87" s="33">
        <f t="shared" si="22"/>
        <v>-2.9499999999999318</v>
      </c>
      <c r="K87" s="34">
        <f t="shared" si="23"/>
        <v>-7964.9999999998163</v>
      </c>
      <c r="L87" s="55"/>
    </row>
    <row r="88" spans="1:12" ht="22.95" customHeight="1">
      <c r="A88" s="106">
        <v>86</v>
      </c>
      <c r="B88" s="21"/>
      <c r="C88" s="22" t="s">
        <v>449</v>
      </c>
      <c r="D88" s="20" t="s">
        <v>74</v>
      </c>
      <c r="E88" s="23" t="s">
        <v>13</v>
      </c>
      <c r="F88" s="23">
        <v>2400</v>
      </c>
      <c r="G88" s="23">
        <v>915.95</v>
      </c>
      <c r="H88" s="23">
        <v>926.1</v>
      </c>
      <c r="I88" s="23">
        <v>909</v>
      </c>
      <c r="J88" s="33">
        <f t="shared" si="22"/>
        <v>6.9500000000000455</v>
      </c>
      <c r="K88" s="34">
        <f t="shared" si="23"/>
        <v>16680.000000000109</v>
      </c>
      <c r="L88" s="55"/>
    </row>
    <row r="89" spans="1:12" ht="22.95" customHeight="1">
      <c r="A89" s="106">
        <v>87</v>
      </c>
      <c r="B89" s="21"/>
      <c r="C89" s="22" t="s">
        <v>519</v>
      </c>
      <c r="D89" s="20" t="s">
        <v>113</v>
      </c>
      <c r="E89" s="23" t="s">
        <v>12</v>
      </c>
      <c r="F89" s="23">
        <v>2850</v>
      </c>
      <c r="G89" s="23">
        <v>422.55</v>
      </c>
      <c r="H89" s="23">
        <v>417.15</v>
      </c>
      <c r="I89" s="23">
        <v>423.2</v>
      </c>
      <c r="J89" s="33">
        <f t="shared" si="22"/>
        <v>0.64999999999997726</v>
      </c>
      <c r="K89" s="34">
        <f t="shared" si="23"/>
        <v>1852.4999999999352</v>
      </c>
      <c r="L89" s="55"/>
    </row>
    <row r="90" spans="1:12" ht="22.95" customHeight="1">
      <c r="A90" s="106">
        <v>88</v>
      </c>
      <c r="B90" s="21" t="s">
        <v>755</v>
      </c>
      <c r="C90" s="22" t="s">
        <v>763</v>
      </c>
      <c r="D90" s="20" t="s">
        <v>113</v>
      </c>
      <c r="E90" s="23" t="s">
        <v>12</v>
      </c>
      <c r="F90" s="23">
        <v>2850</v>
      </c>
      <c r="G90" s="23">
        <v>422.8</v>
      </c>
      <c r="H90" s="23">
        <v>418.5</v>
      </c>
      <c r="I90" s="23">
        <v>423</v>
      </c>
      <c r="J90" s="33">
        <f t="shared" si="22"/>
        <v>0.19999999999998863</v>
      </c>
      <c r="K90" s="34">
        <f t="shared" si="23"/>
        <v>569.9999999999676</v>
      </c>
      <c r="L90" s="55">
        <f>SUM(K86:K90)</f>
        <v>5937.5000000001501</v>
      </c>
    </row>
    <row r="91" spans="1:12" ht="22.95" customHeight="1">
      <c r="A91" s="106">
        <v>89</v>
      </c>
      <c r="B91" s="21">
        <v>44951</v>
      </c>
      <c r="C91" s="22" t="s">
        <v>246</v>
      </c>
      <c r="D91" s="20" t="s">
        <v>157</v>
      </c>
      <c r="E91" s="23" t="s">
        <v>13</v>
      </c>
      <c r="F91" s="23">
        <v>2000</v>
      </c>
      <c r="G91" s="23">
        <v>865.25</v>
      </c>
      <c r="H91" s="23">
        <v>871.2</v>
      </c>
      <c r="I91" s="23">
        <v>855.35</v>
      </c>
      <c r="J91" s="33">
        <f t="shared" ref="J91:J95" si="24">IF(E91="","",IF(E91="Buy",(I91-G91),(G91-I91)))</f>
        <v>9.8999999999999773</v>
      </c>
      <c r="K91" s="34">
        <f t="shared" ref="K91:K95" si="25">IF(E91="","",J91*F91)</f>
        <v>19799.999999999956</v>
      </c>
      <c r="L91" s="81"/>
    </row>
    <row r="92" spans="1:12" ht="22.95" customHeight="1">
      <c r="A92" s="106">
        <v>90</v>
      </c>
      <c r="B92" s="21"/>
      <c r="C92" s="22" t="s">
        <v>142</v>
      </c>
      <c r="D92" s="20" t="s">
        <v>74</v>
      </c>
      <c r="E92" s="23" t="s">
        <v>13</v>
      </c>
      <c r="F92" s="23">
        <v>1200</v>
      </c>
      <c r="G92" s="23">
        <v>904.5</v>
      </c>
      <c r="H92" s="23">
        <v>912.6</v>
      </c>
      <c r="I92" s="23">
        <v>888.75</v>
      </c>
      <c r="J92" s="33">
        <f t="shared" si="24"/>
        <v>15.75</v>
      </c>
      <c r="K92" s="34">
        <f t="shared" si="25"/>
        <v>18900</v>
      </c>
      <c r="L92" s="81"/>
    </row>
    <row r="93" spans="1:12" ht="22.95" customHeight="1">
      <c r="A93" s="106">
        <v>91</v>
      </c>
      <c r="B93" s="21"/>
      <c r="C93" s="22" t="s">
        <v>322</v>
      </c>
      <c r="D93" s="20" t="s">
        <v>156</v>
      </c>
      <c r="E93" s="23" t="s">
        <v>13</v>
      </c>
      <c r="F93" s="23">
        <v>900</v>
      </c>
      <c r="G93" s="23">
        <v>1201</v>
      </c>
      <c r="H93" s="23">
        <v>1212.3</v>
      </c>
      <c r="I93" s="23">
        <v>1180.5</v>
      </c>
      <c r="J93" s="33">
        <f t="shared" si="24"/>
        <v>20.5</v>
      </c>
      <c r="K93" s="34">
        <f t="shared" si="25"/>
        <v>18450</v>
      </c>
      <c r="L93" s="55"/>
    </row>
    <row r="94" spans="1:12" ht="22.95" customHeight="1">
      <c r="A94" s="106">
        <v>92</v>
      </c>
      <c r="B94" s="21"/>
      <c r="C94" s="22" t="s">
        <v>88</v>
      </c>
      <c r="D94" s="20" t="s">
        <v>165</v>
      </c>
      <c r="E94" s="23" t="s">
        <v>13</v>
      </c>
      <c r="F94" s="23">
        <v>3300</v>
      </c>
      <c r="G94" s="23">
        <v>353.85</v>
      </c>
      <c r="H94" s="23">
        <v>360.45</v>
      </c>
      <c r="I94" s="23">
        <v>352.55</v>
      </c>
      <c r="J94" s="33">
        <f t="shared" si="24"/>
        <v>1.3000000000000114</v>
      </c>
      <c r="K94" s="34">
        <f t="shared" si="25"/>
        <v>4290.0000000000373</v>
      </c>
      <c r="L94" s="55"/>
    </row>
    <row r="95" spans="1:12" ht="22.95" customHeight="1" thickBot="1">
      <c r="A95" s="106">
        <v>93</v>
      </c>
      <c r="B95" s="21"/>
      <c r="C95" s="22" t="s">
        <v>256</v>
      </c>
      <c r="D95" s="20" t="s">
        <v>226</v>
      </c>
      <c r="E95" s="23" t="s">
        <v>13</v>
      </c>
      <c r="F95" s="23">
        <v>1375</v>
      </c>
      <c r="G95" s="23">
        <v>411.75</v>
      </c>
      <c r="H95" s="23">
        <v>416.7</v>
      </c>
      <c r="I95" s="23">
        <v>416.45</v>
      </c>
      <c r="J95" s="33">
        <f t="shared" si="24"/>
        <v>-4.6999999999999886</v>
      </c>
      <c r="K95" s="34">
        <f t="shared" si="25"/>
        <v>-6462.4999999999845</v>
      </c>
      <c r="L95" s="55">
        <f>SUM(K91:K95)</f>
        <v>54977.500000000007</v>
      </c>
    </row>
    <row r="96" spans="1:12" ht="33.6" customHeight="1" thickBot="1">
      <c r="A96" s="56"/>
      <c r="B96" s="57"/>
      <c r="C96" s="57"/>
      <c r="D96" s="57" t="s">
        <v>31</v>
      </c>
      <c r="E96" s="57"/>
      <c r="F96" s="57"/>
      <c r="G96" s="57"/>
      <c r="H96" s="57"/>
      <c r="I96" s="57"/>
      <c r="J96" s="58"/>
      <c r="K96" s="59">
        <f>SUM(K3:K95)</f>
        <v>-6479.6000000001713</v>
      </c>
      <c r="L96" s="69"/>
    </row>
    <row r="97" spans="1:12" ht="18.7">
      <c r="A97" s="10"/>
      <c r="B97" s="10"/>
      <c r="C97" s="10"/>
      <c r="D97" s="10"/>
      <c r="E97" s="10"/>
      <c r="F97" s="10"/>
      <c r="G97" s="10"/>
      <c r="H97" s="10"/>
      <c r="I97" s="10"/>
      <c r="J97" s="26"/>
      <c r="K97" s="27"/>
      <c r="L97" s="27"/>
    </row>
    <row r="98" spans="1:12" ht="18.7">
      <c r="A98" s="10"/>
      <c r="B98" s="10"/>
      <c r="C98" s="10"/>
      <c r="D98" s="10"/>
      <c r="E98" s="10"/>
      <c r="F98" s="10"/>
      <c r="G98" s="10"/>
      <c r="H98" s="10"/>
      <c r="I98" s="10"/>
      <c r="J98" s="26"/>
      <c r="K98" s="27"/>
      <c r="L98" s="27"/>
    </row>
    <row r="99" spans="1:12" ht="18.7">
      <c r="A99" s="10"/>
      <c r="B99" s="10"/>
      <c r="C99" s="10"/>
      <c r="D99" s="10"/>
      <c r="E99" s="10"/>
      <c r="F99" s="10"/>
      <c r="G99" s="10"/>
      <c r="H99" s="10"/>
      <c r="I99" s="10"/>
      <c r="J99" s="26"/>
      <c r="K99" s="27"/>
      <c r="L99" s="27"/>
    </row>
    <row r="100" spans="1:12" ht="25.9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26"/>
      <c r="K100" s="27"/>
      <c r="L100" s="27"/>
    </row>
    <row r="101" spans="1:12" ht="25.9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26"/>
      <c r="K101" s="27"/>
      <c r="L101" s="27"/>
    </row>
    <row r="102" spans="1:12" ht="25.9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26"/>
      <c r="K102" s="27"/>
      <c r="L102" s="27"/>
    </row>
    <row r="103" spans="1:12" ht="25.9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26"/>
      <c r="K103" s="27"/>
      <c r="L103" s="27"/>
    </row>
    <row r="104" spans="1:12" ht="25.9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26"/>
      <c r="K104" s="27"/>
      <c r="L104" s="27"/>
    </row>
    <row r="105" spans="1:12" ht="25.9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26"/>
      <c r="K105" s="27"/>
      <c r="L105" s="27"/>
    </row>
    <row r="106" spans="1:12" ht="25.9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26"/>
      <c r="K106" s="27"/>
      <c r="L106" s="27"/>
    </row>
    <row r="107" spans="1:12" ht="25.9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26"/>
      <c r="K107" s="27"/>
      <c r="L107" s="27"/>
    </row>
    <row r="109" spans="1:12" s="116" customFormat="1" ht="13">
      <c r="A109" s="114" t="s">
        <v>775</v>
      </c>
      <c r="B109" s="115"/>
      <c r="C109" s="115"/>
      <c r="D109" s="115"/>
      <c r="E109" s="115"/>
      <c r="F109" s="115"/>
      <c r="G109" s="115"/>
      <c r="H109" s="115"/>
      <c r="I109" s="115"/>
      <c r="J109" s="115"/>
      <c r="K109" s="115"/>
    </row>
    <row r="110" spans="1:12" s="116" customFormat="1" ht="13">
      <c r="A110" s="115" t="s">
        <v>776</v>
      </c>
      <c r="B110" s="115"/>
      <c r="C110" s="115"/>
      <c r="D110" s="115"/>
      <c r="E110" s="115"/>
      <c r="F110" s="115"/>
      <c r="G110" s="115"/>
      <c r="H110" s="115"/>
      <c r="I110" s="115"/>
      <c r="J110" s="115"/>
      <c r="K110" s="115"/>
    </row>
    <row r="111" spans="1:12" s="116" customFormat="1" ht="13">
      <c r="A111" s="115" t="s">
        <v>798</v>
      </c>
      <c r="B111" s="115"/>
      <c r="C111" s="115"/>
      <c r="D111" s="115"/>
      <c r="E111" s="115"/>
      <c r="F111" s="115"/>
      <c r="G111" s="115"/>
      <c r="H111" s="115"/>
      <c r="I111" s="115"/>
      <c r="J111" s="115"/>
      <c r="K111" s="115"/>
    </row>
    <row r="112" spans="1:12" s="116" customFormat="1" ht="13">
      <c r="A112" s="115" t="s">
        <v>777</v>
      </c>
      <c r="B112" s="115"/>
      <c r="C112" s="115"/>
      <c r="D112" s="115"/>
      <c r="E112" s="115"/>
      <c r="F112" s="115"/>
      <c r="G112" s="115"/>
      <c r="H112" s="115"/>
      <c r="I112" s="115"/>
      <c r="J112" s="115"/>
      <c r="K112" s="115"/>
    </row>
    <row r="113" spans="1:11" s="116" customFormat="1" ht="13">
      <c r="A113" s="115" t="s">
        <v>778</v>
      </c>
      <c r="B113" s="115"/>
      <c r="C113" s="115"/>
      <c r="D113" s="115"/>
      <c r="E113" s="115"/>
      <c r="F113" s="115"/>
      <c r="G113" s="115"/>
      <c r="H113" s="115"/>
      <c r="I113" s="115"/>
      <c r="J113" s="115"/>
      <c r="K113" s="115"/>
    </row>
    <row r="114" spans="1:11" s="116" customFormat="1" ht="13">
      <c r="A114" s="115" t="s">
        <v>753</v>
      </c>
      <c r="B114" s="115"/>
      <c r="C114" s="115"/>
      <c r="D114" s="115"/>
      <c r="E114" s="115"/>
      <c r="F114" s="115"/>
      <c r="G114" s="115"/>
      <c r="H114" s="115"/>
      <c r="I114" s="115"/>
      <c r="J114" s="115"/>
      <c r="K114" s="115"/>
    </row>
    <row r="115" spans="1:11" s="116" customFormat="1" ht="13">
      <c r="A115" s="115" t="s">
        <v>799</v>
      </c>
      <c r="B115" s="115"/>
      <c r="C115" s="115"/>
      <c r="D115" s="115"/>
      <c r="E115" s="115"/>
      <c r="F115" s="115"/>
      <c r="G115" s="115"/>
      <c r="H115" s="115"/>
      <c r="I115" s="115"/>
      <c r="J115" s="115"/>
      <c r="K115" s="115"/>
    </row>
    <row r="116" spans="1:11" s="116" customFormat="1" ht="13">
      <c r="A116" s="115" t="s">
        <v>800</v>
      </c>
      <c r="B116" s="115"/>
      <c r="C116" s="115"/>
      <c r="D116" s="115"/>
      <c r="E116" s="115"/>
      <c r="F116" s="115"/>
      <c r="G116" s="115"/>
      <c r="H116" s="115"/>
      <c r="I116" s="115"/>
      <c r="J116" s="115"/>
      <c r="K116" s="115"/>
    </row>
    <row r="117" spans="1:11" s="116" customFormat="1" ht="13">
      <c r="A117" s="115" t="s">
        <v>801</v>
      </c>
      <c r="B117" s="115"/>
      <c r="C117" s="115"/>
      <c r="D117" s="115"/>
      <c r="E117" s="115"/>
      <c r="F117" s="115"/>
      <c r="G117" s="115"/>
      <c r="H117" s="115"/>
      <c r="I117" s="115"/>
      <c r="J117" s="115"/>
      <c r="K117" s="115"/>
    </row>
    <row r="118" spans="1:11" s="116" customFormat="1" ht="13">
      <c r="A118" s="115" t="s">
        <v>802</v>
      </c>
      <c r="B118" s="115"/>
      <c r="C118" s="115"/>
      <c r="D118" s="115"/>
      <c r="E118" s="115"/>
      <c r="F118" s="115"/>
      <c r="G118" s="115"/>
      <c r="H118" s="115"/>
      <c r="I118" s="115"/>
      <c r="J118" s="115"/>
      <c r="K118" s="115"/>
    </row>
  </sheetData>
  <mergeCells count="1">
    <mergeCell ref="A1:L1"/>
  </mergeCell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M101"/>
  <sheetViews>
    <sheetView workbookViewId="0">
      <pane ySplit="2" topLeftCell="A74" activePane="bottomLeft" state="frozen"/>
      <selection pane="bottomLeft" activeCell="H79" sqref="H79"/>
    </sheetView>
  </sheetViews>
  <sheetFormatPr defaultRowHeight="14.35"/>
  <cols>
    <col min="1" max="1" width="10.3515625" customWidth="1"/>
    <col min="2" max="2" width="13.52734375" customWidth="1"/>
    <col min="3" max="3" width="15.1171875" customWidth="1"/>
    <col min="4" max="4" width="19.87890625" customWidth="1"/>
    <col min="5" max="5" width="12.64453125" customWidth="1"/>
    <col min="6" max="6" width="11.64453125" customWidth="1"/>
    <col min="7" max="7" width="12.41015625" customWidth="1"/>
    <col min="8" max="8" width="14.3515625" customWidth="1"/>
    <col min="9" max="9" width="13.1171875" customWidth="1"/>
    <col min="10" max="10" width="12.3515625" customWidth="1"/>
    <col min="11" max="11" width="16" customWidth="1"/>
    <col min="12" max="12" width="14.3515625" customWidth="1"/>
    <col min="13" max="13" width="14.64453125" style="108" customWidth="1"/>
  </cols>
  <sheetData>
    <row r="1" spans="1:12" ht="50.45" customHeight="1">
      <c r="A1" s="127" t="s">
        <v>742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</row>
    <row r="2" spans="1:12" ht="49.2" customHeight="1">
      <c r="A2" s="13" t="s">
        <v>0</v>
      </c>
      <c r="B2" s="14" t="s">
        <v>2</v>
      </c>
      <c r="C2" s="14" t="s">
        <v>3</v>
      </c>
      <c r="D2" s="14" t="s">
        <v>1</v>
      </c>
      <c r="E2" s="14" t="s">
        <v>4</v>
      </c>
      <c r="F2" s="14" t="s">
        <v>507</v>
      </c>
      <c r="G2" s="15" t="s">
        <v>659</v>
      </c>
      <c r="H2" s="14" t="s">
        <v>660</v>
      </c>
      <c r="I2" s="14" t="s">
        <v>661</v>
      </c>
      <c r="J2" s="29" t="s">
        <v>8</v>
      </c>
      <c r="K2" s="30" t="s">
        <v>662</v>
      </c>
      <c r="L2" s="53" t="s">
        <v>664</v>
      </c>
    </row>
    <row r="3" spans="1:12" ht="22.95" customHeight="1">
      <c r="A3" s="106">
        <v>1</v>
      </c>
      <c r="B3" s="21">
        <v>44960</v>
      </c>
      <c r="C3" s="22" t="s">
        <v>94</v>
      </c>
      <c r="D3" s="20" t="s">
        <v>167</v>
      </c>
      <c r="E3" s="23" t="s">
        <v>12</v>
      </c>
      <c r="F3" s="23">
        <v>3500</v>
      </c>
      <c r="G3" s="23">
        <v>342.45</v>
      </c>
      <c r="H3" s="23">
        <v>339.3</v>
      </c>
      <c r="I3" s="23">
        <v>339.3</v>
      </c>
      <c r="J3" s="33">
        <f t="shared" ref="J3:J7" si="0">IF(E3="","",IF(E3="Buy",(I3-G3),(G3-I3)))</f>
        <v>-3.1499999999999773</v>
      </c>
      <c r="K3" s="34">
        <f t="shared" ref="K3:K7" si="1">IF(E3="","",J3*F3)</f>
        <v>-11024.99999999992</v>
      </c>
      <c r="L3" s="81"/>
    </row>
    <row r="4" spans="1:12" ht="22.95" customHeight="1">
      <c r="A4" s="106">
        <v>2</v>
      </c>
      <c r="B4" s="21"/>
      <c r="C4" s="22" t="s">
        <v>270</v>
      </c>
      <c r="D4" s="20" t="s">
        <v>705</v>
      </c>
      <c r="E4" s="23" t="s">
        <v>13</v>
      </c>
      <c r="F4" s="23">
        <v>400</v>
      </c>
      <c r="G4" s="23">
        <v>1280</v>
      </c>
      <c r="H4" s="23">
        <v>1302.3</v>
      </c>
      <c r="I4" s="23">
        <v>1256.0999999999999</v>
      </c>
      <c r="J4" s="33">
        <f t="shared" si="0"/>
        <v>23.900000000000091</v>
      </c>
      <c r="K4" s="34">
        <f t="shared" si="1"/>
        <v>9560.0000000000364</v>
      </c>
      <c r="L4" s="81"/>
    </row>
    <row r="5" spans="1:12" ht="22.95" customHeight="1">
      <c r="A5" s="106">
        <v>3</v>
      </c>
      <c r="B5" s="21"/>
      <c r="C5" s="22" t="s">
        <v>431</v>
      </c>
      <c r="D5" s="20" t="s">
        <v>269</v>
      </c>
      <c r="E5" s="23" t="s">
        <v>13</v>
      </c>
      <c r="F5" s="23">
        <v>1250</v>
      </c>
      <c r="G5" s="23">
        <v>534.29999999999995</v>
      </c>
      <c r="H5" s="23">
        <v>539.1</v>
      </c>
      <c r="I5" s="23">
        <v>534.85</v>
      </c>
      <c r="J5" s="33">
        <f t="shared" si="0"/>
        <v>-0.55000000000006821</v>
      </c>
      <c r="K5" s="34">
        <f t="shared" si="1"/>
        <v>-687.50000000008527</v>
      </c>
      <c r="L5" s="55"/>
    </row>
    <row r="6" spans="1:12" ht="22.95" customHeight="1">
      <c r="A6" s="106">
        <v>4</v>
      </c>
      <c r="B6" s="21" t="s">
        <v>755</v>
      </c>
      <c r="C6" s="22" t="s">
        <v>381</v>
      </c>
      <c r="D6" s="20" t="s">
        <v>150</v>
      </c>
      <c r="E6" s="23" t="s">
        <v>12</v>
      </c>
      <c r="F6" s="23">
        <v>2700</v>
      </c>
      <c r="G6" s="23">
        <v>297.5</v>
      </c>
      <c r="H6" s="23">
        <v>294.3</v>
      </c>
      <c r="I6" s="23">
        <v>297.89999999999998</v>
      </c>
      <c r="J6" s="33">
        <f t="shared" si="0"/>
        <v>0.39999999999997726</v>
      </c>
      <c r="K6" s="34">
        <f t="shared" si="1"/>
        <v>1079.9999999999386</v>
      </c>
      <c r="L6" s="81"/>
    </row>
    <row r="7" spans="1:12" ht="22.95" customHeight="1">
      <c r="A7" s="106">
        <v>5</v>
      </c>
      <c r="B7" s="21" t="s">
        <v>755</v>
      </c>
      <c r="C7" s="22" t="s">
        <v>766</v>
      </c>
      <c r="D7" s="20" t="s">
        <v>369</v>
      </c>
      <c r="E7" s="23" t="s">
        <v>12</v>
      </c>
      <c r="F7" s="23">
        <v>2500</v>
      </c>
      <c r="G7" s="23">
        <v>784.3</v>
      </c>
      <c r="H7" s="23">
        <v>778.5</v>
      </c>
      <c r="I7" s="23">
        <v>778.5</v>
      </c>
      <c r="J7" s="33">
        <f t="shared" si="0"/>
        <v>-5.7999999999999545</v>
      </c>
      <c r="K7" s="34">
        <f t="shared" si="1"/>
        <v>-14499.999999999887</v>
      </c>
      <c r="L7" s="55">
        <f>SUM(K3:K7)</f>
        <v>-15572.499999999918</v>
      </c>
    </row>
    <row r="8" spans="1:12" ht="22.95" customHeight="1">
      <c r="A8" s="106">
        <v>6</v>
      </c>
      <c r="B8" s="21">
        <v>44963</v>
      </c>
      <c r="C8" s="22" t="s">
        <v>81</v>
      </c>
      <c r="D8" s="20" t="s">
        <v>557</v>
      </c>
      <c r="E8" s="23" t="s">
        <v>12</v>
      </c>
      <c r="F8" s="23">
        <v>3375</v>
      </c>
      <c r="G8" s="23">
        <v>213</v>
      </c>
      <c r="H8" s="23">
        <v>209.7</v>
      </c>
      <c r="I8" s="23">
        <v>209.7</v>
      </c>
      <c r="J8" s="33">
        <f t="shared" ref="J8:J10" si="2">IF(E8="","",IF(E8="Buy",(I8-G8),(G8-I8)))</f>
        <v>-3.3000000000000114</v>
      </c>
      <c r="K8" s="34">
        <f t="shared" ref="K8:K10" si="3">IF(E8="","",J8*F8)</f>
        <v>-11137.500000000038</v>
      </c>
      <c r="L8" s="81"/>
    </row>
    <row r="9" spans="1:12" ht="22.95" customHeight="1">
      <c r="A9" s="106">
        <v>7</v>
      </c>
      <c r="B9" s="21"/>
      <c r="C9" s="22" t="s">
        <v>305</v>
      </c>
      <c r="D9" s="20" t="s">
        <v>655</v>
      </c>
      <c r="E9" s="23" t="s">
        <v>12</v>
      </c>
      <c r="F9" s="23">
        <v>5200</v>
      </c>
      <c r="G9" s="23">
        <v>120.25</v>
      </c>
      <c r="H9" s="23">
        <v>118.9</v>
      </c>
      <c r="I9" s="23">
        <v>118.9</v>
      </c>
      <c r="J9" s="33">
        <f t="shared" si="2"/>
        <v>-1.3499999999999943</v>
      </c>
      <c r="K9" s="34">
        <f t="shared" si="3"/>
        <v>-7019.9999999999709</v>
      </c>
      <c r="L9" s="81"/>
    </row>
    <row r="10" spans="1:12" ht="22.95" customHeight="1">
      <c r="A10" s="106">
        <v>8</v>
      </c>
      <c r="B10" s="21"/>
      <c r="C10" s="22" t="s">
        <v>529</v>
      </c>
      <c r="D10" s="20" t="s">
        <v>743</v>
      </c>
      <c r="E10" s="23" t="s">
        <v>13</v>
      </c>
      <c r="F10" s="23">
        <v>2500</v>
      </c>
      <c r="G10" s="23">
        <v>566.79999999999995</v>
      </c>
      <c r="H10" s="23">
        <v>571.5</v>
      </c>
      <c r="I10" s="23">
        <v>569</v>
      </c>
      <c r="J10" s="33">
        <f t="shared" si="2"/>
        <v>-2.2000000000000455</v>
      </c>
      <c r="K10" s="34">
        <f t="shared" si="3"/>
        <v>-5500.0000000001137</v>
      </c>
      <c r="L10" s="55"/>
    </row>
    <row r="11" spans="1:12" ht="22.95" customHeight="1">
      <c r="A11" s="106">
        <v>9</v>
      </c>
      <c r="B11" s="21"/>
      <c r="C11" s="22" t="s">
        <v>344</v>
      </c>
      <c r="D11" s="20" t="s">
        <v>640</v>
      </c>
      <c r="E11" s="23" t="s">
        <v>12</v>
      </c>
      <c r="F11" s="23">
        <v>1400</v>
      </c>
      <c r="G11" s="23">
        <v>1061.75</v>
      </c>
      <c r="H11" s="23">
        <v>1047.5999999999999</v>
      </c>
      <c r="I11" s="23">
        <v>1056.5</v>
      </c>
      <c r="J11" s="33">
        <f t="shared" ref="J11:J15" si="4">IF(E11="","",IF(E11="Buy",(I11-G11),(G11-I11)))</f>
        <v>-5.25</v>
      </c>
      <c r="K11" s="34">
        <f t="shared" ref="K11:K15" si="5">IF(E11="","",J11*F11)</f>
        <v>-7350</v>
      </c>
      <c r="L11" s="55"/>
    </row>
    <row r="12" spans="1:12" ht="22.95" customHeight="1">
      <c r="A12" s="106">
        <v>10</v>
      </c>
      <c r="B12" s="21" t="s">
        <v>755</v>
      </c>
      <c r="C12" s="22" t="s">
        <v>91</v>
      </c>
      <c r="D12" s="20" t="s">
        <v>767</v>
      </c>
      <c r="E12" s="23" t="s">
        <v>12</v>
      </c>
      <c r="F12" s="23">
        <v>1000</v>
      </c>
      <c r="G12" s="23">
        <v>1008.5</v>
      </c>
      <c r="H12" s="23">
        <v>994.5</v>
      </c>
      <c r="I12" s="23">
        <v>1010</v>
      </c>
      <c r="J12" s="33">
        <f t="shared" si="4"/>
        <v>1.5</v>
      </c>
      <c r="K12" s="34">
        <f t="shared" si="5"/>
        <v>1500</v>
      </c>
      <c r="L12" s="55">
        <f>SUM(K8:K12)</f>
        <v>-29507.50000000012</v>
      </c>
    </row>
    <row r="13" spans="1:12" ht="22.95" customHeight="1">
      <c r="A13" s="106">
        <v>11</v>
      </c>
      <c r="B13" s="21">
        <v>44964</v>
      </c>
      <c r="C13" s="22" t="s">
        <v>114</v>
      </c>
      <c r="D13" s="20" t="s">
        <v>692</v>
      </c>
      <c r="E13" s="23" t="s">
        <v>13</v>
      </c>
      <c r="F13" s="23">
        <v>3000</v>
      </c>
      <c r="G13" s="23">
        <v>287.05</v>
      </c>
      <c r="H13" s="23">
        <v>291.60000000000002</v>
      </c>
      <c r="I13" s="23">
        <v>283.89999999999998</v>
      </c>
      <c r="J13" s="33">
        <f t="shared" si="4"/>
        <v>3.1500000000000341</v>
      </c>
      <c r="K13" s="34">
        <f t="shared" si="5"/>
        <v>9450.0000000001019</v>
      </c>
      <c r="L13" s="81"/>
    </row>
    <row r="14" spans="1:12" ht="22.95" customHeight="1">
      <c r="A14" s="106">
        <v>12</v>
      </c>
      <c r="B14" s="21"/>
      <c r="C14" s="22" t="s">
        <v>318</v>
      </c>
      <c r="D14" s="20" t="s">
        <v>744</v>
      </c>
      <c r="E14" s="23" t="s">
        <v>12</v>
      </c>
      <c r="F14" s="23">
        <v>6750</v>
      </c>
      <c r="G14" s="23">
        <v>80.599999999999994</v>
      </c>
      <c r="H14" s="23">
        <v>79.2</v>
      </c>
      <c r="I14" s="23">
        <v>79.7</v>
      </c>
      <c r="J14" s="33">
        <f t="shared" si="4"/>
        <v>-0.89999999999999147</v>
      </c>
      <c r="K14" s="34">
        <f t="shared" si="5"/>
        <v>-6074.9999999999427</v>
      </c>
      <c r="L14" s="81"/>
    </row>
    <row r="15" spans="1:12" ht="22.95" customHeight="1">
      <c r="A15" s="106">
        <v>13</v>
      </c>
      <c r="B15" s="21"/>
      <c r="C15" s="22" t="s">
        <v>403</v>
      </c>
      <c r="D15" s="20" t="s">
        <v>567</v>
      </c>
      <c r="E15" s="23" t="s">
        <v>12</v>
      </c>
      <c r="F15" s="23">
        <v>150</v>
      </c>
      <c r="G15" s="23">
        <v>4214</v>
      </c>
      <c r="H15" s="23">
        <v>4150.8</v>
      </c>
      <c r="I15" s="23">
        <v>4187</v>
      </c>
      <c r="J15" s="33">
        <f t="shared" si="4"/>
        <v>-27</v>
      </c>
      <c r="K15" s="34">
        <f t="shared" si="5"/>
        <v>-4050</v>
      </c>
      <c r="L15" s="55"/>
    </row>
    <row r="16" spans="1:12" ht="22.95" customHeight="1">
      <c r="A16" s="106">
        <v>14</v>
      </c>
      <c r="B16" s="21"/>
      <c r="C16" s="22" t="s">
        <v>208</v>
      </c>
      <c r="D16" s="20" t="s">
        <v>745</v>
      </c>
      <c r="E16" s="23" t="s">
        <v>12</v>
      </c>
      <c r="F16" s="23">
        <v>250</v>
      </c>
      <c r="G16" s="23">
        <v>3028.25</v>
      </c>
      <c r="H16" s="23">
        <v>2997.9</v>
      </c>
      <c r="I16" s="23">
        <v>3084</v>
      </c>
      <c r="J16" s="33">
        <f t="shared" ref="J16:J20" si="6">IF(E16="","",IF(E16="Buy",(I16-G16),(G16-I16)))</f>
        <v>55.75</v>
      </c>
      <c r="K16" s="34">
        <f t="shared" ref="K16:K20" si="7">IF(E16="","",J16*F16)</f>
        <v>13937.5</v>
      </c>
      <c r="L16" s="55"/>
    </row>
    <row r="17" spans="1:12" ht="22.95" customHeight="1">
      <c r="A17" s="106">
        <v>15</v>
      </c>
      <c r="B17" s="21" t="s">
        <v>755</v>
      </c>
      <c r="C17" s="22" t="s">
        <v>398</v>
      </c>
      <c r="D17" s="20" t="s">
        <v>638</v>
      </c>
      <c r="E17" s="23" t="s">
        <v>12</v>
      </c>
      <c r="F17" s="23">
        <v>2000</v>
      </c>
      <c r="G17" s="23">
        <v>643</v>
      </c>
      <c r="H17" s="23">
        <v>637.20000000000005</v>
      </c>
      <c r="I17" s="23">
        <v>647</v>
      </c>
      <c r="J17" s="33">
        <f t="shared" si="6"/>
        <v>4</v>
      </c>
      <c r="K17" s="34">
        <f t="shared" si="7"/>
        <v>8000</v>
      </c>
      <c r="L17" s="55">
        <f>SUM(K13:K17)</f>
        <v>21262.50000000016</v>
      </c>
    </row>
    <row r="18" spans="1:12" ht="22.95" customHeight="1">
      <c r="A18" s="106">
        <v>16</v>
      </c>
      <c r="B18" s="21">
        <v>44965</v>
      </c>
      <c r="C18" s="22" t="s">
        <v>229</v>
      </c>
      <c r="D18" s="20" t="s">
        <v>162</v>
      </c>
      <c r="E18" s="23" t="s">
        <v>12</v>
      </c>
      <c r="F18" s="23">
        <v>100</v>
      </c>
      <c r="G18" s="23">
        <v>7289</v>
      </c>
      <c r="H18" s="23">
        <v>7200</v>
      </c>
      <c r="I18" s="23">
        <v>7253</v>
      </c>
      <c r="J18" s="33">
        <f t="shared" si="6"/>
        <v>-36</v>
      </c>
      <c r="K18" s="34">
        <f t="shared" si="7"/>
        <v>-3600</v>
      </c>
      <c r="L18" s="81"/>
    </row>
    <row r="19" spans="1:12" ht="22.95" customHeight="1">
      <c r="A19" s="106">
        <v>17</v>
      </c>
      <c r="B19" s="21"/>
      <c r="C19" s="22" t="s">
        <v>353</v>
      </c>
      <c r="D19" s="20" t="s">
        <v>392</v>
      </c>
      <c r="E19" s="23" t="s">
        <v>12</v>
      </c>
      <c r="F19" s="23">
        <v>1500</v>
      </c>
      <c r="G19" s="23">
        <v>1167</v>
      </c>
      <c r="H19" s="23">
        <v>1154.25</v>
      </c>
      <c r="I19" s="23">
        <v>1158</v>
      </c>
      <c r="J19" s="33">
        <f t="shared" si="6"/>
        <v>-9</v>
      </c>
      <c r="K19" s="34">
        <f t="shared" si="7"/>
        <v>-13500</v>
      </c>
      <c r="L19" s="81"/>
    </row>
    <row r="20" spans="1:12" ht="22.95" customHeight="1">
      <c r="A20" s="106">
        <v>18</v>
      </c>
      <c r="B20" s="21"/>
      <c r="C20" s="22" t="s">
        <v>310</v>
      </c>
      <c r="D20" s="20" t="s">
        <v>620</v>
      </c>
      <c r="E20" s="23" t="s">
        <v>12</v>
      </c>
      <c r="F20" s="23">
        <v>400</v>
      </c>
      <c r="G20" s="23">
        <v>3527</v>
      </c>
      <c r="H20" s="23">
        <v>3497.4</v>
      </c>
      <c r="I20" s="23">
        <v>3539</v>
      </c>
      <c r="J20" s="33">
        <f t="shared" si="6"/>
        <v>12</v>
      </c>
      <c r="K20" s="34">
        <f t="shared" si="7"/>
        <v>4800</v>
      </c>
      <c r="L20" s="55"/>
    </row>
    <row r="21" spans="1:12" ht="22.95" customHeight="1">
      <c r="A21" s="106">
        <v>19</v>
      </c>
      <c r="B21" s="21"/>
      <c r="C21" s="22" t="s">
        <v>594</v>
      </c>
      <c r="D21" s="20" t="s">
        <v>695</v>
      </c>
      <c r="E21" s="23" t="s">
        <v>12</v>
      </c>
      <c r="F21" s="23">
        <v>1400</v>
      </c>
      <c r="G21" s="23">
        <v>920.25</v>
      </c>
      <c r="H21" s="23">
        <v>911.7</v>
      </c>
      <c r="I21" s="23">
        <v>918</v>
      </c>
      <c r="J21" s="33">
        <f t="shared" ref="J21" si="8">IF(E21="","",IF(E21="Buy",(I21-G21),(G21-I21)))</f>
        <v>-2.25</v>
      </c>
      <c r="K21" s="34">
        <f t="shared" ref="K21" si="9">IF(E21="","",J21*F21)</f>
        <v>-3150</v>
      </c>
      <c r="L21" s="55"/>
    </row>
    <row r="22" spans="1:12" ht="22.95" customHeight="1">
      <c r="A22" s="106">
        <v>20</v>
      </c>
      <c r="B22" s="21"/>
      <c r="C22" s="22" t="s">
        <v>262</v>
      </c>
      <c r="D22" s="20" t="s">
        <v>76</v>
      </c>
      <c r="E22" s="23" t="s">
        <v>12</v>
      </c>
      <c r="F22" s="23">
        <v>1000</v>
      </c>
      <c r="G22" s="23">
        <v>1218.95</v>
      </c>
      <c r="H22" s="23">
        <v>1206.9000000000001</v>
      </c>
      <c r="I22" s="23">
        <v>1234.0999999999999</v>
      </c>
      <c r="J22" s="33">
        <f t="shared" ref="J22:J25" si="10">IF(E22="","",IF(E22="Buy",(I22-G22),(G22-I22)))</f>
        <v>15.149999999999864</v>
      </c>
      <c r="K22" s="34">
        <f t="shared" ref="K22:K25" si="11">IF(E22="","",J22*F22)</f>
        <v>15149.999999999864</v>
      </c>
      <c r="L22" s="55"/>
    </row>
    <row r="23" spans="1:12" ht="22.95" customHeight="1">
      <c r="A23" s="106">
        <v>21</v>
      </c>
      <c r="B23" s="21" t="s">
        <v>755</v>
      </c>
      <c r="C23" s="22" t="s">
        <v>636</v>
      </c>
      <c r="D23" s="20" t="s">
        <v>362</v>
      </c>
      <c r="E23" s="23" t="s">
        <v>12</v>
      </c>
      <c r="F23" s="23">
        <v>250</v>
      </c>
      <c r="G23" s="23">
        <v>3830</v>
      </c>
      <c r="H23" s="23">
        <v>3793.5</v>
      </c>
      <c r="I23" s="23">
        <v>3807.6</v>
      </c>
      <c r="J23" s="33">
        <f t="shared" si="10"/>
        <v>-22.400000000000091</v>
      </c>
      <c r="K23" s="34">
        <f t="shared" si="11"/>
        <v>-5600.0000000000227</v>
      </c>
      <c r="L23" s="55"/>
    </row>
    <row r="24" spans="1:12" ht="22.95" customHeight="1">
      <c r="A24" s="106">
        <v>22</v>
      </c>
      <c r="B24" s="21" t="s">
        <v>755</v>
      </c>
      <c r="C24" s="22" t="s">
        <v>768</v>
      </c>
      <c r="D24" s="20" t="s">
        <v>76</v>
      </c>
      <c r="E24" s="23" t="s">
        <v>12</v>
      </c>
      <c r="F24" s="23">
        <v>1000</v>
      </c>
      <c r="G24" s="23">
        <v>1227.4000000000001</v>
      </c>
      <c r="H24" s="23">
        <v>1218.1500000000001</v>
      </c>
      <c r="I24" s="23">
        <v>1235</v>
      </c>
      <c r="J24" s="33">
        <f t="shared" si="10"/>
        <v>7.5999999999999091</v>
      </c>
      <c r="K24" s="34">
        <f t="shared" si="11"/>
        <v>7599.9999999999091</v>
      </c>
      <c r="L24" s="55">
        <f>SUM(K18:K24)</f>
        <v>1699.9999999997499</v>
      </c>
    </row>
    <row r="25" spans="1:12" ht="22.95" customHeight="1">
      <c r="A25" s="106">
        <v>23</v>
      </c>
      <c r="B25" s="21">
        <v>44966</v>
      </c>
      <c r="C25" s="22" t="s">
        <v>81</v>
      </c>
      <c r="D25" s="20" t="s">
        <v>635</v>
      </c>
      <c r="E25" s="23" t="s">
        <v>13</v>
      </c>
      <c r="F25" s="23">
        <v>600</v>
      </c>
      <c r="G25" s="23">
        <v>2591</v>
      </c>
      <c r="H25" s="23">
        <v>2619</v>
      </c>
      <c r="I25" s="23">
        <v>2568.15</v>
      </c>
      <c r="J25" s="33">
        <f t="shared" si="10"/>
        <v>22.849999999999909</v>
      </c>
      <c r="K25" s="34">
        <f t="shared" si="11"/>
        <v>13709.999999999945</v>
      </c>
      <c r="L25" s="55"/>
    </row>
    <row r="26" spans="1:12" ht="22.95" customHeight="1">
      <c r="A26" s="106">
        <v>24</v>
      </c>
      <c r="B26" s="21"/>
      <c r="C26" s="22" t="s">
        <v>142</v>
      </c>
      <c r="D26" s="20" t="s">
        <v>89</v>
      </c>
      <c r="E26" s="23" t="s">
        <v>13</v>
      </c>
      <c r="F26" s="23">
        <v>550</v>
      </c>
      <c r="G26" s="23">
        <v>819</v>
      </c>
      <c r="H26" s="23">
        <v>826.2</v>
      </c>
      <c r="I26" s="23">
        <v>826.2</v>
      </c>
      <c r="J26" s="33">
        <f t="shared" ref="J26:J27" si="12">IF(E26="","",IF(E26="Buy",(I26-G26),(G26-I26)))</f>
        <v>-7.2000000000000455</v>
      </c>
      <c r="K26" s="34">
        <f t="shared" ref="K26:K27" si="13">IF(E26="","",J26*F26)</f>
        <v>-3960.000000000025</v>
      </c>
      <c r="L26" s="55"/>
    </row>
    <row r="27" spans="1:12" ht="22.95" customHeight="1">
      <c r="A27" s="106">
        <v>25</v>
      </c>
      <c r="B27" s="21" t="s">
        <v>755</v>
      </c>
      <c r="C27" s="22" t="s">
        <v>766</v>
      </c>
      <c r="D27" s="20" t="s">
        <v>62</v>
      </c>
      <c r="E27" s="23" t="s">
        <v>12</v>
      </c>
      <c r="F27" s="23">
        <v>800</v>
      </c>
      <c r="G27" s="23">
        <v>1619.2</v>
      </c>
      <c r="H27" s="23">
        <v>1602.9</v>
      </c>
      <c r="I27" s="23">
        <v>1607</v>
      </c>
      <c r="J27" s="33">
        <f t="shared" si="12"/>
        <v>-12.200000000000045</v>
      </c>
      <c r="K27" s="34">
        <f t="shared" si="13"/>
        <v>-9760.0000000000364</v>
      </c>
      <c r="L27" s="55">
        <f>SUM(K25:K27)</f>
        <v>-10.000000000116415</v>
      </c>
    </row>
    <row r="28" spans="1:12" ht="22.95" customHeight="1">
      <c r="A28" s="106">
        <v>26</v>
      </c>
      <c r="B28" s="21">
        <v>44967</v>
      </c>
      <c r="C28" s="22" t="s">
        <v>145</v>
      </c>
      <c r="D28" s="20" t="s">
        <v>153</v>
      </c>
      <c r="E28" s="23" t="s">
        <v>12</v>
      </c>
      <c r="F28" s="23">
        <v>5850</v>
      </c>
      <c r="G28" s="23">
        <v>173.3</v>
      </c>
      <c r="H28" s="23">
        <v>171</v>
      </c>
      <c r="I28" s="23">
        <v>171</v>
      </c>
      <c r="J28" s="33">
        <f t="shared" ref="J28:J33" si="14">IF(E28="","",IF(E28="Buy",(I28-G28),(G28-I28)))</f>
        <v>-2.3000000000000114</v>
      </c>
      <c r="K28" s="34">
        <f t="shared" ref="K28:K33" si="15">IF(E28="","",J28*F28)</f>
        <v>-13455.000000000067</v>
      </c>
      <c r="L28" s="55"/>
    </row>
    <row r="29" spans="1:12" ht="22.95" customHeight="1">
      <c r="A29" s="106">
        <v>27</v>
      </c>
      <c r="B29" s="21" t="s">
        <v>755</v>
      </c>
      <c r="C29" s="22" t="s">
        <v>769</v>
      </c>
      <c r="D29" s="20" t="s">
        <v>113</v>
      </c>
      <c r="E29" s="23" t="s">
        <v>12</v>
      </c>
      <c r="F29" s="23">
        <v>1425</v>
      </c>
      <c r="G29" s="23">
        <v>447.6</v>
      </c>
      <c r="H29" s="23">
        <v>441.9</v>
      </c>
      <c r="I29" s="23">
        <v>446.8</v>
      </c>
      <c r="J29" s="33">
        <f t="shared" si="14"/>
        <v>-0.80000000000001137</v>
      </c>
      <c r="K29" s="34">
        <f t="shared" si="15"/>
        <v>-1140.0000000000161</v>
      </c>
      <c r="L29" s="55"/>
    </row>
    <row r="30" spans="1:12" ht="22.95" customHeight="1">
      <c r="A30" s="106">
        <v>28</v>
      </c>
      <c r="B30" s="21" t="s">
        <v>755</v>
      </c>
      <c r="C30" s="22" t="s">
        <v>770</v>
      </c>
      <c r="D30" s="20" t="s">
        <v>241</v>
      </c>
      <c r="E30" s="23" t="s">
        <v>12</v>
      </c>
      <c r="F30" s="23">
        <v>750</v>
      </c>
      <c r="G30" s="23">
        <v>2292.4499999999998</v>
      </c>
      <c r="H30" s="23">
        <v>2277.9</v>
      </c>
      <c r="I30" s="23">
        <v>2277.9</v>
      </c>
      <c r="J30" s="33">
        <f t="shared" si="14"/>
        <v>-14.549999999999727</v>
      </c>
      <c r="K30" s="34">
        <f t="shared" si="15"/>
        <v>-10912.499999999796</v>
      </c>
      <c r="L30" s="55">
        <f>SUM(K28:K30)</f>
        <v>-25507.49999999988</v>
      </c>
    </row>
    <row r="31" spans="1:12" ht="22.95" customHeight="1">
      <c r="A31" s="106">
        <v>29</v>
      </c>
      <c r="B31" s="21">
        <v>44970</v>
      </c>
      <c r="C31" s="22" t="s">
        <v>106</v>
      </c>
      <c r="D31" s="20" t="s">
        <v>157</v>
      </c>
      <c r="E31" s="23" t="s">
        <v>12</v>
      </c>
      <c r="F31" s="23">
        <v>2000</v>
      </c>
      <c r="G31" s="23">
        <v>905.8</v>
      </c>
      <c r="H31" s="23">
        <v>897.3</v>
      </c>
      <c r="I31" s="23">
        <v>897.3</v>
      </c>
      <c r="J31" s="33">
        <f t="shared" si="14"/>
        <v>-8.5</v>
      </c>
      <c r="K31" s="34">
        <f t="shared" si="15"/>
        <v>-17000</v>
      </c>
      <c r="L31" s="55"/>
    </row>
    <row r="32" spans="1:12" ht="22.95" customHeight="1">
      <c r="A32" s="106">
        <v>30</v>
      </c>
      <c r="B32" s="21"/>
      <c r="C32" s="22" t="s">
        <v>411</v>
      </c>
      <c r="D32" s="20" t="s">
        <v>224</v>
      </c>
      <c r="E32" s="23" t="s">
        <v>13</v>
      </c>
      <c r="F32" s="23">
        <v>1400</v>
      </c>
      <c r="G32" s="23">
        <v>1334.5</v>
      </c>
      <c r="H32" s="23">
        <v>1343.7</v>
      </c>
      <c r="I32" s="23">
        <v>1343.7</v>
      </c>
      <c r="J32" s="33">
        <f t="shared" si="14"/>
        <v>-9.2000000000000455</v>
      </c>
      <c r="K32" s="34">
        <f t="shared" si="15"/>
        <v>-12880.000000000064</v>
      </c>
      <c r="L32" s="55"/>
    </row>
    <row r="33" spans="1:12" ht="22.95" customHeight="1">
      <c r="A33" s="106">
        <v>31</v>
      </c>
      <c r="B33" s="21" t="s">
        <v>758</v>
      </c>
      <c r="C33" s="22" t="s">
        <v>764</v>
      </c>
      <c r="D33" s="20" t="s">
        <v>150</v>
      </c>
      <c r="E33" s="23" t="s">
        <v>13</v>
      </c>
      <c r="F33" s="23">
        <v>5400</v>
      </c>
      <c r="G33" s="23">
        <v>285.25</v>
      </c>
      <c r="H33" s="23">
        <v>288</v>
      </c>
      <c r="I33" s="23">
        <v>288</v>
      </c>
      <c r="J33" s="33">
        <f t="shared" si="14"/>
        <v>-2.75</v>
      </c>
      <c r="K33" s="34">
        <f t="shared" si="15"/>
        <v>-14850</v>
      </c>
      <c r="L33" s="55">
        <f>SUM(K31:K33)</f>
        <v>-44730.000000000065</v>
      </c>
    </row>
    <row r="34" spans="1:12" ht="22.95" customHeight="1">
      <c r="A34" s="106">
        <v>32</v>
      </c>
      <c r="B34" s="21">
        <v>44971</v>
      </c>
      <c r="C34" s="22" t="s">
        <v>229</v>
      </c>
      <c r="D34" s="20" t="s">
        <v>714</v>
      </c>
      <c r="E34" s="23" t="s">
        <v>13</v>
      </c>
      <c r="F34" s="23">
        <v>5000</v>
      </c>
      <c r="G34" s="23">
        <v>128.25</v>
      </c>
      <c r="H34" s="23">
        <v>130.05000000000001</v>
      </c>
      <c r="I34" s="23">
        <v>129.6</v>
      </c>
      <c r="J34" s="33">
        <f t="shared" ref="J34:J36" si="16">IF(E34="","",IF(E34="Buy",(I34-G34),(G34-I34)))</f>
        <v>-1.3499999999999943</v>
      </c>
      <c r="K34" s="34">
        <f t="shared" ref="K34:K36" si="17">IF(E34="","",J34*F34)</f>
        <v>-6749.9999999999718</v>
      </c>
      <c r="L34" s="55"/>
    </row>
    <row r="35" spans="1:12" ht="22.95" customHeight="1">
      <c r="A35" s="106">
        <v>33</v>
      </c>
      <c r="B35" s="21"/>
      <c r="C35" s="22" t="s">
        <v>701</v>
      </c>
      <c r="D35" s="20" t="s">
        <v>556</v>
      </c>
      <c r="E35" s="23" t="s">
        <v>12</v>
      </c>
      <c r="F35" s="23">
        <v>3200</v>
      </c>
      <c r="G35" s="23">
        <v>379.4</v>
      </c>
      <c r="H35" s="23">
        <v>375.3</v>
      </c>
      <c r="I35" s="23">
        <v>378.9</v>
      </c>
      <c r="J35" s="33">
        <f t="shared" si="16"/>
        <v>-0.5</v>
      </c>
      <c r="K35" s="34">
        <f t="shared" si="17"/>
        <v>-1600</v>
      </c>
      <c r="L35" s="55"/>
    </row>
    <row r="36" spans="1:12" ht="22.95" customHeight="1">
      <c r="A36" s="106">
        <v>34</v>
      </c>
      <c r="B36" s="21" t="s">
        <v>755</v>
      </c>
      <c r="C36" s="22" t="s">
        <v>256</v>
      </c>
      <c r="D36" s="20" t="s">
        <v>47</v>
      </c>
      <c r="E36" s="23" t="s">
        <v>12</v>
      </c>
      <c r="F36" s="23">
        <v>2600</v>
      </c>
      <c r="G36" s="23">
        <v>760.85</v>
      </c>
      <c r="H36" s="23">
        <v>753.3</v>
      </c>
      <c r="I36" s="23">
        <v>766.35</v>
      </c>
      <c r="J36" s="33">
        <f t="shared" si="16"/>
        <v>5.5</v>
      </c>
      <c r="K36" s="34">
        <f t="shared" si="17"/>
        <v>14300</v>
      </c>
      <c r="L36" s="55">
        <f>SUM(K34:K36)</f>
        <v>5950.0000000000291</v>
      </c>
    </row>
    <row r="37" spans="1:12" ht="22.95" customHeight="1">
      <c r="A37" s="106">
        <v>35</v>
      </c>
      <c r="B37" s="21">
        <v>44972</v>
      </c>
      <c r="C37" s="22" t="s">
        <v>82</v>
      </c>
      <c r="D37" s="20" t="s">
        <v>239</v>
      </c>
      <c r="E37" s="23" t="s">
        <v>13</v>
      </c>
      <c r="F37" s="23">
        <v>1400</v>
      </c>
      <c r="G37" s="23">
        <v>995.8</v>
      </c>
      <c r="H37" s="23">
        <v>1004.4</v>
      </c>
      <c r="I37" s="23">
        <v>1001.9</v>
      </c>
      <c r="J37" s="33">
        <f t="shared" ref="J37:J44" si="18">IF(E37="","",IF(E37="Buy",(I37-G37),(G37-I37)))</f>
        <v>-6.1000000000000227</v>
      </c>
      <c r="K37" s="34">
        <f t="shared" ref="K37:K44" si="19">IF(E37="","",J37*F37)</f>
        <v>-8540.0000000000327</v>
      </c>
      <c r="L37" s="55"/>
    </row>
    <row r="38" spans="1:12" ht="22.95" customHeight="1">
      <c r="A38" s="106">
        <v>36</v>
      </c>
      <c r="B38" s="21"/>
      <c r="C38" s="22" t="s">
        <v>131</v>
      </c>
      <c r="D38" s="20" t="s">
        <v>289</v>
      </c>
      <c r="E38" s="23" t="s">
        <v>12</v>
      </c>
      <c r="F38" s="23">
        <v>750</v>
      </c>
      <c r="G38" s="23">
        <v>2419.1</v>
      </c>
      <c r="H38" s="23">
        <v>2394</v>
      </c>
      <c r="I38" s="23">
        <v>2442.8000000000002</v>
      </c>
      <c r="J38" s="33">
        <f t="shared" si="18"/>
        <v>23.700000000000273</v>
      </c>
      <c r="K38" s="34">
        <f t="shared" si="19"/>
        <v>17775.000000000204</v>
      </c>
      <c r="L38" s="55"/>
    </row>
    <row r="39" spans="1:12" ht="22.95" customHeight="1">
      <c r="A39" s="106">
        <v>37</v>
      </c>
      <c r="B39" s="21"/>
      <c r="C39" s="22" t="s">
        <v>546</v>
      </c>
      <c r="D39" s="20" t="s">
        <v>175</v>
      </c>
      <c r="E39" s="23" t="s">
        <v>12</v>
      </c>
      <c r="F39" s="23">
        <v>800</v>
      </c>
      <c r="G39" s="23">
        <v>903</v>
      </c>
      <c r="H39" s="23">
        <v>895.5</v>
      </c>
      <c r="I39" s="23">
        <v>904.55</v>
      </c>
      <c r="J39" s="33">
        <f t="shared" si="18"/>
        <v>1.5499999999999545</v>
      </c>
      <c r="K39" s="34">
        <f t="shared" si="19"/>
        <v>1239.9999999999636</v>
      </c>
      <c r="L39" s="55"/>
    </row>
    <row r="40" spans="1:12" ht="22.95" customHeight="1">
      <c r="A40" s="106">
        <v>38</v>
      </c>
      <c r="B40" s="21" t="s">
        <v>755</v>
      </c>
      <c r="C40" s="22" t="s">
        <v>293</v>
      </c>
      <c r="D40" s="20" t="s">
        <v>224</v>
      </c>
      <c r="E40" s="23" t="s">
        <v>12</v>
      </c>
      <c r="F40" s="23">
        <v>1400</v>
      </c>
      <c r="G40" s="23">
        <v>1381</v>
      </c>
      <c r="H40" s="23">
        <v>1371.6</v>
      </c>
      <c r="I40" s="23">
        <v>1387</v>
      </c>
      <c r="J40" s="33">
        <f t="shared" si="18"/>
        <v>6</v>
      </c>
      <c r="K40" s="34">
        <f t="shared" si="19"/>
        <v>8400</v>
      </c>
      <c r="L40" s="55">
        <f>SUM(K37:K40)</f>
        <v>18875.000000000135</v>
      </c>
    </row>
    <row r="41" spans="1:12" ht="22.95" customHeight="1">
      <c r="A41" s="106">
        <v>39</v>
      </c>
      <c r="B41" s="21">
        <v>44973</v>
      </c>
      <c r="C41" s="22" t="s">
        <v>240</v>
      </c>
      <c r="D41" s="20" t="s">
        <v>52</v>
      </c>
      <c r="E41" s="23" t="s">
        <v>12</v>
      </c>
      <c r="F41" s="23">
        <v>400</v>
      </c>
      <c r="G41" s="23">
        <v>1797.7</v>
      </c>
      <c r="H41" s="23">
        <v>1785.6</v>
      </c>
      <c r="I41" s="23">
        <v>1790</v>
      </c>
      <c r="J41" s="33">
        <f t="shared" si="18"/>
        <v>-7.7000000000000455</v>
      </c>
      <c r="K41" s="34">
        <f t="shared" si="19"/>
        <v>-3080.0000000000182</v>
      </c>
      <c r="L41" s="81"/>
    </row>
    <row r="42" spans="1:12" ht="22.95" customHeight="1">
      <c r="A42" s="106">
        <v>40</v>
      </c>
      <c r="B42" s="21"/>
      <c r="C42" s="22" t="s">
        <v>221</v>
      </c>
      <c r="D42" s="20" t="s">
        <v>746</v>
      </c>
      <c r="E42" s="23" t="s">
        <v>12</v>
      </c>
      <c r="F42" s="23">
        <v>300</v>
      </c>
      <c r="G42" s="23">
        <v>4815</v>
      </c>
      <c r="H42" s="23">
        <v>4788.8999999999996</v>
      </c>
      <c r="I42" s="23">
        <v>4903.05</v>
      </c>
      <c r="J42" s="33">
        <f t="shared" si="18"/>
        <v>88.050000000000182</v>
      </c>
      <c r="K42" s="34">
        <f t="shared" si="19"/>
        <v>26415.000000000055</v>
      </c>
      <c r="L42" s="81"/>
    </row>
    <row r="43" spans="1:12" ht="22.95" customHeight="1">
      <c r="A43" s="106">
        <v>41</v>
      </c>
      <c r="B43" s="21"/>
      <c r="C43" s="22" t="s">
        <v>565</v>
      </c>
      <c r="D43" s="20" t="s">
        <v>168</v>
      </c>
      <c r="E43" s="23" t="s">
        <v>12</v>
      </c>
      <c r="F43" s="23">
        <v>1000</v>
      </c>
      <c r="G43" s="23">
        <v>1034.7</v>
      </c>
      <c r="H43" s="23">
        <v>1025.0999999999999</v>
      </c>
      <c r="I43" s="23">
        <v>1027.5999999999999</v>
      </c>
      <c r="J43" s="33">
        <f t="shared" si="18"/>
        <v>-7.1000000000001364</v>
      </c>
      <c r="K43" s="34">
        <f t="shared" si="19"/>
        <v>-7100.0000000001364</v>
      </c>
      <c r="L43" s="55"/>
    </row>
    <row r="44" spans="1:12" ht="22.95" customHeight="1">
      <c r="A44" s="106">
        <v>42</v>
      </c>
      <c r="B44" s="21"/>
      <c r="C44" s="22" t="s">
        <v>196</v>
      </c>
      <c r="D44" s="20" t="s">
        <v>694</v>
      </c>
      <c r="E44" s="23" t="s">
        <v>12</v>
      </c>
      <c r="F44" s="23">
        <v>350</v>
      </c>
      <c r="G44" s="23">
        <v>4945</v>
      </c>
      <c r="H44" s="23">
        <v>4905.8999999999996</v>
      </c>
      <c r="I44" s="23">
        <v>4955.3999999999996</v>
      </c>
      <c r="J44" s="33">
        <f t="shared" si="18"/>
        <v>10.399999999999636</v>
      </c>
      <c r="K44" s="34">
        <f t="shared" si="19"/>
        <v>3639.9999999998727</v>
      </c>
      <c r="L44" s="55"/>
    </row>
    <row r="45" spans="1:12" ht="22.95" customHeight="1">
      <c r="A45" s="106">
        <v>43</v>
      </c>
      <c r="B45" s="21"/>
      <c r="C45" s="22" t="s">
        <v>271</v>
      </c>
      <c r="D45" s="20" t="s">
        <v>241</v>
      </c>
      <c r="E45" s="23" t="s">
        <v>12</v>
      </c>
      <c r="F45" s="23">
        <v>375</v>
      </c>
      <c r="G45" s="23">
        <v>2312.15</v>
      </c>
      <c r="H45" s="23">
        <v>2286.9</v>
      </c>
      <c r="I45" s="23">
        <v>2335.4</v>
      </c>
      <c r="J45" s="33">
        <f t="shared" ref="J45:J56" si="20">IF(E45="","",IF(E45="Buy",(I45-G45),(G45-I45)))</f>
        <v>23.25</v>
      </c>
      <c r="K45" s="34">
        <f t="shared" ref="K45:K56" si="21">IF(E45="","",J45*F45)</f>
        <v>8718.75</v>
      </c>
      <c r="L45" s="55"/>
    </row>
    <row r="46" spans="1:12" ht="22.95" customHeight="1">
      <c r="A46" s="106">
        <v>44</v>
      </c>
      <c r="B46" s="21" t="s">
        <v>755</v>
      </c>
      <c r="C46" s="22" t="s">
        <v>675</v>
      </c>
      <c r="D46" s="20" t="s">
        <v>166</v>
      </c>
      <c r="E46" s="23" t="s">
        <v>12</v>
      </c>
      <c r="F46" s="23">
        <v>2500</v>
      </c>
      <c r="G46" s="23">
        <v>603</v>
      </c>
      <c r="H46" s="23">
        <v>597.6</v>
      </c>
      <c r="I46" s="23">
        <v>607.5</v>
      </c>
      <c r="J46" s="33">
        <f t="shared" si="20"/>
        <v>4.5</v>
      </c>
      <c r="K46" s="34">
        <f t="shared" si="21"/>
        <v>11250</v>
      </c>
      <c r="L46" s="55">
        <f>SUM(K41:K46)</f>
        <v>39843.749999999774</v>
      </c>
    </row>
    <row r="47" spans="1:12" ht="22.95" customHeight="1">
      <c r="A47" s="106">
        <v>45</v>
      </c>
      <c r="B47" s="21">
        <v>44974</v>
      </c>
      <c r="C47" s="22" t="s">
        <v>240</v>
      </c>
      <c r="D47" s="20" t="s">
        <v>234</v>
      </c>
      <c r="E47" s="23" t="s">
        <v>13</v>
      </c>
      <c r="F47" s="23">
        <v>700</v>
      </c>
      <c r="G47" s="23">
        <v>1112.0999999999999</v>
      </c>
      <c r="H47" s="23">
        <v>1120.5</v>
      </c>
      <c r="I47" s="23">
        <v>1116.8</v>
      </c>
      <c r="J47" s="33">
        <f t="shared" si="20"/>
        <v>-4.7000000000000455</v>
      </c>
      <c r="K47" s="34">
        <f t="shared" si="21"/>
        <v>-3290.0000000000318</v>
      </c>
      <c r="L47" s="55"/>
    </row>
    <row r="48" spans="1:12" ht="22.95" customHeight="1">
      <c r="A48" s="106">
        <v>46</v>
      </c>
      <c r="B48" s="21"/>
      <c r="C48" s="22" t="s">
        <v>265</v>
      </c>
      <c r="D48" s="20" t="s">
        <v>711</v>
      </c>
      <c r="E48" s="23" t="s">
        <v>12</v>
      </c>
      <c r="F48" s="23">
        <v>600</v>
      </c>
      <c r="G48" s="23">
        <v>3109.5</v>
      </c>
      <c r="H48" s="23">
        <v>3074.4</v>
      </c>
      <c r="I48" s="23">
        <v>3094.2</v>
      </c>
      <c r="J48" s="33">
        <f t="shared" si="20"/>
        <v>-15.300000000000182</v>
      </c>
      <c r="K48" s="34">
        <f t="shared" si="21"/>
        <v>-9180.0000000001091</v>
      </c>
      <c r="L48" s="55"/>
    </row>
    <row r="49" spans="1:12" ht="22.95" customHeight="1">
      <c r="A49" s="106">
        <v>47</v>
      </c>
      <c r="B49" s="21"/>
      <c r="C49" s="22" t="s">
        <v>147</v>
      </c>
      <c r="D49" s="20" t="s">
        <v>24</v>
      </c>
      <c r="E49" s="23" t="s">
        <v>12</v>
      </c>
      <c r="F49" s="23">
        <v>600</v>
      </c>
      <c r="G49" s="23">
        <v>2218</v>
      </c>
      <c r="H49" s="23">
        <v>2196.9</v>
      </c>
      <c r="I49" s="23">
        <v>2227.5</v>
      </c>
      <c r="J49" s="33">
        <f t="shared" si="20"/>
        <v>9.5</v>
      </c>
      <c r="K49" s="34">
        <f t="shared" si="21"/>
        <v>5700</v>
      </c>
      <c r="L49" s="55"/>
    </row>
    <row r="50" spans="1:12" ht="22.95" customHeight="1">
      <c r="A50" s="106">
        <v>48</v>
      </c>
      <c r="B50" s="21" t="s">
        <v>758</v>
      </c>
      <c r="C50" s="22" t="s">
        <v>385</v>
      </c>
      <c r="D50" s="20" t="s">
        <v>154</v>
      </c>
      <c r="E50" s="23" t="s">
        <v>13</v>
      </c>
      <c r="F50" s="23">
        <v>2800</v>
      </c>
      <c r="G50" s="23">
        <v>429.45</v>
      </c>
      <c r="H50" s="23">
        <v>433.8</v>
      </c>
      <c r="I50" s="23">
        <v>430.5</v>
      </c>
      <c r="J50" s="33">
        <f t="shared" si="20"/>
        <v>-1.0500000000000114</v>
      </c>
      <c r="K50" s="34">
        <f t="shared" si="21"/>
        <v>-2940.0000000000318</v>
      </c>
      <c r="L50" s="81"/>
    </row>
    <row r="51" spans="1:12" ht="22.95" customHeight="1">
      <c r="A51" s="106">
        <v>49</v>
      </c>
      <c r="B51" s="21" t="s">
        <v>755</v>
      </c>
      <c r="C51" s="22" t="s">
        <v>771</v>
      </c>
      <c r="D51" s="20" t="s">
        <v>59</v>
      </c>
      <c r="E51" s="23" t="s">
        <v>12</v>
      </c>
      <c r="F51" s="23">
        <v>2000</v>
      </c>
      <c r="G51" s="23">
        <v>950.9</v>
      </c>
      <c r="H51" s="23">
        <v>942.3</v>
      </c>
      <c r="I51" s="23">
        <v>942.3</v>
      </c>
      <c r="J51" s="33">
        <f t="shared" si="20"/>
        <v>-8.6000000000000227</v>
      </c>
      <c r="K51" s="34">
        <f t="shared" si="21"/>
        <v>-17200.000000000044</v>
      </c>
      <c r="L51" s="55">
        <f>SUM(K47:K51)</f>
        <v>-26910.000000000218</v>
      </c>
    </row>
    <row r="52" spans="1:12" ht="22.95" customHeight="1">
      <c r="A52" s="106">
        <v>50</v>
      </c>
      <c r="B52" s="21">
        <v>44977</v>
      </c>
      <c r="C52" s="22" t="s">
        <v>246</v>
      </c>
      <c r="D52" s="20" t="s">
        <v>59</v>
      </c>
      <c r="E52" s="23" t="s">
        <v>12</v>
      </c>
      <c r="F52" s="23">
        <v>1000</v>
      </c>
      <c r="G52" s="23">
        <v>951</v>
      </c>
      <c r="H52" s="23">
        <v>943.2</v>
      </c>
      <c r="I52" s="23">
        <v>943.2</v>
      </c>
      <c r="J52" s="33">
        <f t="shared" si="20"/>
        <v>-7.7999999999999545</v>
      </c>
      <c r="K52" s="34">
        <f t="shared" si="21"/>
        <v>-7799.9999999999545</v>
      </c>
      <c r="L52" s="81"/>
    </row>
    <row r="53" spans="1:12" ht="22.95" customHeight="1">
      <c r="A53" s="106">
        <v>51</v>
      </c>
      <c r="B53" s="21"/>
      <c r="C53" s="22" t="s">
        <v>102</v>
      </c>
      <c r="D53" s="20" t="s">
        <v>193</v>
      </c>
      <c r="E53" s="23" t="s">
        <v>13</v>
      </c>
      <c r="F53" s="23">
        <v>4600</v>
      </c>
      <c r="G53" s="23">
        <v>228.2</v>
      </c>
      <c r="H53" s="23">
        <v>230.85</v>
      </c>
      <c r="I53" s="23">
        <v>230.6</v>
      </c>
      <c r="J53" s="33">
        <f t="shared" si="20"/>
        <v>-2.4000000000000057</v>
      </c>
      <c r="K53" s="34">
        <f t="shared" si="21"/>
        <v>-11040.000000000025</v>
      </c>
      <c r="L53" s="81"/>
    </row>
    <row r="54" spans="1:12" ht="22.95" customHeight="1">
      <c r="A54" s="106">
        <v>52</v>
      </c>
      <c r="B54" s="21"/>
      <c r="C54" s="22" t="s">
        <v>329</v>
      </c>
      <c r="D54" s="20" t="s">
        <v>170</v>
      </c>
      <c r="E54" s="23" t="s">
        <v>12</v>
      </c>
      <c r="F54" s="23">
        <v>1200</v>
      </c>
      <c r="G54" s="23">
        <v>1153.3</v>
      </c>
      <c r="H54" s="23">
        <v>1143.9000000000001</v>
      </c>
      <c r="I54" s="23">
        <v>1143.9000000000001</v>
      </c>
      <c r="J54" s="33">
        <f t="shared" si="20"/>
        <v>-9.3999999999998636</v>
      </c>
      <c r="K54" s="34">
        <f t="shared" si="21"/>
        <v>-11279.999999999836</v>
      </c>
      <c r="L54" s="55"/>
    </row>
    <row r="55" spans="1:12" ht="22.95" customHeight="1">
      <c r="A55" s="106">
        <v>53</v>
      </c>
      <c r="B55" s="21"/>
      <c r="C55" s="22" t="s">
        <v>285</v>
      </c>
      <c r="D55" s="20" t="s">
        <v>74</v>
      </c>
      <c r="E55" s="23" t="s">
        <v>13</v>
      </c>
      <c r="F55" s="23">
        <v>2400</v>
      </c>
      <c r="G55" s="23">
        <v>844.85</v>
      </c>
      <c r="H55" s="23">
        <v>852.3</v>
      </c>
      <c r="I55" s="23">
        <v>846</v>
      </c>
      <c r="J55" s="33">
        <f t="shared" si="20"/>
        <v>-1.1499999999999773</v>
      </c>
      <c r="K55" s="34">
        <f t="shared" si="21"/>
        <v>-2759.9999999999454</v>
      </c>
      <c r="L55" s="55"/>
    </row>
    <row r="56" spans="1:12" ht="22.95" customHeight="1">
      <c r="A56" s="106">
        <v>54</v>
      </c>
      <c r="B56" s="21" t="s">
        <v>758</v>
      </c>
      <c r="C56" s="22" t="s">
        <v>764</v>
      </c>
      <c r="D56" s="20" t="s">
        <v>119</v>
      </c>
      <c r="E56" s="23" t="s">
        <v>13</v>
      </c>
      <c r="F56" s="23">
        <v>200</v>
      </c>
      <c r="G56" s="23">
        <v>8726</v>
      </c>
      <c r="H56" s="23">
        <v>8775</v>
      </c>
      <c r="I56" s="23">
        <v>8660.25</v>
      </c>
      <c r="J56" s="33">
        <f t="shared" si="20"/>
        <v>65.75</v>
      </c>
      <c r="K56" s="34">
        <f t="shared" si="21"/>
        <v>13150</v>
      </c>
      <c r="L56" s="55">
        <f>SUM(K52:K56)</f>
        <v>-19729.99999999976</v>
      </c>
    </row>
    <row r="57" spans="1:12" ht="22.95" customHeight="1">
      <c r="A57" s="106">
        <v>55</v>
      </c>
      <c r="B57" s="21">
        <v>44978</v>
      </c>
      <c r="C57" s="22" t="s">
        <v>388</v>
      </c>
      <c r="D57" s="20" t="s">
        <v>146</v>
      </c>
      <c r="E57" s="23" t="s">
        <v>12</v>
      </c>
      <c r="F57" s="23">
        <v>1800</v>
      </c>
      <c r="G57" s="23">
        <v>363</v>
      </c>
      <c r="H57" s="23">
        <v>359.1</v>
      </c>
      <c r="I57" s="23">
        <v>361.6</v>
      </c>
      <c r="J57" s="33">
        <f t="shared" ref="J57:J60" si="22">IF(E57="","",IF(E57="Buy",(I57-G57),(G57-I57)))</f>
        <v>-1.3999999999999773</v>
      </c>
      <c r="K57" s="34">
        <f t="shared" ref="K57:K60" si="23">IF(E57="","",J57*F57)</f>
        <v>-2519.9999999999591</v>
      </c>
      <c r="L57" s="55"/>
    </row>
    <row r="58" spans="1:12" ht="22.95" customHeight="1">
      <c r="A58" s="106">
        <v>56</v>
      </c>
      <c r="B58" s="21"/>
      <c r="C58" s="22" t="s">
        <v>118</v>
      </c>
      <c r="D58" s="20" t="s">
        <v>241</v>
      </c>
      <c r="E58" s="23" t="s">
        <v>12</v>
      </c>
      <c r="F58" s="23">
        <v>750</v>
      </c>
      <c r="G58" s="23">
        <v>2349.1999999999998</v>
      </c>
      <c r="H58" s="23">
        <v>2325</v>
      </c>
      <c r="I58" s="23">
        <v>2331.9</v>
      </c>
      <c r="J58" s="33">
        <f t="shared" si="22"/>
        <v>-17.299999999999727</v>
      </c>
      <c r="K58" s="34">
        <f t="shared" si="23"/>
        <v>-12974.999999999796</v>
      </c>
      <c r="L58" s="55"/>
    </row>
    <row r="59" spans="1:12" ht="22.95" customHeight="1">
      <c r="A59" s="106">
        <v>57</v>
      </c>
      <c r="B59" s="21"/>
      <c r="C59" s="22" t="s">
        <v>140</v>
      </c>
      <c r="D59" s="20" t="s">
        <v>150</v>
      </c>
      <c r="E59" s="23" t="s">
        <v>13</v>
      </c>
      <c r="F59" s="23">
        <v>5400</v>
      </c>
      <c r="G59" s="23">
        <v>282.10000000000002</v>
      </c>
      <c r="H59" s="23">
        <v>285.3</v>
      </c>
      <c r="I59" s="23">
        <v>279.45</v>
      </c>
      <c r="J59" s="33">
        <f t="shared" si="22"/>
        <v>2.6500000000000341</v>
      </c>
      <c r="K59" s="34">
        <f t="shared" si="23"/>
        <v>14310.000000000184</v>
      </c>
      <c r="L59" s="55"/>
    </row>
    <row r="60" spans="1:12" ht="22.95" customHeight="1">
      <c r="A60" s="106">
        <v>58</v>
      </c>
      <c r="B60" s="21" t="s">
        <v>758</v>
      </c>
      <c r="C60" s="22" t="s">
        <v>763</v>
      </c>
      <c r="D60" s="20" t="s">
        <v>163</v>
      </c>
      <c r="E60" s="23" t="s">
        <v>13</v>
      </c>
      <c r="F60" s="23">
        <v>5400</v>
      </c>
      <c r="G60" s="23">
        <v>228.5</v>
      </c>
      <c r="H60" s="23">
        <v>231.3</v>
      </c>
      <c r="I60" s="23">
        <v>223.9</v>
      </c>
      <c r="J60" s="33">
        <f t="shared" si="22"/>
        <v>4.5999999999999943</v>
      </c>
      <c r="K60" s="34">
        <f t="shared" si="23"/>
        <v>24839.999999999971</v>
      </c>
      <c r="L60" s="55">
        <f>SUM(K57:K60)</f>
        <v>23655.0000000004</v>
      </c>
    </row>
    <row r="61" spans="1:12" ht="22.95" customHeight="1">
      <c r="A61" s="106">
        <v>59</v>
      </c>
      <c r="B61" s="21">
        <v>44979</v>
      </c>
      <c r="C61" s="22" t="s">
        <v>81</v>
      </c>
      <c r="D61" s="20" t="s">
        <v>392</v>
      </c>
      <c r="E61" s="23" t="s">
        <v>13</v>
      </c>
      <c r="F61" s="23">
        <v>1500</v>
      </c>
      <c r="G61" s="23">
        <v>1136.0999999999999</v>
      </c>
      <c r="H61" s="23">
        <v>1147.5</v>
      </c>
      <c r="I61" s="23">
        <v>1134.6500000000001</v>
      </c>
      <c r="J61" s="33">
        <f t="shared" ref="J61:J64" si="24">IF(E61="","",IF(E61="Buy",(I61-G61),(G61-I61)))</f>
        <v>1.4499999999998181</v>
      </c>
      <c r="K61" s="34">
        <f t="shared" ref="K61:K64" si="25">IF(E61="","",J61*F61)</f>
        <v>2174.9999999997272</v>
      </c>
      <c r="L61" s="55"/>
    </row>
    <row r="62" spans="1:12" ht="22.95" customHeight="1">
      <c r="A62" s="106">
        <v>60</v>
      </c>
      <c r="B62" s="21"/>
      <c r="C62" s="22" t="s">
        <v>421</v>
      </c>
      <c r="D62" s="20" t="s">
        <v>699</v>
      </c>
      <c r="E62" s="23" t="s">
        <v>13</v>
      </c>
      <c r="F62" s="23">
        <v>5400</v>
      </c>
      <c r="G62" s="23">
        <v>139</v>
      </c>
      <c r="H62" s="23">
        <v>140.85</v>
      </c>
      <c r="I62" s="23">
        <v>139.55000000000001</v>
      </c>
      <c r="J62" s="33">
        <f t="shared" si="24"/>
        <v>-0.55000000000001137</v>
      </c>
      <c r="K62" s="34">
        <f t="shared" si="25"/>
        <v>-2970.0000000000614</v>
      </c>
      <c r="L62" s="55"/>
    </row>
    <row r="63" spans="1:12" ht="22.95" customHeight="1">
      <c r="A63" s="106">
        <v>61</v>
      </c>
      <c r="B63" s="21"/>
      <c r="C63" s="22" t="s">
        <v>288</v>
      </c>
      <c r="D63" s="20" t="s">
        <v>76</v>
      </c>
      <c r="E63" s="23" t="s">
        <v>13</v>
      </c>
      <c r="F63" s="23">
        <v>1000</v>
      </c>
      <c r="G63" s="23">
        <v>1196.8</v>
      </c>
      <c r="H63" s="23">
        <v>1206.9000000000001</v>
      </c>
      <c r="I63" s="23">
        <v>1201.9000000000001</v>
      </c>
      <c r="J63" s="33">
        <f t="shared" si="24"/>
        <v>-5.1000000000001364</v>
      </c>
      <c r="K63" s="34">
        <f t="shared" si="25"/>
        <v>-5100.0000000001364</v>
      </c>
      <c r="L63" s="55"/>
    </row>
    <row r="64" spans="1:12" ht="22.95" customHeight="1">
      <c r="A64" s="106">
        <v>62</v>
      </c>
      <c r="B64" s="21" t="s">
        <v>758</v>
      </c>
      <c r="C64" s="22" t="s">
        <v>764</v>
      </c>
      <c r="D64" s="20" t="s">
        <v>224</v>
      </c>
      <c r="E64" s="23" t="s">
        <v>13</v>
      </c>
      <c r="F64" s="23">
        <v>1400</v>
      </c>
      <c r="G64" s="23">
        <v>1317.8</v>
      </c>
      <c r="H64" s="23">
        <v>1329.3</v>
      </c>
      <c r="I64" s="23">
        <v>1326.1</v>
      </c>
      <c r="J64" s="33">
        <f t="shared" si="24"/>
        <v>-8.2999999999999545</v>
      </c>
      <c r="K64" s="34">
        <f t="shared" si="25"/>
        <v>-11619.999999999936</v>
      </c>
      <c r="L64" s="55">
        <f>SUM(K61:K64)</f>
        <v>-17515.000000000407</v>
      </c>
    </row>
    <row r="65" spans="1:12" ht="22.95" customHeight="1">
      <c r="A65" s="106">
        <v>63</v>
      </c>
      <c r="B65" s="21">
        <v>44980</v>
      </c>
      <c r="C65" s="22" t="s">
        <v>240</v>
      </c>
      <c r="D65" s="20" t="s">
        <v>78</v>
      </c>
      <c r="E65" s="23" t="s">
        <v>13</v>
      </c>
      <c r="F65" s="23">
        <v>250</v>
      </c>
      <c r="G65" s="23">
        <v>6184</v>
      </c>
      <c r="H65" s="23">
        <v>6228</v>
      </c>
      <c r="I65" s="23">
        <v>6228</v>
      </c>
      <c r="J65" s="33">
        <f t="shared" ref="J65:J71" si="26">IF(E65="","",IF(E65="Buy",(I65-G65),(G65-I65)))</f>
        <v>-44</v>
      </c>
      <c r="K65" s="34">
        <f t="shared" ref="K65:K71" si="27">IF(E65="","",J65*F65)</f>
        <v>-11000</v>
      </c>
      <c r="L65" s="55"/>
    </row>
    <row r="66" spans="1:12" ht="22.95" customHeight="1">
      <c r="A66" s="106">
        <v>64</v>
      </c>
      <c r="B66" s="21"/>
      <c r="C66" s="22" t="s">
        <v>115</v>
      </c>
      <c r="D66" s="20" t="s">
        <v>169</v>
      </c>
      <c r="E66" s="23" t="s">
        <v>12</v>
      </c>
      <c r="F66" s="23">
        <v>5500</v>
      </c>
      <c r="G66" s="23">
        <v>114.3</v>
      </c>
      <c r="H66" s="23">
        <v>112.5</v>
      </c>
      <c r="I66" s="23">
        <v>113</v>
      </c>
      <c r="J66" s="33">
        <f t="shared" si="26"/>
        <v>-1.2999999999999972</v>
      </c>
      <c r="K66" s="34">
        <f t="shared" si="27"/>
        <v>-7149.9999999999845</v>
      </c>
      <c r="L66" s="55"/>
    </row>
    <row r="67" spans="1:12" ht="22.95" customHeight="1">
      <c r="A67" s="106">
        <v>65</v>
      </c>
      <c r="B67" s="21"/>
      <c r="C67" s="22" t="s">
        <v>723</v>
      </c>
      <c r="D67" s="20" t="s">
        <v>224</v>
      </c>
      <c r="E67" s="23" t="s">
        <v>13</v>
      </c>
      <c r="F67" s="23">
        <v>1400</v>
      </c>
      <c r="G67" s="23">
        <v>1316.5</v>
      </c>
      <c r="H67" s="23">
        <v>1326.6</v>
      </c>
      <c r="I67" s="23">
        <v>1325</v>
      </c>
      <c r="J67" s="33">
        <f t="shared" si="26"/>
        <v>-8.5</v>
      </c>
      <c r="K67" s="34">
        <f t="shared" si="27"/>
        <v>-11900</v>
      </c>
      <c r="L67" s="55"/>
    </row>
    <row r="68" spans="1:12" ht="22.95" customHeight="1">
      <c r="A68" s="106">
        <v>66</v>
      </c>
      <c r="B68" s="21" t="s">
        <v>758</v>
      </c>
      <c r="C68" s="22" t="s">
        <v>461</v>
      </c>
      <c r="D68" s="20" t="s">
        <v>581</v>
      </c>
      <c r="E68" s="23" t="s">
        <v>13</v>
      </c>
      <c r="F68" s="23">
        <v>1750</v>
      </c>
      <c r="G68" s="23">
        <v>605</v>
      </c>
      <c r="H68" s="23">
        <v>612</v>
      </c>
      <c r="I68" s="23">
        <v>608.75</v>
      </c>
      <c r="J68" s="33">
        <f t="shared" si="26"/>
        <v>-3.75</v>
      </c>
      <c r="K68" s="34">
        <f t="shared" si="27"/>
        <v>-6562.5</v>
      </c>
      <c r="L68" s="55">
        <f>SUM(K65:K68)</f>
        <v>-36612.499999999985</v>
      </c>
    </row>
    <row r="69" spans="1:12" ht="22.95" customHeight="1">
      <c r="A69" s="106">
        <v>67</v>
      </c>
      <c r="B69" s="21">
        <v>44981</v>
      </c>
      <c r="C69" s="22" t="s">
        <v>130</v>
      </c>
      <c r="D69" s="20" t="s">
        <v>154</v>
      </c>
      <c r="E69" s="23" t="s">
        <v>13</v>
      </c>
      <c r="F69" s="23">
        <v>2800</v>
      </c>
      <c r="G69" s="23">
        <v>424</v>
      </c>
      <c r="H69" s="23">
        <v>430.2</v>
      </c>
      <c r="I69" s="23">
        <v>413.6</v>
      </c>
      <c r="J69" s="33">
        <f t="shared" si="26"/>
        <v>10.399999999999977</v>
      </c>
      <c r="K69" s="34">
        <f t="shared" si="27"/>
        <v>29119.999999999935</v>
      </c>
      <c r="L69" s="55"/>
    </row>
    <row r="70" spans="1:12" ht="22.95" customHeight="1">
      <c r="A70" s="106">
        <v>68</v>
      </c>
      <c r="B70" s="21"/>
      <c r="C70" s="22" t="s">
        <v>282</v>
      </c>
      <c r="D70" s="20" t="s">
        <v>167</v>
      </c>
      <c r="E70" s="23" t="s">
        <v>13</v>
      </c>
      <c r="F70" s="23">
        <v>3500</v>
      </c>
      <c r="G70" s="23">
        <v>317.5</v>
      </c>
      <c r="H70" s="23">
        <v>321.3</v>
      </c>
      <c r="I70" s="23">
        <v>321.3</v>
      </c>
      <c r="J70" s="33">
        <f t="shared" si="26"/>
        <v>-3.8000000000000114</v>
      </c>
      <c r="K70" s="34">
        <f t="shared" si="27"/>
        <v>-13300.00000000004</v>
      </c>
      <c r="L70" s="55"/>
    </row>
    <row r="71" spans="1:12" ht="22.95" customHeight="1">
      <c r="A71" s="106">
        <v>69</v>
      </c>
      <c r="B71" s="21" t="s">
        <v>758</v>
      </c>
      <c r="C71" s="22" t="s">
        <v>275</v>
      </c>
      <c r="D71" s="20" t="s">
        <v>739</v>
      </c>
      <c r="E71" s="23" t="s">
        <v>13</v>
      </c>
      <c r="F71" s="23">
        <v>7000</v>
      </c>
      <c r="G71" s="23">
        <v>155.5</v>
      </c>
      <c r="H71" s="23">
        <v>157.5</v>
      </c>
      <c r="I71" s="23">
        <v>153.44999999999999</v>
      </c>
      <c r="J71" s="33">
        <f t="shared" si="26"/>
        <v>2.0500000000000114</v>
      </c>
      <c r="K71" s="34">
        <f t="shared" si="27"/>
        <v>14350.00000000008</v>
      </c>
      <c r="L71" s="55">
        <f>SUM(K69:K71)</f>
        <v>30169.999999999975</v>
      </c>
    </row>
    <row r="72" spans="1:12" ht="22.95" customHeight="1">
      <c r="A72" s="106">
        <v>70</v>
      </c>
      <c r="B72" s="21">
        <v>44984</v>
      </c>
      <c r="C72" s="22" t="s">
        <v>142</v>
      </c>
      <c r="D72" s="20" t="s">
        <v>202</v>
      </c>
      <c r="E72" s="23" t="s">
        <v>13</v>
      </c>
      <c r="F72" s="23">
        <v>2700</v>
      </c>
      <c r="G72" s="23">
        <v>678.7</v>
      </c>
      <c r="H72" s="23">
        <v>684.9</v>
      </c>
      <c r="I72" s="23">
        <v>680.4</v>
      </c>
      <c r="J72" s="33">
        <f t="shared" ref="J72:J75" si="28">IF(E72="","",IF(E72="Buy",(I72-G72),(G72-I72)))</f>
        <v>-1.6999999999999318</v>
      </c>
      <c r="K72" s="34">
        <f t="shared" ref="K72:K75" si="29">IF(E72="","",J72*F72)</f>
        <v>-4589.9999999998163</v>
      </c>
      <c r="L72" s="55"/>
    </row>
    <row r="73" spans="1:12" ht="22.95" customHeight="1">
      <c r="A73" s="106">
        <v>71</v>
      </c>
      <c r="B73" s="21"/>
      <c r="C73" s="22" t="s">
        <v>492</v>
      </c>
      <c r="D73" s="20" t="s">
        <v>113</v>
      </c>
      <c r="E73" s="23" t="s">
        <v>13</v>
      </c>
      <c r="F73" s="23">
        <v>1425</v>
      </c>
      <c r="G73" s="23">
        <v>415.5</v>
      </c>
      <c r="H73" s="23">
        <v>420.3</v>
      </c>
      <c r="I73" s="23">
        <v>417.95</v>
      </c>
      <c r="J73" s="33">
        <f t="shared" si="28"/>
        <v>-2.4499999999999886</v>
      </c>
      <c r="K73" s="34">
        <f t="shared" si="29"/>
        <v>-3491.2499999999836</v>
      </c>
      <c r="L73" s="55"/>
    </row>
    <row r="74" spans="1:12" ht="22.95" customHeight="1">
      <c r="A74" s="106">
        <v>72</v>
      </c>
      <c r="B74" s="21"/>
      <c r="C74" s="22" t="s">
        <v>570</v>
      </c>
      <c r="D74" s="20" t="s">
        <v>109</v>
      </c>
      <c r="E74" s="23" t="s">
        <v>13</v>
      </c>
      <c r="F74" s="23">
        <v>4000</v>
      </c>
      <c r="G74" s="23">
        <v>249.6</v>
      </c>
      <c r="H74" s="23">
        <v>252.9</v>
      </c>
      <c r="I74" s="23">
        <v>251.5</v>
      </c>
      <c r="J74" s="33">
        <f t="shared" si="28"/>
        <v>-1.9000000000000057</v>
      </c>
      <c r="K74" s="34">
        <f t="shared" si="29"/>
        <v>-7600.0000000000227</v>
      </c>
      <c r="L74" s="55"/>
    </row>
    <row r="75" spans="1:12" ht="22.95" customHeight="1">
      <c r="A75" s="106">
        <v>73</v>
      </c>
      <c r="B75" s="21" t="s">
        <v>755</v>
      </c>
      <c r="C75" s="22" t="s">
        <v>636</v>
      </c>
      <c r="D75" s="20" t="s">
        <v>437</v>
      </c>
      <c r="E75" s="23" t="s">
        <v>12</v>
      </c>
      <c r="F75" s="23">
        <v>5400</v>
      </c>
      <c r="G75" s="23">
        <v>219.65</v>
      </c>
      <c r="H75" s="23">
        <v>216.45</v>
      </c>
      <c r="I75" s="23">
        <v>220.5</v>
      </c>
      <c r="J75" s="33">
        <f t="shared" si="28"/>
        <v>0.84999999999999432</v>
      </c>
      <c r="K75" s="34">
        <f t="shared" si="29"/>
        <v>4589.9999999999691</v>
      </c>
      <c r="L75" s="55">
        <f>SUM(K72:K75)</f>
        <v>-11091.249999999853</v>
      </c>
    </row>
    <row r="76" spans="1:12" ht="22.95" customHeight="1">
      <c r="A76" s="106">
        <v>74</v>
      </c>
      <c r="B76" s="21">
        <v>44985</v>
      </c>
      <c r="C76" s="22" t="s">
        <v>378</v>
      </c>
      <c r="D76" s="20" t="s">
        <v>437</v>
      </c>
      <c r="E76" s="23" t="s">
        <v>12</v>
      </c>
      <c r="F76" s="23">
        <v>5400</v>
      </c>
      <c r="G76" s="23">
        <v>221.45</v>
      </c>
      <c r="H76" s="23">
        <v>218.7</v>
      </c>
      <c r="I76" s="23">
        <v>222.9</v>
      </c>
      <c r="J76" s="33">
        <f t="shared" ref="J76:J78" si="30">IF(E76="","",IF(E76="Buy",(I76-G76),(G76-I76)))</f>
        <v>1.4500000000000171</v>
      </c>
      <c r="K76" s="34">
        <f t="shared" ref="K76:K78" si="31">IF(E76="","",J76*F76)</f>
        <v>7830.0000000000919</v>
      </c>
      <c r="L76" s="55"/>
    </row>
    <row r="77" spans="1:12" ht="22.95" customHeight="1">
      <c r="A77" s="106">
        <v>75</v>
      </c>
      <c r="B77" s="21"/>
      <c r="C77" s="22" t="s">
        <v>340</v>
      </c>
      <c r="D77" s="20" t="s">
        <v>591</v>
      </c>
      <c r="E77" s="23" t="s">
        <v>13</v>
      </c>
      <c r="F77" s="23">
        <v>4200</v>
      </c>
      <c r="G77" s="23">
        <v>212.5</v>
      </c>
      <c r="H77" s="23">
        <v>214.2</v>
      </c>
      <c r="I77" s="23">
        <v>214.1</v>
      </c>
      <c r="J77" s="33">
        <f t="shared" si="30"/>
        <v>-1.5999999999999943</v>
      </c>
      <c r="K77" s="34">
        <f t="shared" si="31"/>
        <v>-6719.9999999999764</v>
      </c>
      <c r="L77" s="55"/>
    </row>
    <row r="78" spans="1:12" ht="22.95" customHeight="1" thickBot="1">
      <c r="A78" s="106">
        <v>76</v>
      </c>
      <c r="B78" s="21"/>
      <c r="C78" s="22" t="s">
        <v>255</v>
      </c>
      <c r="D78" s="20" t="s">
        <v>78</v>
      </c>
      <c r="E78" s="23" t="s">
        <v>13</v>
      </c>
      <c r="F78" s="23">
        <v>250</v>
      </c>
      <c r="G78" s="23">
        <v>6160</v>
      </c>
      <c r="H78" s="23">
        <v>6201.9</v>
      </c>
      <c r="I78" s="23">
        <v>6137.2</v>
      </c>
      <c r="J78" s="33">
        <f t="shared" si="30"/>
        <v>22.800000000000182</v>
      </c>
      <c r="K78" s="34">
        <f t="shared" si="31"/>
        <v>5700.0000000000455</v>
      </c>
      <c r="L78" s="55">
        <f>SUM(K76:K78)</f>
        <v>6810.000000000161</v>
      </c>
    </row>
    <row r="79" spans="1:12" ht="33.6" customHeight="1" thickBot="1">
      <c r="A79" s="56"/>
      <c r="B79" s="57"/>
      <c r="C79" s="57"/>
      <c r="D79" s="57" t="s">
        <v>31</v>
      </c>
      <c r="E79" s="57"/>
      <c r="F79" s="57"/>
      <c r="G79" s="57"/>
      <c r="H79" s="57"/>
      <c r="I79" s="57"/>
      <c r="J79" s="58"/>
      <c r="K79" s="59">
        <f>SUM(K3:K78)</f>
        <v>-78919.999999999956</v>
      </c>
      <c r="L79" s="69"/>
    </row>
    <row r="80" spans="1:12" ht="18.7">
      <c r="A80" s="10"/>
      <c r="B80" s="10"/>
      <c r="C80" s="10"/>
      <c r="D80" s="10"/>
      <c r="E80" s="10"/>
      <c r="F80" s="10"/>
      <c r="G80" s="10"/>
      <c r="H80" s="10"/>
      <c r="I80" s="10"/>
      <c r="J80" s="26"/>
      <c r="K80" s="27"/>
      <c r="L80" s="27"/>
    </row>
    <row r="81" spans="1:12" ht="18.7">
      <c r="A81" s="10"/>
      <c r="B81" s="10"/>
      <c r="C81" s="10"/>
      <c r="D81" s="10"/>
      <c r="E81" s="10"/>
      <c r="F81" s="10"/>
      <c r="G81" s="10"/>
      <c r="H81" s="10"/>
      <c r="I81" s="10"/>
      <c r="J81" s="26"/>
      <c r="K81" s="27"/>
      <c r="L81" s="27"/>
    </row>
    <row r="82" spans="1:12" ht="18.7">
      <c r="A82" s="10"/>
      <c r="B82" s="10"/>
      <c r="C82" s="10"/>
      <c r="D82" s="10"/>
      <c r="E82" s="10"/>
      <c r="F82" s="10"/>
      <c r="G82" s="10"/>
      <c r="H82" s="10"/>
      <c r="I82" s="10"/>
      <c r="J82" s="26"/>
      <c r="K82" s="27"/>
      <c r="L82" s="27"/>
    </row>
    <row r="83" spans="1:12" ht="25.95" customHeight="1">
      <c r="A83" s="10"/>
      <c r="B83" s="10"/>
      <c r="C83" s="10"/>
      <c r="D83" s="10"/>
      <c r="E83" s="10"/>
      <c r="F83" s="10"/>
      <c r="G83" s="10"/>
      <c r="H83" s="10"/>
      <c r="I83" s="10"/>
      <c r="J83" s="26"/>
      <c r="K83" s="27"/>
      <c r="L83" s="27"/>
    </row>
    <row r="84" spans="1:12" ht="25.95" customHeight="1">
      <c r="A84" s="10"/>
      <c r="B84" s="10"/>
      <c r="C84" s="10"/>
      <c r="D84" s="10"/>
      <c r="E84" s="10"/>
      <c r="F84" s="10"/>
      <c r="G84" s="10"/>
      <c r="H84" s="10"/>
      <c r="I84" s="10"/>
      <c r="J84" s="26"/>
      <c r="K84" s="27"/>
      <c r="L84" s="27"/>
    </row>
    <row r="85" spans="1:12" ht="25.95" customHeight="1">
      <c r="A85" s="10"/>
      <c r="B85" s="10"/>
      <c r="C85" s="10"/>
      <c r="D85" s="10"/>
      <c r="E85" s="10"/>
      <c r="F85" s="10"/>
      <c r="G85" s="10"/>
      <c r="H85" s="10"/>
      <c r="I85" s="10"/>
      <c r="J85" s="26"/>
      <c r="K85" s="27"/>
      <c r="L85" s="27"/>
    </row>
    <row r="86" spans="1:12" ht="25.95" customHeight="1">
      <c r="A86" s="10"/>
      <c r="B86" s="10"/>
      <c r="C86" s="10"/>
      <c r="D86" s="10"/>
      <c r="E86" s="10"/>
      <c r="F86" s="10"/>
      <c r="G86" s="10"/>
      <c r="H86" s="10"/>
      <c r="I86" s="10"/>
      <c r="J86" s="26"/>
      <c r="K86" s="27"/>
      <c r="L86" s="27"/>
    </row>
    <row r="87" spans="1:12" ht="25.95" customHeight="1">
      <c r="A87" s="10"/>
      <c r="B87" s="10"/>
      <c r="C87" s="10"/>
      <c r="D87" s="10"/>
      <c r="E87" s="10"/>
      <c r="F87" s="10"/>
      <c r="G87" s="10"/>
      <c r="H87" s="10"/>
      <c r="I87" s="10"/>
      <c r="J87" s="26"/>
      <c r="K87" s="27"/>
      <c r="L87" s="27"/>
    </row>
    <row r="88" spans="1:12" ht="25.95" customHeight="1">
      <c r="A88" s="10"/>
      <c r="B88" s="10"/>
      <c r="C88" s="10"/>
      <c r="D88" s="10"/>
      <c r="E88" s="10"/>
      <c r="F88" s="10"/>
      <c r="G88" s="10"/>
      <c r="H88" s="10"/>
      <c r="I88" s="10"/>
      <c r="J88" s="26"/>
      <c r="K88" s="27"/>
      <c r="L88" s="27"/>
    </row>
    <row r="89" spans="1:12" ht="25.95" customHeight="1">
      <c r="A89" s="10"/>
      <c r="B89" s="10"/>
      <c r="C89" s="10"/>
      <c r="D89" s="10"/>
      <c r="E89" s="10"/>
      <c r="F89" s="10"/>
      <c r="G89" s="10"/>
      <c r="H89" s="10"/>
      <c r="I89" s="10"/>
      <c r="J89" s="26"/>
      <c r="K89" s="27"/>
      <c r="L89" s="27"/>
    </row>
    <row r="90" spans="1:12" ht="25.95" customHeight="1">
      <c r="A90" s="10"/>
      <c r="B90" s="10"/>
      <c r="C90" s="10"/>
      <c r="D90" s="10"/>
      <c r="E90" s="10"/>
      <c r="F90" s="10"/>
      <c r="G90" s="10"/>
      <c r="H90" s="10"/>
      <c r="I90" s="10"/>
      <c r="J90" s="26"/>
      <c r="K90" s="27"/>
      <c r="L90" s="27"/>
    </row>
    <row r="92" spans="1:12" s="116" customFormat="1" ht="13">
      <c r="A92" s="114" t="s">
        <v>775</v>
      </c>
      <c r="B92" s="115"/>
      <c r="C92" s="115"/>
      <c r="D92" s="115"/>
      <c r="E92" s="115"/>
      <c r="F92" s="115"/>
      <c r="G92" s="115"/>
      <c r="H92" s="115"/>
      <c r="I92" s="115"/>
      <c r="J92" s="115"/>
      <c r="K92" s="115"/>
    </row>
    <row r="93" spans="1:12" s="116" customFormat="1" ht="13">
      <c r="A93" s="115" t="s">
        <v>776</v>
      </c>
      <c r="B93" s="115"/>
      <c r="C93" s="115"/>
      <c r="D93" s="115"/>
      <c r="E93" s="115"/>
      <c r="F93" s="115"/>
      <c r="G93" s="115"/>
      <c r="H93" s="115"/>
      <c r="I93" s="115"/>
      <c r="J93" s="115"/>
      <c r="K93" s="115"/>
    </row>
    <row r="94" spans="1:12" s="116" customFormat="1" ht="13">
      <c r="A94" s="115" t="s">
        <v>798</v>
      </c>
      <c r="B94" s="115"/>
      <c r="C94" s="115"/>
      <c r="D94" s="115"/>
      <c r="E94" s="115"/>
      <c r="F94" s="115"/>
      <c r="G94" s="115"/>
      <c r="H94" s="115"/>
      <c r="I94" s="115"/>
      <c r="J94" s="115"/>
      <c r="K94" s="115"/>
    </row>
    <row r="95" spans="1:12" s="116" customFormat="1" ht="13">
      <c r="A95" s="115" t="s">
        <v>777</v>
      </c>
      <c r="B95" s="115"/>
      <c r="C95" s="115"/>
      <c r="D95" s="115"/>
      <c r="E95" s="115"/>
      <c r="F95" s="115"/>
      <c r="G95" s="115"/>
      <c r="H95" s="115"/>
      <c r="I95" s="115"/>
      <c r="J95" s="115"/>
      <c r="K95" s="115"/>
    </row>
    <row r="96" spans="1:12" s="116" customFormat="1" ht="13">
      <c r="A96" s="115" t="s">
        <v>778</v>
      </c>
      <c r="B96" s="115"/>
      <c r="C96" s="115"/>
      <c r="D96" s="115"/>
      <c r="E96" s="115"/>
      <c r="F96" s="115"/>
      <c r="G96" s="115"/>
      <c r="H96" s="115"/>
      <c r="I96" s="115"/>
      <c r="J96" s="115"/>
      <c r="K96" s="115"/>
    </row>
    <row r="97" spans="1:11" s="116" customFormat="1" ht="13">
      <c r="A97" s="115" t="s">
        <v>753</v>
      </c>
      <c r="B97" s="115"/>
      <c r="C97" s="115"/>
      <c r="D97" s="115"/>
      <c r="E97" s="115"/>
      <c r="F97" s="115"/>
      <c r="G97" s="115"/>
      <c r="H97" s="115"/>
      <c r="I97" s="115"/>
      <c r="J97" s="115"/>
      <c r="K97" s="115"/>
    </row>
    <row r="98" spans="1:11" s="116" customFormat="1" ht="13">
      <c r="A98" s="115" t="s">
        <v>799</v>
      </c>
      <c r="B98" s="115"/>
      <c r="C98" s="115"/>
      <c r="D98" s="115"/>
      <c r="E98" s="115"/>
      <c r="F98" s="115"/>
      <c r="G98" s="115"/>
      <c r="H98" s="115"/>
      <c r="I98" s="115"/>
      <c r="J98" s="115"/>
      <c r="K98" s="115"/>
    </row>
    <row r="99" spans="1:11" s="116" customFormat="1" ht="13">
      <c r="A99" s="115" t="s">
        <v>800</v>
      </c>
      <c r="B99" s="115"/>
      <c r="C99" s="115"/>
      <c r="D99" s="115"/>
      <c r="E99" s="115"/>
      <c r="F99" s="115"/>
      <c r="G99" s="115"/>
      <c r="H99" s="115"/>
      <c r="I99" s="115"/>
      <c r="J99" s="115"/>
      <c r="K99" s="115"/>
    </row>
    <row r="100" spans="1:11" s="116" customFormat="1" ht="13">
      <c r="A100" s="115" t="s">
        <v>801</v>
      </c>
      <c r="B100" s="115"/>
      <c r="C100" s="115"/>
      <c r="D100" s="115"/>
      <c r="E100" s="115"/>
      <c r="F100" s="115"/>
      <c r="G100" s="115"/>
      <c r="H100" s="115"/>
      <c r="I100" s="115"/>
      <c r="J100" s="115"/>
      <c r="K100" s="115"/>
    </row>
    <row r="101" spans="1:11" s="116" customFormat="1" ht="13">
      <c r="A101" s="115" t="s">
        <v>802</v>
      </c>
      <c r="B101" s="115"/>
      <c r="C101" s="115"/>
      <c r="D101" s="115"/>
      <c r="E101" s="115"/>
      <c r="F101" s="115"/>
      <c r="G101" s="115"/>
      <c r="H101" s="115"/>
      <c r="I101" s="115"/>
      <c r="J101" s="115"/>
      <c r="K101" s="115"/>
    </row>
  </sheetData>
  <mergeCells count="1">
    <mergeCell ref="A1:L1"/>
  </mergeCell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M92"/>
  <sheetViews>
    <sheetView workbookViewId="0">
      <pane ySplit="2" topLeftCell="A62" activePane="bottomLeft" state="frozen"/>
      <selection pane="bottomLeft" activeCell="H70" sqref="H70"/>
    </sheetView>
  </sheetViews>
  <sheetFormatPr defaultRowHeight="14.35"/>
  <cols>
    <col min="1" max="1" width="10.3515625" customWidth="1"/>
    <col min="2" max="2" width="13.52734375" customWidth="1"/>
    <col min="3" max="3" width="15.1171875" customWidth="1"/>
    <col min="4" max="4" width="19.87890625" customWidth="1"/>
    <col min="5" max="5" width="12.64453125" customWidth="1"/>
    <col min="6" max="6" width="11.64453125" customWidth="1"/>
    <col min="7" max="7" width="12.41015625" customWidth="1"/>
    <col min="8" max="8" width="14.3515625" customWidth="1"/>
    <col min="9" max="9" width="13.1171875" customWidth="1"/>
    <col min="10" max="10" width="12.3515625" customWidth="1"/>
    <col min="11" max="11" width="16" customWidth="1"/>
    <col min="12" max="12" width="14.3515625" customWidth="1"/>
    <col min="13" max="13" width="14.64453125" style="108" customWidth="1"/>
  </cols>
  <sheetData>
    <row r="1" spans="1:12" ht="50.45" customHeight="1">
      <c r="A1" s="127" t="s">
        <v>747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</row>
    <row r="2" spans="1:12" ht="49.2" customHeight="1">
      <c r="A2" s="13" t="s">
        <v>0</v>
      </c>
      <c r="B2" s="14" t="s">
        <v>2</v>
      </c>
      <c r="C2" s="14" t="s">
        <v>3</v>
      </c>
      <c r="D2" s="14" t="s">
        <v>1</v>
      </c>
      <c r="E2" s="14" t="s">
        <v>4</v>
      </c>
      <c r="F2" s="14" t="s">
        <v>507</v>
      </c>
      <c r="G2" s="15" t="s">
        <v>659</v>
      </c>
      <c r="H2" s="14" t="s">
        <v>660</v>
      </c>
      <c r="I2" s="14" t="s">
        <v>661</v>
      </c>
      <c r="J2" s="29" t="s">
        <v>8</v>
      </c>
      <c r="K2" s="30" t="s">
        <v>662</v>
      </c>
      <c r="L2" s="53" t="s">
        <v>664</v>
      </c>
    </row>
    <row r="3" spans="1:12" ht="22.95" customHeight="1">
      <c r="A3" s="106">
        <v>1</v>
      </c>
      <c r="B3" s="21">
        <v>44986</v>
      </c>
      <c r="C3" s="22" t="s">
        <v>388</v>
      </c>
      <c r="D3" s="20" t="s">
        <v>667</v>
      </c>
      <c r="E3" s="23" t="s">
        <v>12</v>
      </c>
      <c r="F3" s="23">
        <v>7500</v>
      </c>
      <c r="G3" s="23">
        <v>147.9</v>
      </c>
      <c r="H3" s="23">
        <v>145.80000000000001</v>
      </c>
      <c r="I3" s="23">
        <v>148.30000000000001</v>
      </c>
      <c r="J3" s="33">
        <f t="shared" ref="J3:J5" si="0">IF(E3="","",IF(E3="Buy",(I3-G3),(G3-I3)))</f>
        <v>0.40000000000000568</v>
      </c>
      <c r="K3" s="34">
        <f t="shared" ref="K3:K5" si="1">IF(E3="","",J3*F3)</f>
        <v>3000.0000000000427</v>
      </c>
      <c r="L3" s="55"/>
    </row>
    <row r="4" spans="1:12" ht="22.95" customHeight="1">
      <c r="A4" s="106">
        <v>2</v>
      </c>
      <c r="B4" s="21"/>
      <c r="C4" s="22" t="s">
        <v>254</v>
      </c>
      <c r="D4" s="20" t="s">
        <v>699</v>
      </c>
      <c r="E4" s="23" t="s">
        <v>12</v>
      </c>
      <c r="F4" s="23">
        <v>5400</v>
      </c>
      <c r="G4" s="23">
        <v>150.6</v>
      </c>
      <c r="H4" s="23">
        <v>149.4</v>
      </c>
      <c r="I4" s="23">
        <v>153.1</v>
      </c>
      <c r="J4" s="33">
        <f t="shared" si="0"/>
        <v>2.5</v>
      </c>
      <c r="K4" s="34">
        <f t="shared" si="1"/>
        <v>13500</v>
      </c>
      <c r="L4" s="55"/>
    </row>
    <row r="5" spans="1:12" ht="22.95" customHeight="1">
      <c r="A5" s="106">
        <v>3</v>
      </c>
      <c r="B5" s="21" t="s">
        <v>755</v>
      </c>
      <c r="C5" s="22" t="s">
        <v>763</v>
      </c>
      <c r="D5" s="20" t="s">
        <v>648</v>
      </c>
      <c r="E5" s="23" t="s">
        <v>12</v>
      </c>
      <c r="F5" s="23">
        <v>500</v>
      </c>
      <c r="G5" s="23">
        <v>1849</v>
      </c>
      <c r="H5" s="23">
        <v>1836.9</v>
      </c>
      <c r="I5" s="23">
        <v>1850</v>
      </c>
      <c r="J5" s="33">
        <f t="shared" si="0"/>
        <v>1</v>
      </c>
      <c r="K5" s="34">
        <f t="shared" si="1"/>
        <v>500</v>
      </c>
      <c r="L5" s="55">
        <f>SUM(K3:K5)</f>
        <v>17000.000000000044</v>
      </c>
    </row>
    <row r="6" spans="1:12" ht="22.95" customHeight="1">
      <c r="A6" s="106">
        <v>4</v>
      </c>
      <c r="B6" s="21">
        <v>44987</v>
      </c>
      <c r="C6" s="22" t="s">
        <v>66</v>
      </c>
      <c r="D6" s="20" t="s">
        <v>78</v>
      </c>
      <c r="E6" s="23" t="s">
        <v>13</v>
      </c>
      <c r="F6" s="23">
        <v>125</v>
      </c>
      <c r="G6" s="23">
        <v>6165</v>
      </c>
      <c r="H6" s="23">
        <v>6210.9</v>
      </c>
      <c r="I6" s="23">
        <v>6112</v>
      </c>
      <c r="J6" s="33">
        <f t="shared" ref="J6:J8" si="2">IF(E6="","",IF(E6="Buy",(I6-G6),(G6-I6)))</f>
        <v>53</v>
      </c>
      <c r="K6" s="34">
        <f t="shared" ref="K6:K8" si="3">IF(E6="","",J6*F6)</f>
        <v>6625</v>
      </c>
      <c r="L6" s="55"/>
    </row>
    <row r="7" spans="1:12" ht="22.95" customHeight="1">
      <c r="A7" s="106">
        <v>5</v>
      </c>
      <c r="B7" s="21"/>
      <c r="C7" s="22" t="s">
        <v>130</v>
      </c>
      <c r="D7" s="20" t="s">
        <v>591</v>
      </c>
      <c r="E7" s="23" t="s">
        <v>12</v>
      </c>
      <c r="F7" s="23">
        <v>8400</v>
      </c>
      <c r="G7" s="23">
        <v>221.85</v>
      </c>
      <c r="H7" s="23">
        <v>218.7</v>
      </c>
      <c r="I7" s="23">
        <v>224.45</v>
      </c>
      <c r="J7" s="33">
        <f t="shared" si="2"/>
        <v>2.5999999999999943</v>
      </c>
      <c r="K7" s="34">
        <f t="shared" si="3"/>
        <v>21839.999999999953</v>
      </c>
      <c r="L7" s="55"/>
    </row>
    <row r="8" spans="1:12" ht="22.95" customHeight="1">
      <c r="A8" s="106">
        <v>6</v>
      </c>
      <c r="B8" s="21" t="s">
        <v>755</v>
      </c>
      <c r="C8" s="22" t="s">
        <v>297</v>
      </c>
      <c r="D8" s="20" t="s">
        <v>437</v>
      </c>
      <c r="E8" s="23" t="s">
        <v>12</v>
      </c>
      <c r="F8" s="23">
        <v>5400</v>
      </c>
      <c r="G8" s="23">
        <v>222</v>
      </c>
      <c r="H8" s="23">
        <v>220.05</v>
      </c>
      <c r="I8" s="23">
        <v>224.15</v>
      </c>
      <c r="J8" s="33">
        <f t="shared" si="2"/>
        <v>2.1500000000000057</v>
      </c>
      <c r="K8" s="34">
        <f t="shared" si="3"/>
        <v>11610.000000000031</v>
      </c>
      <c r="L8" s="55">
        <f>SUM(K6:K8)</f>
        <v>40074.999999999985</v>
      </c>
    </row>
    <row r="9" spans="1:12" ht="22.95" customHeight="1">
      <c r="A9" s="106">
        <v>7</v>
      </c>
      <c r="B9" s="21">
        <v>44988</v>
      </c>
      <c r="C9" s="22" t="s">
        <v>50</v>
      </c>
      <c r="D9" s="20" t="s">
        <v>150</v>
      </c>
      <c r="E9" s="23" t="s">
        <v>12</v>
      </c>
      <c r="F9" s="23">
        <v>5400</v>
      </c>
      <c r="G9" s="23">
        <v>300.95</v>
      </c>
      <c r="H9" s="23">
        <v>297</v>
      </c>
      <c r="I9" s="23">
        <v>305.75</v>
      </c>
      <c r="J9" s="33">
        <f t="shared" ref="J9:J13" si="4">IF(E9="","",IF(E9="Buy",(I9-G9),(G9-I9)))</f>
        <v>4.8000000000000114</v>
      </c>
      <c r="K9" s="34">
        <f t="shared" ref="K9:K13" si="5">IF(E9="","",J9*F9)</f>
        <v>25920.000000000062</v>
      </c>
      <c r="L9" s="55"/>
    </row>
    <row r="10" spans="1:12" ht="22.95" customHeight="1">
      <c r="A10" s="106">
        <v>8</v>
      </c>
      <c r="B10" s="21"/>
      <c r="C10" s="22" t="s">
        <v>434</v>
      </c>
      <c r="D10" s="20" t="s">
        <v>580</v>
      </c>
      <c r="E10" s="23" t="s">
        <v>12</v>
      </c>
      <c r="F10" s="23">
        <v>5700</v>
      </c>
      <c r="G10" s="23">
        <v>175.55</v>
      </c>
      <c r="H10" s="23">
        <v>173.7</v>
      </c>
      <c r="I10" s="23">
        <v>174.6</v>
      </c>
      <c r="J10" s="33">
        <f t="shared" si="4"/>
        <v>-0.95000000000001705</v>
      </c>
      <c r="K10" s="34">
        <f t="shared" si="5"/>
        <v>-5415.0000000000973</v>
      </c>
      <c r="L10" s="55"/>
    </row>
    <row r="11" spans="1:12" ht="22.95" customHeight="1">
      <c r="A11" s="106">
        <v>9</v>
      </c>
      <c r="B11" s="21" t="s">
        <v>755</v>
      </c>
      <c r="C11" s="22" t="s">
        <v>505</v>
      </c>
      <c r="D11" s="20" t="s">
        <v>602</v>
      </c>
      <c r="E11" s="23" t="s">
        <v>12</v>
      </c>
      <c r="F11" s="23">
        <v>12400</v>
      </c>
      <c r="G11" s="23">
        <v>156.19999999999999</v>
      </c>
      <c r="H11" s="23">
        <v>154.80000000000001</v>
      </c>
      <c r="I11" s="23">
        <v>155.9</v>
      </c>
      <c r="J11" s="33">
        <f t="shared" si="4"/>
        <v>-0.29999999999998295</v>
      </c>
      <c r="K11" s="34">
        <f t="shared" si="5"/>
        <v>-3719.9999999997885</v>
      </c>
      <c r="L11" s="55">
        <f>SUM(K9:K11)</f>
        <v>16785.000000000175</v>
      </c>
    </row>
    <row r="12" spans="1:12" ht="22.95" customHeight="1">
      <c r="A12" s="106">
        <v>10</v>
      </c>
      <c r="B12" s="21">
        <v>44991</v>
      </c>
      <c r="C12" s="22" t="s">
        <v>195</v>
      </c>
      <c r="D12" s="20" t="s">
        <v>695</v>
      </c>
      <c r="E12" s="23" t="s">
        <v>12</v>
      </c>
      <c r="F12" s="23">
        <v>1400</v>
      </c>
      <c r="G12" s="23">
        <v>926.9</v>
      </c>
      <c r="H12" s="23">
        <v>918.9</v>
      </c>
      <c r="I12" s="23">
        <v>937.45</v>
      </c>
      <c r="J12" s="33">
        <f t="shared" si="4"/>
        <v>10.550000000000068</v>
      </c>
      <c r="K12" s="34">
        <f t="shared" si="5"/>
        <v>14770.000000000095</v>
      </c>
      <c r="L12" s="55"/>
    </row>
    <row r="13" spans="1:12" ht="22.95" customHeight="1">
      <c r="A13" s="106">
        <v>11</v>
      </c>
      <c r="B13" s="21"/>
      <c r="C13" s="22" t="s">
        <v>395</v>
      </c>
      <c r="D13" s="20" t="s">
        <v>185</v>
      </c>
      <c r="E13" s="23" t="s">
        <v>12</v>
      </c>
      <c r="F13" s="23">
        <v>1000</v>
      </c>
      <c r="G13" s="23">
        <v>475.25</v>
      </c>
      <c r="H13" s="23">
        <v>468.9</v>
      </c>
      <c r="I13" s="23">
        <v>470.5</v>
      </c>
      <c r="J13" s="33">
        <f t="shared" si="4"/>
        <v>-4.75</v>
      </c>
      <c r="K13" s="34">
        <f t="shared" si="5"/>
        <v>-4750</v>
      </c>
      <c r="L13" s="55"/>
    </row>
    <row r="14" spans="1:12" ht="22.95" customHeight="1">
      <c r="A14" s="106">
        <v>12</v>
      </c>
      <c r="B14" s="21"/>
      <c r="C14" s="22" t="s">
        <v>605</v>
      </c>
      <c r="D14" s="20" t="s">
        <v>491</v>
      </c>
      <c r="E14" s="23" t="s">
        <v>12</v>
      </c>
      <c r="F14" s="23">
        <v>500</v>
      </c>
      <c r="G14" s="23">
        <v>2369.4</v>
      </c>
      <c r="H14" s="23">
        <v>2342.6999999999998</v>
      </c>
      <c r="I14" s="23">
        <v>2366.1999999999998</v>
      </c>
      <c r="J14" s="33">
        <f t="shared" ref="J14:J17" si="6">IF(E14="","",IF(E14="Buy",(I14-G14),(G14-I14)))</f>
        <v>-3.2000000000002728</v>
      </c>
      <c r="K14" s="34">
        <f t="shared" ref="K14:K17" si="7">IF(E14="","",J14*F14)</f>
        <v>-1600.0000000001364</v>
      </c>
      <c r="L14" s="55"/>
    </row>
    <row r="15" spans="1:12" ht="22.95" customHeight="1">
      <c r="A15" s="106">
        <v>13</v>
      </c>
      <c r="B15" s="21"/>
      <c r="C15" s="22" t="s">
        <v>532</v>
      </c>
      <c r="D15" s="20" t="s">
        <v>226</v>
      </c>
      <c r="E15" s="23" t="s">
        <v>12</v>
      </c>
      <c r="F15" s="23">
        <v>2750</v>
      </c>
      <c r="G15" s="23">
        <v>450.85</v>
      </c>
      <c r="H15" s="23">
        <v>446.4</v>
      </c>
      <c r="I15" s="23">
        <v>448.15</v>
      </c>
      <c r="J15" s="33">
        <f t="shared" si="6"/>
        <v>-2.7000000000000455</v>
      </c>
      <c r="K15" s="34">
        <f t="shared" si="7"/>
        <v>-7425.0000000001255</v>
      </c>
      <c r="L15" s="55"/>
    </row>
    <row r="16" spans="1:12" ht="22.95" customHeight="1">
      <c r="A16" s="106">
        <v>14</v>
      </c>
      <c r="B16" s="21" t="s">
        <v>755</v>
      </c>
      <c r="C16" s="22" t="s">
        <v>263</v>
      </c>
      <c r="D16" s="20" t="s">
        <v>356</v>
      </c>
      <c r="E16" s="23" t="s">
        <v>12</v>
      </c>
      <c r="F16" s="23">
        <v>1200</v>
      </c>
      <c r="G16" s="23">
        <v>1632</v>
      </c>
      <c r="H16" s="23">
        <v>1618.2</v>
      </c>
      <c r="I16" s="23">
        <v>1635</v>
      </c>
      <c r="J16" s="33">
        <f t="shared" si="6"/>
        <v>3</v>
      </c>
      <c r="K16" s="34">
        <f t="shared" si="7"/>
        <v>3600</v>
      </c>
      <c r="L16" s="55">
        <f>SUM(K12:K16)</f>
        <v>4594.9999999998327</v>
      </c>
    </row>
    <row r="17" spans="1:12" ht="22.95" customHeight="1">
      <c r="A17" s="106">
        <v>15</v>
      </c>
      <c r="B17" s="21">
        <v>44998</v>
      </c>
      <c r="C17" s="22" t="s">
        <v>114</v>
      </c>
      <c r="D17" s="20" t="s">
        <v>638</v>
      </c>
      <c r="E17" s="23" t="s">
        <v>13</v>
      </c>
      <c r="F17" s="23">
        <v>1000</v>
      </c>
      <c r="G17" s="23">
        <v>600</v>
      </c>
      <c r="H17" s="23">
        <v>606.6</v>
      </c>
      <c r="I17" s="23">
        <v>592.20000000000005</v>
      </c>
      <c r="J17" s="33">
        <f t="shared" si="6"/>
        <v>7.7999999999999545</v>
      </c>
      <c r="K17" s="34">
        <f t="shared" si="7"/>
        <v>7799.9999999999545</v>
      </c>
      <c r="L17" s="55"/>
    </row>
    <row r="18" spans="1:12" ht="22.95" customHeight="1">
      <c r="A18" s="106">
        <v>16</v>
      </c>
      <c r="B18" s="21"/>
      <c r="C18" s="22" t="s">
        <v>261</v>
      </c>
      <c r="D18" s="20" t="s">
        <v>148</v>
      </c>
      <c r="E18" s="23" t="s">
        <v>13</v>
      </c>
      <c r="F18" s="23">
        <v>8924</v>
      </c>
      <c r="G18" s="23">
        <v>88.25</v>
      </c>
      <c r="H18" s="23">
        <v>89.55</v>
      </c>
      <c r="I18" s="23">
        <v>87.35</v>
      </c>
      <c r="J18" s="33">
        <f t="shared" ref="J18:J25" si="8">IF(E18="","",IF(E18="Buy",(I18-G18),(G18-I18)))</f>
        <v>0.90000000000000568</v>
      </c>
      <c r="K18" s="34">
        <f t="shared" ref="K18:K25" si="9">IF(E18="","",J18*F18)</f>
        <v>8031.6000000000504</v>
      </c>
      <c r="L18" s="55"/>
    </row>
    <row r="19" spans="1:12" ht="22.95" customHeight="1">
      <c r="A19" s="106">
        <v>17</v>
      </c>
      <c r="B19" s="21"/>
      <c r="C19" s="22" t="s">
        <v>406</v>
      </c>
      <c r="D19" s="20" t="s">
        <v>514</v>
      </c>
      <c r="E19" s="23" t="s">
        <v>13</v>
      </c>
      <c r="F19" s="23">
        <v>3600</v>
      </c>
      <c r="G19" s="23">
        <v>218.9</v>
      </c>
      <c r="H19" s="23">
        <v>222.75</v>
      </c>
      <c r="I19" s="23">
        <v>217.75</v>
      </c>
      <c r="J19" s="33">
        <f t="shared" si="8"/>
        <v>1.1500000000000057</v>
      </c>
      <c r="K19" s="34">
        <f t="shared" si="9"/>
        <v>4140.00000000002</v>
      </c>
      <c r="L19" s="55"/>
    </row>
    <row r="20" spans="1:12" ht="22.95" customHeight="1">
      <c r="A20" s="106">
        <v>18</v>
      </c>
      <c r="B20" s="21" t="s">
        <v>758</v>
      </c>
      <c r="C20" s="22" t="s">
        <v>765</v>
      </c>
      <c r="D20" s="20" t="s">
        <v>150</v>
      </c>
      <c r="E20" s="23" t="s">
        <v>13</v>
      </c>
      <c r="F20" s="23">
        <v>2700</v>
      </c>
      <c r="G20" s="23">
        <v>289.5</v>
      </c>
      <c r="H20" s="23">
        <v>292.5</v>
      </c>
      <c r="I20" s="23">
        <v>290.7</v>
      </c>
      <c r="J20" s="33">
        <f t="shared" si="8"/>
        <v>-1.1999999999999886</v>
      </c>
      <c r="K20" s="34">
        <f t="shared" si="9"/>
        <v>-3239.9999999999691</v>
      </c>
      <c r="L20" s="55">
        <f>SUM(K17:K20)</f>
        <v>16731.600000000057</v>
      </c>
    </row>
    <row r="21" spans="1:12" ht="22.95" customHeight="1">
      <c r="A21" s="106">
        <v>19</v>
      </c>
      <c r="B21" s="21">
        <v>44999</v>
      </c>
      <c r="C21" s="22" t="s">
        <v>130</v>
      </c>
      <c r="D21" s="20" t="s">
        <v>472</v>
      </c>
      <c r="E21" s="23" t="s">
        <v>13</v>
      </c>
      <c r="F21" s="23">
        <v>300</v>
      </c>
      <c r="G21" s="23">
        <v>3980</v>
      </c>
      <c r="H21" s="23">
        <v>4032.9</v>
      </c>
      <c r="I21" s="23">
        <v>3926</v>
      </c>
      <c r="J21" s="33">
        <f t="shared" si="8"/>
        <v>54</v>
      </c>
      <c r="K21" s="34">
        <f t="shared" si="9"/>
        <v>16200</v>
      </c>
      <c r="L21" s="55"/>
    </row>
    <row r="22" spans="1:12" ht="22.95" customHeight="1">
      <c r="A22" s="106">
        <v>20</v>
      </c>
      <c r="B22" s="21"/>
      <c r="C22" s="22" t="s">
        <v>211</v>
      </c>
      <c r="D22" s="20" t="s">
        <v>165</v>
      </c>
      <c r="E22" s="23" t="s">
        <v>13</v>
      </c>
      <c r="F22" s="23">
        <v>1650</v>
      </c>
      <c r="G22" s="23">
        <v>338.7</v>
      </c>
      <c r="H22" s="23">
        <v>342.9</v>
      </c>
      <c r="I22" s="23">
        <v>341.5</v>
      </c>
      <c r="J22" s="33">
        <f t="shared" si="8"/>
        <v>-2.8000000000000114</v>
      </c>
      <c r="K22" s="34">
        <f t="shared" si="9"/>
        <v>-4620.0000000000191</v>
      </c>
      <c r="L22" s="55"/>
    </row>
    <row r="23" spans="1:12" ht="22.95" customHeight="1">
      <c r="A23" s="106">
        <v>21</v>
      </c>
      <c r="B23" s="21"/>
      <c r="C23" s="22" t="s">
        <v>305</v>
      </c>
      <c r="D23" s="20" t="s">
        <v>47</v>
      </c>
      <c r="E23" s="23" t="s">
        <v>13</v>
      </c>
      <c r="F23" s="23">
        <v>2600</v>
      </c>
      <c r="G23" s="23">
        <v>694.55</v>
      </c>
      <c r="H23" s="23">
        <v>705.6</v>
      </c>
      <c r="I23" s="23">
        <v>702.45</v>
      </c>
      <c r="J23" s="33">
        <f t="shared" si="8"/>
        <v>-7.9000000000000909</v>
      </c>
      <c r="K23" s="34">
        <f t="shared" si="9"/>
        <v>-20540.000000000236</v>
      </c>
      <c r="L23" s="55"/>
    </row>
    <row r="24" spans="1:12" ht="22.95" customHeight="1">
      <c r="A24" s="106">
        <v>22</v>
      </c>
      <c r="B24" s="21"/>
      <c r="C24" s="22" t="s">
        <v>416</v>
      </c>
      <c r="D24" s="20" t="s">
        <v>564</v>
      </c>
      <c r="E24" s="23" t="s">
        <v>12</v>
      </c>
      <c r="F24" s="23">
        <v>9000</v>
      </c>
      <c r="G24" s="23">
        <v>117.45</v>
      </c>
      <c r="H24" s="23">
        <v>115.2</v>
      </c>
      <c r="I24" s="23">
        <v>115.2</v>
      </c>
      <c r="J24" s="33">
        <f t="shared" si="8"/>
        <v>-2.25</v>
      </c>
      <c r="K24" s="34">
        <f t="shared" si="9"/>
        <v>-20250</v>
      </c>
      <c r="L24" s="55"/>
    </row>
    <row r="25" spans="1:12" ht="22.95" customHeight="1">
      <c r="A25" s="106">
        <v>23</v>
      </c>
      <c r="B25" s="21" t="s">
        <v>758</v>
      </c>
      <c r="C25" s="22" t="s">
        <v>636</v>
      </c>
      <c r="D25" s="20" t="s">
        <v>642</v>
      </c>
      <c r="E25" s="23" t="s">
        <v>13</v>
      </c>
      <c r="F25" s="23">
        <v>5200</v>
      </c>
      <c r="G25" s="23">
        <v>219.25</v>
      </c>
      <c r="H25" s="23">
        <v>222.3</v>
      </c>
      <c r="I25" s="23">
        <v>216.7</v>
      </c>
      <c r="J25" s="33">
        <f t="shared" si="8"/>
        <v>2.5500000000000114</v>
      </c>
      <c r="K25" s="34">
        <f t="shared" si="9"/>
        <v>13260.000000000058</v>
      </c>
      <c r="L25" s="55">
        <f>SUM(K21:K25)</f>
        <v>-15950.000000000196</v>
      </c>
    </row>
    <row r="26" spans="1:12" ht="22.95" customHeight="1">
      <c r="A26" s="106">
        <v>24</v>
      </c>
      <c r="B26" s="21">
        <v>45000</v>
      </c>
      <c r="C26" s="22" t="s">
        <v>66</v>
      </c>
      <c r="D26" s="20" t="s">
        <v>545</v>
      </c>
      <c r="E26" s="23" t="s">
        <v>12</v>
      </c>
      <c r="F26" s="23">
        <v>15000</v>
      </c>
      <c r="G26" s="23">
        <v>84.15</v>
      </c>
      <c r="H26" s="23">
        <v>82.8</v>
      </c>
      <c r="I26" s="23">
        <v>83.65</v>
      </c>
      <c r="J26" s="33">
        <f t="shared" ref="J26:J30" si="10">IF(E26="","",IF(E26="Buy",(I26-G26),(G26-I26)))</f>
        <v>-0.5</v>
      </c>
      <c r="K26" s="34">
        <f t="shared" ref="K26:K30" si="11">IF(E26="","",J26*F26)</f>
        <v>-7500</v>
      </c>
      <c r="L26" s="55"/>
    </row>
    <row r="27" spans="1:12" ht="22.95" customHeight="1">
      <c r="A27" s="106">
        <v>25</v>
      </c>
      <c r="B27" s="21" t="s">
        <v>758</v>
      </c>
      <c r="C27" s="22" t="s">
        <v>398</v>
      </c>
      <c r="D27" s="20" t="s">
        <v>744</v>
      </c>
      <c r="E27" s="23" t="s">
        <v>13</v>
      </c>
      <c r="F27" s="23">
        <v>13500</v>
      </c>
      <c r="G27" s="23">
        <v>77.5</v>
      </c>
      <c r="H27" s="23">
        <v>79.2</v>
      </c>
      <c r="I27" s="23">
        <v>72</v>
      </c>
      <c r="J27" s="33">
        <f t="shared" si="10"/>
        <v>5.5</v>
      </c>
      <c r="K27" s="34">
        <f t="shared" si="11"/>
        <v>74250</v>
      </c>
      <c r="L27" s="55">
        <f>SUM(K26:K27)</f>
        <v>66750</v>
      </c>
    </row>
    <row r="28" spans="1:12" ht="22.95" customHeight="1">
      <c r="A28" s="106">
        <v>26</v>
      </c>
      <c r="B28" s="21">
        <v>45001</v>
      </c>
      <c r="C28" s="22" t="s">
        <v>94</v>
      </c>
      <c r="D28" s="20" t="s">
        <v>571</v>
      </c>
      <c r="E28" s="23" t="s">
        <v>13</v>
      </c>
      <c r="F28" s="23">
        <v>8000</v>
      </c>
      <c r="G28" s="23">
        <v>84.5</v>
      </c>
      <c r="H28" s="23">
        <v>85.5</v>
      </c>
      <c r="I28" s="23">
        <v>84.65</v>
      </c>
      <c r="J28" s="33">
        <f t="shared" si="10"/>
        <v>-0.15000000000000568</v>
      </c>
      <c r="K28" s="34">
        <f t="shared" si="11"/>
        <v>-1200.0000000000455</v>
      </c>
      <c r="L28" s="55"/>
    </row>
    <row r="29" spans="1:12" ht="22.95" customHeight="1">
      <c r="A29" s="106">
        <v>27</v>
      </c>
      <c r="B29" s="21"/>
      <c r="C29" s="22" t="s">
        <v>370</v>
      </c>
      <c r="D29" s="20" t="s">
        <v>155</v>
      </c>
      <c r="E29" s="23" t="s">
        <v>13</v>
      </c>
      <c r="F29" s="23">
        <v>4000</v>
      </c>
      <c r="G29" s="23">
        <v>269.8</v>
      </c>
      <c r="H29" s="23">
        <v>272.7</v>
      </c>
      <c r="I29" s="23">
        <v>272.7</v>
      </c>
      <c r="J29" s="33">
        <f t="shared" si="10"/>
        <v>-2.8999999999999773</v>
      </c>
      <c r="K29" s="34">
        <f t="shared" si="11"/>
        <v>-11599.999999999909</v>
      </c>
      <c r="L29" s="55"/>
    </row>
    <row r="30" spans="1:12" ht="22.95" customHeight="1">
      <c r="A30" s="106">
        <v>28</v>
      </c>
      <c r="B30" s="21"/>
      <c r="C30" s="22" t="s">
        <v>353</v>
      </c>
      <c r="D30" s="20" t="s">
        <v>351</v>
      </c>
      <c r="E30" s="23" t="s">
        <v>12</v>
      </c>
      <c r="F30" s="23">
        <v>9150</v>
      </c>
      <c r="G30" s="23">
        <v>111.3</v>
      </c>
      <c r="H30" s="23">
        <v>109.8</v>
      </c>
      <c r="I30" s="23">
        <v>110.7</v>
      </c>
      <c r="J30" s="33">
        <f t="shared" si="10"/>
        <v>-0.59999999999999432</v>
      </c>
      <c r="K30" s="34">
        <f t="shared" si="11"/>
        <v>-5489.9999999999482</v>
      </c>
      <c r="L30" s="55">
        <f>SUM(K28:K30)</f>
        <v>-18289.999999999902</v>
      </c>
    </row>
    <row r="31" spans="1:12" ht="22.95" customHeight="1">
      <c r="A31" s="106">
        <v>29</v>
      </c>
      <c r="B31" s="21">
        <v>45002</v>
      </c>
      <c r="C31" s="22" t="s">
        <v>81</v>
      </c>
      <c r="D31" s="20" t="s">
        <v>165</v>
      </c>
      <c r="E31" s="23" t="s">
        <v>12</v>
      </c>
      <c r="F31" s="23">
        <v>3300</v>
      </c>
      <c r="G31" s="23">
        <v>371.55</v>
      </c>
      <c r="H31" s="23">
        <v>367.2</v>
      </c>
      <c r="I31" s="23">
        <v>377</v>
      </c>
      <c r="J31" s="33">
        <f t="shared" ref="J31:J43" si="12">IF(E31="","",IF(E31="Buy",(I31-G31),(G31-I31)))</f>
        <v>5.4499999999999886</v>
      </c>
      <c r="K31" s="34">
        <f t="shared" ref="K31:K43" si="13">IF(E31="","",J31*F31)</f>
        <v>17984.999999999964</v>
      </c>
      <c r="L31" s="55"/>
    </row>
    <row r="32" spans="1:12" ht="22.95" customHeight="1">
      <c r="A32" s="106">
        <v>30</v>
      </c>
      <c r="B32" s="21"/>
      <c r="C32" s="22" t="s">
        <v>114</v>
      </c>
      <c r="D32" s="20" t="s">
        <v>24</v>
      </c>
      <c r="E32" s="23" t="s">
        <v>12</v>
      </c>
      <c r="F32" s="23">
        <v>600</v>
      </c>
      <c r="G32" s="23">
        <v>2217.75</v>
      </c>
      <c r="H32" s="23">
        <v>2187.9</v>
      </c>
      <c r="I32" s="23">
        <v>2203</v>
      </c>
      <c r="J32" s="33">
        <f t="shared" si="12"/>
        <v>-14.75</v>
      </c>
      <c r="K32" s="34">
        <f t="shared" si="13"/>
        <v>-8850</v>
      </c>
      <c r="L32" s="55"/>
    </row>
    <row r="33" spans="1:12" ht="22.95" customHeight="1">
      <c r="A33" s="106">
        <v>31</v>
      </c>
      <c r="B33" s="21"/>
      <c r="C33" s="22" t="s">
        <v>474</v>
      </c>
      <c r="D33" s="20" t="s">
        <v>591</v>
      </c>
      <c r="E33" s="23" t="s">
        <v>12</v>
      </c>
      <c r="F33" s="23">
        <v>4200</v>
      </c>
      <c r="G33" s="23">
        <v>226</v>
      </c>
      <c r="H33" s="23">
        <v>224.1</v>
      </c>
      <c r="I33" s="23">
        <v>224.1</v>
      </c>
      <c r="J33" s="33">
        <f t="shared" si="12"/>
        <v>-1.9000000000000057</v>
      </c>
      <c r="K33" s="34">
        <f t="shared" si="13"/>
        <v>-7980.0000000000236</v>
      </c>
      <c r="L33" s="55"/>
    </row>
    <row r="34" spans="1:12" ht="22.95" customHeight="1">
      <c r="A34" s="106">
        <v>32</v>
      </c>
      <c r="B34" s="21" t="s">
        <v>755</v>
      </c>
      <c r="C34" s="22" t="s">
        <v>342</v>
      </c>
      <c r="D34" s="20" t="s">
        <v>47</v>
      </c>
      <c r="E34" s="23" t="s">
        <v>12</v>
      </c>
      <c r="F34" s="23">
        <v>2600</v>
      </c>
      <c r="G34" s="23">
        <v>716.8</v>
      </c>
      <c r="H34" s="23">
        <v>708.3</v>
      </c>
      <c r="I34" s="23">
        <v>711.9</v>
      </c>
      <c r="J34" s="33">
        <f t="shared" si="12"/>
        <v>-4.8999999999999773</v>
      </c>
      <c r="K34" s="34">
        <f t="shared" si="13"/>
        <v>-12739.999999999942</v>
      </c>
      <c r="L34" s="55">
        <f>SUM(K31:K34)</f>
        <v>-11585.000000000002</v>
      </c>
    </row>
    <row r="35" spans="1:12" ht="22.95" customHeight="1">
      <c r="A35" s="106">
        <v>33</v>
      </c>
      <c r="B35" s="21">
        <v>45005</v>
      </c>
      <c r="C35" s="22" t="s">
        <v>82</v>
      </c>
      <c r="D35" s="20" t="s">
        <v>545</v>
      </c>
      <c r="E35" s="23" t="s">
        <v>13</v>
      </c>
      <c r="F35" s="23">
        <v>7500</v>
      </c>
      <c r="G35" s="23">
        <v>80</v>
      </c>
      <c r="H35" s="23">
        <v>81.45</v>
      </c>
      <c r="I35" s="23">
        <v>78.75</v>
      </c>
      <c r="J35" s="33">
        <f t="shared" si="12"/>
        <v>1.25</v>
      </c>
      <c r="K35" s="34">
        <f t="shared" si="13"/>
        <v>9375</v>
      </c>
      <c r="L35" s="55"/>
    </row>
    <row r="36" spans="1:12" ht="22.95" customHeight="1">
      <c r="A36" s="106">
        <v>34</v>
      </c>
      <c r="B36" s="21"/>
      <c r="C36" s="22" t="s">
        <v>87</v>
      </c>
      <c r="D36" s="20" t="s">
        <v>223</v>
      </c>
      <c r="E36" s="23" t="s">
        <v>12</v>
      </c>
      <c r="F36" s="23">
        <v>550</v>
      </c>
      <c r="G36" s="23">
        <v>955.1</v>
      </c>
      <c r="H36" s="23">
        <v>945.9</v>
      </c>
      <c r="I36" s="23">
        <v>945.9</v>
      </c>
      <c r="J36" s="33">
        <f t="shared" si="12"/>
        <v>-9.2000000000000455</v>
      </c>
      <c r="K36" s="34">
        <f t="shared" si="13"/>
        <v>-5060.0000000000255</v>
      </c>
      <c r="L36" s="55"/>
    </row>
    <row r="37" spans="1:12" ht="22.95" customHeight="1">
      <c r="A37" s="106">
        <v>35</v>
      </c>
      <c r="B37" s="21"/>
      <c r="C37" s="22" t="s">
        <v>143</v>
      </c>
      <c r="D37" s="20" t="s">
        <v>109</v>
      </c>
      <c r="E37" s="23" t="s">
        <v>13</v>
      </c>
      <c r="F37" s="23">
        <v>4000</v>
      </c>
      <c r="G37" s="23">
        <v>226.6</v>
      </c>
      <c r="H37" s="23">
        <v>230.4</v>
      </c>
      <c r="I37" s="23">
        <v>228.3</v>
      </c>
      <c r="J37" s="33">
        <f t="shared" si="12"/>
        <v>-1.7000000000000171</v>
      </c>
      <c r="K37" s="34">
        <f t="shared" si="13"/>
        <v>-6800.0000000000682</v>
      </c>
      <c r="L37" s="55"/>
    </row>
    <row r="38" spans="1:12" ht="22.95" customHeight="1">
      <c r="A38" s="106">
        <v>36</v>
      </c>
      <c r="B38" s="21"/>
      <c r="C38" s="22" t="s">
        <v>361</v>
      </c>
      <c r="D38" s="20" t="s">
        <v>138</v>
      </c>
      <c r="E38" s="23" t="s">
        <v>12</v>
      </c>
      <c r="F38" s="23">
        <v>2500</v>
      </c>
      <c r="G38" s="23">
        <v>419.3</v>
      </c>
      <c r="H38" s="23">
        <v>423.9</v>
      </c>
      <c r="I38" s="23">
        <v>420.3</v>
      </c>
      <c r="J38" s="33">
        <f t="shared" si="12"/>
        <v>1</v>
      </c>
      <c r="K38" s="34">
        <f t="shared" si="13"/>
        <v>2500</v>
      </c>
      <c r="L38" s="55"/>
    </row>
    <row r="39" spans="1:12" ht="22.95" customHeight="1">
      <c r="A39" s="106">
        <v>37</v>
      </c>
      <c r="B39" s="21"/>
      <c r="C39" s="22" t="s">
        <v>630</v>
      </c>
      <c r="D39" s="20" t="s">
        <v>76</v>
      </c>
      <c r="E39" s="23" t="s">
        <v>12</v>
      </c>
      <c r="F39" s="23">
        <v>1000</v>
      </c>
      <c r="G39" s="23">
        <v>1171.3</v>
      </c>
      <c r="H39" s="23">
        <v>1183.5</v>
      </c>
      <c r="I39" s="23">
        <v>1172</v>
      </c>
      <c r="J39" s="33">
        <f t="shared" si="12"/>
        <v>0.70000000000004547</v>
      </c>
      <c r="K39" s="34">
        <f t="shared" si="13"/>
        <v>700.00000000004547</v>
      </c>
      <c r="L39" s="55"/>
    </row>
    <row r="40" spans="1:12" ht="22.95" customHeight="1">
      <c r="A40" s="106">
        <v>38</v>
      </c>
      <c r="B40" s="21" t="s">
        <v>755</v>
      </c>
      <c r="C40" s="22" t="s">
        <v>260</v>
      </c>
      <c r="D40" s="20" t="s">
        <v>59</v>
      </c>
      <c r="E40" s="23" t="s">
        <v>12</v>
      </c>
      <c r="F40" s="23">
        <v>2000</v>
      </c>
      <c r="G40" s="23">
        <v>963.5</v>
      </c>
      <c r="H40" s="23">
        <v>957.15</v>
      </c>
      <c r="I40" s="23">
        <v>960</v>
      </c>
      <c r="J40" s="33">
        <f t="shared" si="12"/>
        <v>-3.5</v>
      </c>
      <c r="K40" s="34">
        <f t="shared" si="13"/>
        <v>-7000</v>
      </c>
      <c r="L40" s="55">
        <f>SUM(K35:K40)</f>
        <v>-6285.0000000000482</v>
      </c>
    </row>
    <row r="41" spans="1:12" ht="22.95" customHeight="1">
      <c r="A41" s="106">
        <v>39</v>
      </c>
      <c r="B41" s="21">
        <v>45006</v>
      </c>
      <c r="C41" s="22" t="s">
        <v>130</v>
      </c>
      <c r="D41" s="20" t="s">
        <v>567</v>
      </c>
      <c r="E41" s="23" t="s">
        <v>12</v>
      </c>
      <c r="F41" s="23">
        <v>300</v>
      </c>
      <c r="G41" s="23">
        <v>4340</v>
      </c>
      <c r="H41" s="23">
        <v>4290.3</v>
      </c>
      <c r="I41" s="23">
        <v>4290.3</v>
      </c>
      <c r="J41" s="33">
        <f t="shared" si="12"/>
        <v>-49.699999999999818</v>
      </c>
      <c r="K41" s="34">
        <f t="shared" si="13"/>
        <v>-14909.999999999945</v>
      </c>
      <c r="L41" s="55"/>
    </row>
    <row r="42" spans="1:12" ht="22.95" customHeight="1">
      <c r="A42" s="106">
        <v>40</v>
      </c>
      <c r="B42" s="21"/>
      <c r="C42" s="22" t="s">
        <v>704</v>
      </c>
      <c r="D42" s="20" t="s">
        <v>241</v>
      </c>
      <c r="E42" s="23" t="s">
        <v>12</v>
      </c>
      <c r="F42" s="23">
        <v>750</v>
      </c>
      <c r="G42" s="23">
        <v>2352.35</v>
      </c>
      <c r="H42" s="23">
        <v>2322.9</v>
      </c>
      <c r="I42" s="23">
        <v>2350</v>
      </c>
      <c r="J42" s="33">
        <f t="shared" si="12"/>
        <v>-2.3499999999999091</v>
      </c>
      <c r="K42" s="34">
        <f t="shared" si="13"/>
        <v>-1762.4999999999318</v>
      </c>
      <c r="L42" s="55"/>
    </row>
    <row r="43" spans="1:12" ht="22.95" customHeight="1">
      <c r="A43" s="106">
        <v>41</v>
      </c>
      <c r="B43" s="21" t="s">
        <v>755</v>
      </c>
      <c r="C43" s="22" t="s">
        <v>762</v>
      </c>
      <c r="D43" s="20" t="s">
        <v>745</v>
      </c>
      <c r="E43" s="23" t="s">
        <v>12</v>
      </c>
      <c r="F43" s="23">
        <v>500</v>
      </c>
      <c r="G43" s="23">
        <v>3399</v>
      </c>
      <c r="H43" s="23">
        <v>3375.9</v>
      </c>
      <c r="I43" s="23">
        <v>3375.9</v>
      </c>
      <c r="J43" s="33">
        <f t="shared" si="12"/>
        <v>-23.099999999999909</v>
      </c>
      <c r="K43" s="34">
        <f t="shared" si="13"/>
        <v>-11549.999999999955</v>
      </c>
      <c r="L43" s="55">
        <f>SUM(K41:K43)</f>
        <v>-28222.499999999833</v>
      </c>
    </row>
    <row r="44" spans="1:12" ht="22.95" customHeight="1">
      <c r="A44" s="106">
        <v>42</v>
      </c>
      <c r="B44" s="21">
        <v>45007</v>
      </c>
      <c r="C44" s="22" t="s">
        <v>87</v>
      </c>
      <c r="D44" s="20" t="s">
        <v>153</v>
      </c>
      <c r="E44" s="23" t="s">
        <v>12</v>
      </c>
      <c r="F44" s="23">
        <v>11700</v>
      </c>
      <c r="G44" s="23">
        <v>166.75</v>
      </c>
      <c r="H44" s="23">
        <v>164.25</v>
      </c>
      <c r="I44" s="23">
        <v>166.5</v>
      </c>
      <c r="J44" s="33">
        <f t="shared" ref="J44:J50" si="14">IF(E44="","",IF(E44="Buy",(I44-G44),(G44-I44)))</f>
        <v>-0.25</v>
      </c>
      <c r="K44" s="34">
        <f t="shared" ref="K44:K50" si="15">IF(E44="","",J44*F44)</f>
        <v>-2925</v>
      </c>
      <c r="L44" s="55"/>
    </row>
    <row r="45" spans="1:12" ht="22.95" customHeight="1">
      <c r="A45" s="106">
        <v>43</v>
      </c>
      <c r="B45" s="21"/>
      <c r="C45" s="22" t="s">
        <v>284</v>
      </c>
      <c r="D45" s="20" t="s">
        <v>591</v>
      </c>
      <c r="E45" s="23" t="s">
        <v>13</v>
      </c>
      <c r="F45" s="23">
        <v>4200</v>
      </c>
      <c r="G45" s="23">
        <v>214.25</v>
      </c>
      <c r="H45" s="23">
        <v>216.45</v>
      </c>
      <c r="I45" s="23">
        <v>215.15</v>
      </c>
      <c r="J45" s="33">
        <f t="shared" si="14"/>
        <v>-0.90000000000000568</v>
      </c>
      <c r="K45" s="34">
        <f t="shared" si="15"/>
        <v>-3780.0000000000236</v>
      </c>
      <c r="L45" s="55"/>
    </row>
    <row r="46" spans="1:12" ht="22.95" customHeight="1">
      <c r="A46" s="106">
        <v>44</v>
      </c>
      <c r="B46" s="21" t="s">
        <v>755</v>
      </c>
      <c r="C46" s="22" t="s">
        <v>756</v>
      </c>
      <c r="D46" s="20" t="s">
        <v>153</v>
      </c>
      <c r="E46" s="23" t="s">
        <v>12</v>
      </c>
      <c r="F46" s="23">
        <v>11700</v>
      </c>
      <c r="G46" s="23">
        <v>167.6</v>
      </c>
      <c r="H46" s="23">
        <v>166.5</v>
      </c>
      <c r="I46" s="23">
        <v>166.5</v>
      </c>
      <c r="J46" s="33">
        <f t="shared" si="14"/>
        <v>-1.0999999999999943</v>
      </c>
      <c r="K46" s="34">
        <f t="shared" si="15"/>
        <v>-12869.999999999933</v>
      </c>
      <c r="L46" s="55">
        <f>SUM(K44:K46)</f>
        <v>-19574.999999999956</v>
      </c>
    </row>
    <row r="47" spans="1:12" ht="22.95" customHeight="1">
      <c r="A47" s="106">
        <v>45</v>
      </c>
      <c r="B47" s="21">
        <v>45008</v>
      </c>
      <c r="C47" s="22" t="s">
        <v>58</v>
      </c>
      <c r="D47" s="20" t="s">
        <v>126</v>
      </c>
      <c r="E47" s="23" t="s">
        <v>13</v>
      </c>
      <c r="F47" s="23">
        <v>3000</v>
      </c>
      <c r="G47" s="23">
        <v>519</v>
      </c>
      <c r="H47" s="23">
        <v>523.79999999999995</v>
      </c>
      <c r="I47" s="23">
        <v>521.6</v>
      </c>
      <c r="J47" s="33">
        <f t="shared" si="14"/>
        <v>-2.6000000000000227</v>
      </c>
      <c r="K47" s="34">
        <f t="shared" si="15"/>
        <v>-7800.0000000000682</v>
      </c>
      <c r="L47" s="55"/>
    </row>
    <row r="48" spans="1:12" ht="22.95" customHeight="1">
      <c r="A48" s="106">
        <v>46</v>
      </c>
      <c r="B48" s="21"/>
      <c r="C48" s="22" t="s">
        <v>123</v>
      </c>
      <c r="D48" s="20" t="s">
        <v>639</v>
      </c>
      <c r="E48" s="23" t="s">
        <v>12</v>
      </c>
      <c r="F48" s="23">
        <v>6000</v>
      </c>
      <c r="G48" s="23">
        <v>121.3</v>
      </c>
      <c r="H48" s="23">
        <v>118.8</v>
      </c>
      <c r="I48" s="23">
        <v>120.9</v>
      </c>
      <c r="J48" s="33">
        <f t="shared" si="14"/>
        <v>-0.39999999999999147</v>
      </c>
      <c r="K48" s="34">
        <f t="shared" si="15"/>
        <v>-2399.9999999999491</v>
      </c>
      <c r="L48" s="55"/>
    </row>
    <row r="49" spans="1:12" ht="22.95" customHeight="1">
      <c r="A49" s="106">
        <v>47</v>
      </c>
      <c r="B49" s="21"/>
      <c r="C49" s="22" t="s">
        <v>331</v>
      </c>
      <c r="D49" s="20" t="s">
        <v>155</v>
      </c>
      <c r="E49" s="23" t="s">
        <v>13</v>
      </c>
      <c r="F49" s="23">
        <v>4000</v>
      </c>
      <c r="G49" s="23">
        <v>272.35000000000002</v>
      </c>
      <c r="H49" s="23">
        <v>277.2</v>
      </c>
      <c r="I49" s="23">
        <v>268.05</v>
      </c>
      <c r="J49" s="33">
        <f t="shared" si="14"/>
        <v>4.3000000000000114</v>
      </c>
      <c r="K49" s="34">
        <f t="shared" si="15"/>
        <v>17200.000000000044</v>
      </c>
      <c r="L49" s="55"/>
    </row>
    <row r="50" spans="1:12" ht="22.95" customHeight="1">
      <c r="A50" s="106">
        <v>48</v>
      </c>
      <c r="B50" s="21" t="s">
        <v>758</v>
      </c>
      <c r="C50" s="22" t="s">
        <v>381</v>
      </c>
      <c r="D50" s="20" t="s">
        <v>126</v>
      </c>
      <c r="E50" s="23" t="s">
        <v>13</v>
      </c>
      <c r="F50" s="23">
        <v>3000</v>
      </c>
      <c r="G50" s="23">
        <v>515</v>
      </c>
      <c r="H50" s="23">
        <v>520.20000000000005</v>
      </c>
      <c r="I50" s="23">
        <v>513</v>
      </c>
      <c r="J50" s="33">
        <f t="shared" si="14"/>
        <v>2</v>
      </c>
      <c r="K50" s="34">
        <f t="shared" si="15"/>
        <v>6000</v>
      </c>
      <c r="L50" s="55">
        <f>SUM(K47:K50)</f>
        <v>13000.000000000025</v>
      </c>
    </row>
    <row r="51" spans="1:12" ht="22.95" customHeight="1">
      <c r="A51" s="106">
        <v>49</v>
      </c>
      <c r="B51" s="21">
        <v>45009</v>
      </c>
      <c r="C51" s="22" t="s">
        <v>276</v>
      </c>
      <c r="D51" s="20" t="s">
        <v>109</v>
      </c>
      <c r="E51" s="23" t="s">
        <v>13</v>
      </c>
      <c r="F51" s="23">
        <v>8000</v>
      </c>
      <c r="G51" s="23">
        <v>222.95</v>
      </c>
      <c r="H51" s="23">
        <v>225.9</v>
      </c>
      <c r="I51" s="23">
        <v>225</v>
      </c>
      <c r="J51" s="33">
        <f t="shared" ref="J51:J64" si="16">IF(E51="","",IF(E51="Buy",(I51-G51),(G51-I51)))</f>
        <v>-2.0500000000000114</v>
      </c>
      <c r="K51" s="34">
        <f t="shared" ref="K51:K64" si="17">IF(E51="","",J51*F51)</f>
        <v>-16400.000000000091</v>
      </c>
      <c r="L51" s="55"/>
    </row>
    <row r="52" spans="1:12" ht="22.95" customHeight="1">
      <c r="A52" s="106">
        <v>50</v>
      </c>
      <c r="B52" s="21"/>
      <c r="C52" s="22" t="s">
        <v>228</v>
      </c>
      <c r="D52" s="20" t="s">
        <v>557</v>
      </c>
      <c r="E52" s="23" t="s">
        <v>13</v>
      </c>
      <c r="F52" s="23">
        <v>6750</v>
      </c>
      <c r="G52" s="23">
        <v>196.2</v>
      </c>
      <c r="H52" s="23">
        <v>198.9</v>
      </c>
      <c r="I52" s="23">
        <v>192.4</v>
      </c>
      <c r="J52" s="33">
        <f t="shared" si="16"/>
        <v>3.7999999999999829</v>
      </c>
      <c r="K52" s="34">
        <f t="shared" si="17"/>
        <v>25649.999999999884</v>
      </c>
      <c r="L52" s="55"/>
    </row>
    <row r="53" spans="1:12" ht="22.95" customHeight="1">
      <c r="A53" s="106">
        <v>51</v>
      </c>
      <c r="B53" s="21" t="s">
        <v>758</v>
      </c>
      <c r="C53" s="22" t="s">
        <v>754</v>
      </c>
      <c r="D53" s="20" t="s">
        <v>166</v>
      </c>
      <c r="E53" s="23" t="s">
        <v>13</v>
      </c>
      <c r="F53" s="23">
        <v>2500</v>
      </c>
      <c r="G53" s="23">
        <v>534.79999999999995</v>
      </c>
      <c r="H53" s="23">
        <v>538.29999999999995</v>
      </c>
      <c r="I53" s="23">
        <v>537.29999999999995</v>
      </c>
      <c r="J53" s="33">
        <f t="shared" si="16"/>
        <v>-2.5</v>
      </c>
      <c r="K53" s="34">
        <f t="shared" si="17"/>
        <v>-6250</v>
      </c>
      <c r="L53" s="55">
        <f>SUM(K51:K53)</f>
        <v>2999.9999999997926</v>
      </c>
    </row>
    <row r="54" spans="1:12" ht="22.95" customHeight="1">
      <c r="A54" s="106">
        <v>52</v>
      </c>
      <c r="B54" s="21">
        <v>45012</v>
      </c>
      <c r="C54" s="22" t="s">
        <v>66</v>
      </c>
      <c r="D54" s="20" t="s">
        <v>138</v>
      </c>
      <c r="E54" s="23" t="s">
        <v>13</v>
      </c>
      <c r="F54" s="23">
        <v>2500</v>
      </c>
      <c r="G54" s="23">
        <v>426.7</v>
      </c>
      <c r="H54" s="23">
        <v>432.45</v>
      </c>
      <c r="I54" s="23">
        <v>430.2</v>
      </c>
      <c r="J54" s="33">
        <f t="shared" si="16"/>
        <v>-3.5</v>
      </c>
      <c r="K54" s="34">
        <f t="shared" si="17"/>
        <v>-8750</v>
      </c>
      <c r="L54" s="55"/>
    </row>
    <row r="55" spans="1:12" ht="22.95" customHeight="1">
      <c r="A55" s="106">
        <v>53</v>
      </c>
      <c r="B55" s="21"/>
      <c r="C55" s="22" t="s">
        <v>131</v>
      </c>
      <c r="D55" s="20" t="s">
        <v>185</v>
      </c>
      <c r="E55" s="23" t="s">
        <v>12</v>
      </c>
      <c r="F55" s="23">
        <v>1000</v>
      </c>
      <c r="G55" s="23">
        <v>514.5</v>
      </c>
      <c r="H55" s="23">
        <v>508.5</v>
      </c>
      <c r="I55" s="23">
        <v>515.5</v>
      </c>
      <c r="J55" s="33">
        <f t="shared" si="16"/>
        <v>1</v>
      </c>
      <c r="K55" s="34">
        <f t="shared" si="17"/>
        <v>1000</v>
      </c>
      <c r="L55" s="55"/>
    </row>
    <row r="56" spans="1:12" ht="22.95" customHeight="1">
      <c r="A56" s="106">
        <v>54</v>
      </c>
      <c r="B56" s="21"/>
      <c r="C56" s="22" t="s">
        <v>353</v>
      </c>
      <c r="D56" s="20" t="s">
        <v>557</v>
      </c>
      <c r="E56" s="23" t="s">
        <v>13</v>
      </c>
      <c r="F56" s="23">
        <v>6750</v>
      </c>
      <c r="G56" s="23">
        <v>189.15</v>
      </c>
      <c r="H56" s="23">
        <v>190.8</v>
      </c>
      <c r="I56" s="23">
        <v>187.05</v>
      </c>
      <c r="J56" s="33">
        <f t="shared" si="16"/>
        <v>2.0999999999999943</v>
      </c>
      <c r="K56" s="34">
        <f t="shared" si="17"/>
        <v>14174.999999999962</v>
      </c>
      <c r="L56" s="55"/>
    </row>
    <row r="57" spans="1:12" ht="22.95" customHeight="1">
      <c r="A57" s="106">
        <v>55</v>
      </c>
      <c r="B57" s="21"/>
      <c r="C57" s="22" t="s">
        <v>236</v>
      </c>
      <c r="D57" s="20" t="s">
        <v>667</v>
      </c>
      <c r="E57" s="23" t="s">
        <v>13</v>
      </c>
      <c r="F57" s="23">
        <v>3750</v>
      </c>
      <c r="G57" s="23">
        <v>138.19999999999999</v>
      </c>
      <c r="H57" s="23">
        <v>140.4</v>
      </c>
      <c r="I57" s="23">
        <v>135.9</v>
      </c>
      <c r="J57" s="33">
        <f t="shared" si="16"/>
        <v>2.2999999999999829</v>
      </c>
      <c r="K57" s="34">
        <f t="shared" si="17"/>
        <v>8624.9999999999363</v>
      </c>
      <c r="L57" s="55"/>
    </row>
    <row r="58" spans="1:12" ht="22.95" customHeight="1">
      <c r="A58" s="106">
        <v>56</v>
      </c>
      <c r="B58" s="21"/>
      <c r="C58" s="22" t="s">
        <v>522</v>
      </c>
      <c r="D58" s="20" t="s">
        <v>76</v>
      </c>
      <c r="E58" s="23" t="s">
        <v>13</v>
      </c>
      <c r="F58" s="23">
        <v>500</v>
      </c>
      <c r="G58" s="23">
        <v>1173.2</v>
      </c>
      <c r="H58" s="23">
        <v>1180.8</v>
      </c>
      <c r="I58" s="23">
        <v>1180.8</v>
      </c>
      <c r="J58" s="33">
        <f t="shared" si="16"/>
        <v>-7.5999999999999091</v>
      </c>
      <c r="K58" s="34">
        <f t="shared" si="17"/>
        <v>-3799.9999999999545</v>
      </c>
      <c r="L58" s="55"/>
    </row>
    <row r="59" spans="1:12" ht="22.95" customHeight="1">
      <c r="A59" s="106">
        <v>57</v>
      </c>
      <c r="B59" s="21" t="s">
        <v>755</v>
      </c>
      <c r="C59" s="22" t="s">
        <v>342</v>
      </c>
      <c r="D59" s="20" t="s">
        <v>362</v>
      </c>
      <c r="E59" s="23" t="s">
        <v>12</v>
      </c>
      <c r="F59" s="23">
        <v>125</v>
      </c>
      <c r="G59" s="23">
        <v>3571</v>
      </c>
      <c r="H59" s="23">
        <v>3528</v>
      </c>
      <c r="I59" s="23">
        <v>3566.5</v>
      </c>
      <c r="J59" s="33">
        <f t="shared" si="16"/>
        <v>-4.5</v>
      </c>
      <c r="K59" s="34">
        <f t="shared" si="17"/>
        <v>-562.5</v>
      </c>
      <c r="L59" s="55"/>
    </row>
    <row r="60" spans="1:12" ht="22.95" customHeight="1">
      <c r="A60" s="106">
        <v>58</v>
      </c>
      <c r="B60" s="21" t="s">
        <v>758</v>
      </c>
      <c r="C60" s="22" t="s">
        <v>759</v>
      </c>
      <c r="D60" s="20" t="s">
        <v>76</v>
      </c>
      <c r="E60" s="23" t="s">
        <v>13</v>
      </c>
      <c r="F60" s="23">
        <v>1000</v>
      </c>
      <c r="G60" s="23">
        <v>1170.5</v>
      </c>
      <c r="H60" s="23">
        <v>1179</v>
      </c>
      <c r="I60" s="23">
        <v>1158.2</v>
      </c>
      <c r="J60" s="33">
        <f t="shared" si="16"/>
        <v>12.299999999999955</v>
      </c>
      <c r="K60" s="34">
        <f t="shared" si="17"/>
        <v>12299.999999999955</v>
      </c>
      <c r="L60" s="55">
        <f>SUM(K54:K60)</f>
        <v>22987.499999999898</v>
      </c>
    </row>
    <row r="61" spans="1:12" ht="22.95" customHeight="1">
      <c r="A61" s="106">
        <v>59</v>
      </c>
      <c r="B61" s="21">
        <v>45013</v>
      </c>
      <c r="C61" s="22" t="s">
        <v>110</v>
      </c>
      <c r="D61" s="20" t="s">
        <v>76</v>
      </c>
      <c r="E61" s="23" t="s">
        <v>13</v>
      </c>
      <c r="F61" s="23">
        <v>1000</v>
      </c>
      <c r="G61" s="23">
        <v>1165</v>
      </c>
      <c r="H61" s="23">
        <v>1173.5999999999999</v>
      </c>
      <c r="I61" s="23">
        <v>1150.5</v>
      </c>
      <c r="J61" s="33">
        <f t="shared" si="16"/>
        <v>14.5</v>
      </c>
      <c r="K61" s="34">
        <f t="shared" si="17"/>
        <v>14500</v>
      </c>
      <c r="L61" s="55"/>
    </row>
    <row r="62" spans="1:12" ht="22.95" customHeight="1">
      <c r="A62" s="106">
        <v>60</v>
      </c>
      <c r="B62" s="21"/>
      <c r="C62" s="22" t="s">
        <v>60</v>
      </c>
      <c r="D62" s="20" t="s">
        <v>119</v>
      </c>
      <c r="E62" s="23" t="s">
        <v>13</v>
      </c>
      <c r="F62" s="23">
        <v>200</v>
      </c>
      <c r="G62" s="23">
        <v>8160</v>
      </c>
      <c r="H62" s="23">
        <v>8217</v>
      </c>
      <c r="I62" s="23">
        <v>8200.5</v>
      </c>
      <c r="J62" s="33">
        <f t="shared" si="16"/>
        <v>-40.5</v>
      </c>
      <c r="K62" s="34">
        <f t="shared" si="17"/>
        <v>-8100</v>
      </c>
      <c r="L62" s="55"/>
    </row>
    <row r="63" spans="1:12" ht="22.95" customHeight="1">
      <c r="A63" s="106">
        <v>61</v>
      </c>
      <c r="B63" s="21"/>
      <c r="C63" s="22" t="s">
        <v>228</v>
      </c>
      <c r="D63" s="20" t="s">
        <v>78</v>
      </c>
      <c r="E63" s="23" t="s">
        <v>13</v>
      </c>
      <c r="F63" s="23">
        <v>250</v>
      </c>
      <c r="G63" s="23">
        <v>5549</v>
      </c>
      <c r="H63" s="23">
        <v>5616</v>
      </c>
      <c r="I63" s="23">
        <v>5547.45</v>
      </c>
      <c r="J63" s="33">
        <f t="shared" si="16"/>
        <v>1.5500000000001819</v>
      </c>
      <c r="K63" s="34">
        <f t="shared" si="17"/>
        <v>387.50000000004547</v>
      </c>
      <c r="L63" s="55"/>
    </row>
    <row r="64" spans="1:12" ht="22.95" customHeight="1">
      <c r="A64" s="106">
        <v>62</v>
      </c>
      <c r="B64" s="21" t="s">
        <v>758</v>
      </c>
      <c r="C64" s="22" t="s">
        <v>772</v>
      </c>
      <c r="D64" s="20" t="s">
        <v>655</v>
      </c>
      <c r="E64" s="23" t="s">
        <v>13</v>
      </c>
      <c r="F64" s="23">
        <v>5200</v>
      </c>
      <c r="G64" s="23">
        <v>108.4</v>
      </c>
      <c r="H64" s="23">
        <v>110.25</v>
      </c>
      <c r="I64" s="23">
        <v>108.3</v>
      </c>
      <c r="J64" s="33">
        <f t="shared" si="16"/>
        <v>0.10000000000000853</v>
      </c>
      <c r="K64" s="34">
        <f t="shared" si="17"/>
        <v>520.00000000004434</v>
      </c>
      <c r="L64" s="55">
        <f>SUM(K61:K64)</f>
        <v>7307.50000000009</v>
      </c>
    </row>
    <row r="65" spans="1:12" ht="22.95" customHeight="1">
      <c r="A65" s="106">
        <v>63</v>
      </c>
      <c r="B65" s="21">
        <v>45014</v>
      </c>
      <c r="C65" s="22" t="s">
        <v>265</v>
      </c>
      <c r="D65" s="20" t="s">
        <v>281</v>
      </c>
      <c r="E65" s="23" t="s">
        <v>12</v>
      </c>
      <c r="F65" s="23">
        <v>250</v>
      </c>
      <c r="G65" s="23">
        <v>4600</v>
      </c>
      <c r="H65" s="23">
        <v>4567.5</v>
      </c>
      <c r="I65" s="23">
        <v>4585</v>
      </c>
      <c r="J65" s="33">
        <f t="shared" ref="J65:J67" si="18">IF(E65="","",IF(E65="Buy",(I65-G65),(G65-I65)))</f>
        <v>-15</v>
      </c>
      <c r="K65" s="34">
        <f t="shared" ref="K65:K67" si="19">IF(E65="","",J65*F65)</f>
        <v>-3750</v>
      </c>
      <c r="L65" s="55"/>
    </row>
    <row r="66" spans="1:12" ht="22.95" customHeight="1">
      <c r="A66" s="106">
        <v>64</v>
      </c>
      <c r="B66" s="21"/>
      <c r="C66" s="22" t="s">
        <v>519</v>
      </c>
      <c r="D66" s="20" t="s">
        <v>745</v>
      </c>
      <c r="E66" s="23" t="s">
        <v>12</v>
      </c>
      <c r="F66" s="23">
        <v>500</v>
      </c>
      <c r="G66" s="23">
        <v>3395</v>
      </c>
      <c r="H66" s="23">
        <v>3366.9</v>
      </c>
      <c r="I66" s="23">
        <v>3393.9</v>
      </c>
      <c r="J66" s="33">
        <f t="shared" si="18"/>
        <v>-1.0999999999999091</v>
      </c>
      <c r="K66" s="34">
        <f t="shared" si="19"/>
        <v>-549.99999999995453</v>
      </c>
      <c r="L66" s="55"/>
    </row>
    <row r="67" spans="1:12" ht="22.95" customHeight="1">
      <c r="A67" s="106">
        <v>65</v>
      </c>
      <c r="B67" s="21" t="s">
        <v>755</v>
      </c>
      <c r="C67" s="22" t="s">
        <v>364</v>
      </c>
      <c r="D67" s="20" t="s">
        <v>702</v>
      </c>
      <c r="E67" s="23" t="s">
        <v>12</v>
      </c>
      <c r="F67" s="23">
        <v>600</v>
      </c>
      <c r="G67" s="23">
        <v>2711</v>
      </c>
      <c r="H67" s="23">
        <v>2682.9</v>
      </c>
      <c r="I67" s="23">
        <v>2750</v>
      </c>
      <c r="J67" s="33">
        <f t="shared" si="18"/>
        <v>39</v>
      </c>
      <c r="K67" s="34">
        <f t="shared" si="19"/>
        <v>23400</v>
      </c>
      <c r="L67" s="55">
        <f>SUM(K65:K67)</f>
        <v>19100.000000000044</v>
      </c>
    </row>
    <row r="68" spans="1:12" ht="22.95" customHeight="1">
      <c r="A68" s="106">
        <v>66</v>
      </c>
      <c r="B68" s="21">
        <v>45016</v>
      </c>
      <c r="C68" s="22" t="s">
        <v>70</v>
      </c>
      <c r="D68" s="20" t="s">
        <v>64</v>
      </c>
      <c r="E68" s="23" t="s">
        <v>12</v>
      </c>
      <c r="F68" s="23">
        <v>1400</v>
      </c>
      <c r="G68" s="23">
        <v>873.55</v>
      </c>
      <c r="H68" s="23">
        <v>864.9</v>
      </c>
      <c r="I68" s="23">
        <v>884.45</v>
      </c>
      <c r="J68" s="33">
        <f t="shared" ref="J68:J69" si="20">IF(E68="","",IF(E68="Buy",(I68-G68),(G68-I68)))</f>
        <v>10.900000000000091</v>
      </c>
      <c r="K68" s="34">
        <f t="shared" ref="K68:K69" si="21">IF(E68="","",J68*F68)</f>
        <v>15260.000000000127</v>
      </c>
      <c r="L68" s="55"/>
    </row>
    <row r="69" spans="1:12" ht="22.95" customHeight="1" thickBot="1">
      <c r="A69" s="106">
        <v>67</v>
      </c>
      <c r="B69" s="21" t="s">
        <v>755</v>
      </c>
      <c r="C69" s="22" t="s">
        <v>675</v>
      </c>
      <c r="D69" s="20" t="s">
        <v>746</v>
      </c>
      <c r="E69" s="23" t="s">
        <v>12</v>
      </c>
      <c r="F69" s="23">
        <v>300</v>
      </c>
      <c r="G69" s="23">
        <v>4777</v>
      </c>
      <c r="H69" s="23">
        <v>4743.8999999999996</v>
      </c>
      <c r="I69" s="23">
        <v>4792</v>
      </c>
      <c r="J69" s="33">
        <f t="shared" si="20"/>
        <v>15</v>
      </c>
      <c r="K69" s="34">
        <f t="shared" si="21"/>
        <v>4500</v>
      </c>
      <c r="L69" s="55">
        <f>SUM(K68:K69)</f>
        <v>19760.000000000127</v>
      </c>
    </row>
    <row r="70" spans="1:12" ht="35.450000000000003" customHeight="1" thickBot="1">
      <c r="A70" s="56"/>
      <c r="B70" s="57"/>
      <c r="C70" s="57"/>
      <c r="D70" s="57" t="s">
        <v>31</v>
      </c>
      <c r="E70" s="57"/>
      <c r="F70" s="57"/>
      <c r="G70" s="57"/>
      <c r="H70" s="57"/>
      <c r="I70" s="57"/>
      <c r="J70" s="58"/>
      <c r="K70" s="59">
        <f>SUM(K3:K69)</f>
        <v>147184.10000000009</v>
      </c>
      <c r="L70" s="69"/>
    </row>
    <row r="71" spans="1:12" ht="18.7">
      <c r="A71" s="10"/>
      <c r="B71" s="10"/>
      <c r="C71" s="10"/>
      <c r="D71" s="10"/>
      <c r="E71" s="10"/>
      <c r="F71" s="10"/>
      <c r="G71" s="10"/>
      <c r="H71" s="10"/>
      <c r="I71" s="10"/>
      <c r="J71" s="26"/>
      <c r="K71" s="27"/>
      <c r="L71" s="27"/>
    </row>
    <row r="72" spans="1:12" ht="18.7">
      <c r="A72" s="10"/>
      <c r="B72" s="10"/>
      <c r="C72" s="10"/>
      <c r="D72" s="10"/>
      <c r="E72" s="10"/>
      <c r="F72" s="10"/>
      <c r="G72" s="10"/>
      <c r="H72" s="10"/>
      <c r="I72" s="10"/>
      <c r="J72" s="26"/>
      <c r="K72" s="27"/>
      <c r="L72" s="27"/>
    </row>
    <row r="73" spans="1:12" ht="18.7">
      <c r="A73" s="10"/>
      <c r="B73" s="10"/>
      <c r="C73" s="10"/>
      <c r="D73" s="10"/>
      <c r="E73" s="10"/>
      <c r="F73" s="10"/>
      <c r="G73" s="10"/>
      <c r="H73" s="10"/>
      <c r="I73" s="10"/>
      <c r="J73" s="26"/>
      <c r="K73" s="27"/>
      <c r="L73" s="27"/>
    </row>
    <row r="74" spans="1:12" ht="25.95" customHeight="1">
      <c r="A74" s="10"/>
      <c r="B74" s="10"/>
      <c r="C74" s="10"/>
      <c r="D74" s="10"/>
      <c r="E74" s="10"/>
      <c r="F74" s="10"/>
      <c r="G74" s="10"/>
      <c r="H74" s="10"/>
      <c r="I74" s="10"/>
      <c r="J74" s="26"/>
      <c r="K74" s="27"/>
      <c r="L74" s="27"/>
    </row>
    <row r="75" spans="1:12" ht="25.95" customHeight="1">
      <c r="A75" s="10"/>
      <c r="B75" s="10"/>
      <c r="C75" s="10"/>
      <c r="D75" s="10"/>
      <c r="E75" s="10"/>
      <c r="F75" s="10"/>
      <c r="G75" s="10"/>
      <c r="H75" s="10"/>
      <c r="I75" s="10"/>
      <c r="J75" s="26"/>
      <c r="K75" s="27"/>
      <c r="L75" s="27"/>
    </row>
    <row r="76" spans="1:12" ht="25.95" customHeight="1">
      <c r="A76" s="10"/>
      <c r="B76" s="10"/>
      <c r="C76" s="10"/>
      <c r="D76" s="10"/>
      <c r="E76" s="10"/>
      <c r="F76" s="10"/>
      <c r="G76" s="10"/>
      <c r="H76" s="10"/>
      <c r="I76" s="10"/>
      <c r="J76" s="26"/>
      <c r="K76" s="27"/>
      <c r="L76" s="27"/>
    </row>
    <row r="77" spans="1:12" ht="25.95" customHeight="1">
      <c r="A77" s="10"/>
      <c r="B77" s="10"/>
      <c r="C77" s="10"/>
      <c r="D77" s="10"/>
      <c r="E77" s="10"/>
      <c r="F77" s="10"/>
      <c r="G77" s="10"/>
      <c r="H77" s="10"/>
      <c r="I77" s="10"/>
      <c r="J77" s="26"/>
      <c r="K77" s="27"/>
      <c r="L77" s="27"/>
    </row>
    <row r="78" spans="1:12" ht="25.95" customHeight="1">
      <c r="A78" s="10"/>
      <c r="B78" s="10"/>
      <c r="C78" s="10"/>
      <c r="D78" s="10"/>
      <c r="E78" s="10"/>
      <c r="F78" s="10"/>
      <c r="G78" s="10"/>
      <c r="H78" s="10"/>
      <c r="I78" s="10"/>
      <c r="J78" s="26"/>
      <c r="K78" s="27"/>
      <c r="L78" s="27"/>
    </row>
    <row r="79" spans="1:12" ht="25.95" customHeight="1">
      <c r="A79" s="10"/>
      <c r="B79" s="10"/>
      <c r="C79" s="10"/>
      <c r="D79" s="10"/>
      <c r="E79" s="10"/>
      <c r="F79" s="10"/>
      <c r="G79" s="10"/>
      <c r="H79" s="10"/>
      <c r="I79" s="10"/>
      <c r="J79" s="26"/>
      <c r="K79" s="27"/>
      <c r="L79" s="27"/>
    </row>
    <row r="80" spans="1:12" ht="25.95" customHeight="1">
      <c r="A80" s="10"/>
      <c r="B80" s="10"/>
      <c r="C80" s="10"/>
      <c r="D80" s="10"/>
      <c r="E80" s="10"/>
      <c r="F80" s="10"/>
      <c r="G80" s="10"/>
      <c r="H80" s="10"/>
      <c r="I80" s="10"/>
      <c r="J80" s="26"/>
      <c r="K80" s="27"/>
      <c r="L80" s="27"/>
    </row>
    <row r="81" spans="1:12" ht="25.95" customHeight="1">
      <c r="A81" s="10"/>
      <c r="B81" s="10"/>
      <c r="C81" s="10"/>
      <c r="D81" s="10"/>
      <c r="E81" s="10"/>
      <c r="F81" s="10"/>
      <c r="G81" s="10"/>
      <c r="H81" s="10"/>
      <c r="I81" s="10"/>
      <c r="J81" s="26"/>
      <c r="K81" s="27"/>
      <c r="L81" s="27"/>
    </row>
    <row r="83" spans="1:12" s="116" customFormat="1" ht="13">
      <c r="A83" s="114" t="s">
        <v>775</v>
      </c>
      <c r="B83" s="115"/>
      <c r="C83" s="115"/>
      <c r="D83" s="115"/>
      <c r="E83" s="115"/>
      <c r="F83" s="115"/>
      <c r="G83" s="115"/>
      <c r="H83" s="115"/>
      <c r="I83" s="115"/>
      <c r="J83" s="115"/>
      <c r="K83" s="115"/>
    </row>
    <row r="84" spans="1:12" s="116" customFormat="1" ht="13">
      <c r="A84" s="115" t="s">
        <v>776</v>
      </c>
      <c r="B84" s="115"/>
      <c r="C84" s="115"/>
      <c r="D84" s="115"/>
      <c r="E84" s="115"/>
      <c r="F84" s="115"/>
      <c r="G84" s="115"/>
      <c r="H84" s="115"/>
      <c r="I84" s="115"/>
      <c r="J84" s="115"/>
      <c r="K84" s="115"/>
    </row>
    <row r="85" spans="1:12" s="116" customFormat="1" ht="13">
      <c r="A85" s="115" t="s">
        <v>798</v>
      </c>
      <c r="B85" s="115"/>
      <c r="C85" s="115"/>
      <c r="D85" s="115"/>
      <c r="E85" s="115"/>
      <c r="F85" s="115"/>
      <c r="G85" s="115"/>
      <c r="H85" s="115"/>
      <c r="I85" s="115"/>
      <c r="J85" s="115"/>
      <c r="K85" s="115"/>
    </row>
    <row r="86" spans="1:12" s="116" customFormat="1" ht="13">
      <c r="A86" s="115" t="s">
        <v>777</v>
      </c>
      <c r="B86" s="115"/>
      <c r="C86" s="115"/>
      <c r="D86" s="115"/>
      <c r="E86" s="115"/>
      <c r="F86" s="115"/>
      <c r="G86" s="115"/>
      <c r="H86" s="115"/>
      <c r="I86" s="115"/>
      <c r="J86" s="115"/>
      <c r="K86" s="115"/>
    </row>
    <row r="87" spans="1:12" s="116" customFormat="1" ht="13">
      <c r="A87" s="115" t="s">
        <v>778</v>
      </c>
      <c r="B87" s="115"/>
      <c r="C87" s="115"/>
      <c r="D87" s="115"/>
      <c r="E87" s="115"/>
      <c r="F87" s="115"/>
      <c r="G87" s="115"/>
      <c r="H87" s="115"/>
      <c r="I87" s="115"/>
      <c r="J87" s="115"/>
      <c r="K87" s="115"/>
    </row>
    <row r="88" spans="1:12" s="116" customFormat="1" ht="13">
      <c r="A88" s="115" t="s">
        <v>753</v>
      </c>
      <c r="B88" s="115"/>
      <c r="C88" s="115"/>
      <c r="D88" s="115"/>
      <c r="E88" s="115"/>
      <c r="F88" s="115"/>
      <c r="G88" s="115"/>
      <c r="H88" s="115"/>
      <c r="I88" s="115"/>
      <c r="J88" s="115"/>
      <c r="K88" s="115"/>
    </row>
    <row r="89" spans="1:12" s="116" customFormat="1" ht="13">
      <c r="A89" s="115" t="s">
        <v>799</v>
      </c>
      <c r="B89" s="115"/>
      <c r="C89" s="115"/>
      <c r="D89" s="115"/>
      <c r="E89" s="115"/>
      <c r="F89" s="115"/>
      <c r="G89" s="115"/>
      <c r="H89" s="115"/>
      <c r="I89" s="115"/>
      <c r="J89" s="115"/>
      <c r="K89" s="115"/>
    </row>
    <row r="90" spans="1:12" s="116" customFormat="1" ht="13">
      <c r="A90" s="115" t="s">
        <v>800</v>
      </c>
      <c r="B90" s="115"/>
      <c r="C90" s="115"/>
      <c r="D90" s="115"/>
      <c r="E90" s="115"/>
      <c r="F90" s="115"/>
      <c r="G90" s="115"/>
      <c r="H90" s="115"/>
      <c r="I90" s="115"/>
      <c r="J90" s="115"/>
      <c r="K90" s="115"/>
    </row>
    <row r="91" spans="1:12" s="116" customFormat="1" ht="13">
      <c r="A91" s="115" t="s">
        <v>801</v>
      </c>
      <c r="B91" s="115"/>
      <c r="C91" s="115"/>
      <c r="D91" s="115"/>
      <c r="E91" s="115"/>
      <c r="F91" s="115"/>
      <c r="G91" s="115"/>
      <c r="H91" s="115"/>
      <c r="I91" s="115"/>
      <c r="J91" s="115"/>
      <c r="K91" s="115"/>
    </row>
    <row r="92" spans="1:12" s="116" customFormat="1" ht="13">
      <c r="A92" s="115" t="s">
        <v>802</v>
      </c>
      <c r="B92" s="115"/>
      <c r="C92" s="115"/>
      <c r="D92" s="115"/>
      <c r="E92" s="115"/>
      <c r="F92" s="115"/>
      <c r="G92" s="115"/>
      <c r="H92" s="115"/>
      <c r="I92" s="115"/>
      <c r="J92" s="115"/>
      <c r="K92" s="115"/>
    </row>
  </sheetData>
  <mergeCells count="1">
    <mergeCell ref="A1:L1"/>
  </mergeCell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M91"/>
  <sheetViews>
    <sheetView workbookViewId="0">
      <pane ySplit="2" topLeftCell="A61" activePane="bottomLeft" state="frozen"/>
      <selection pane="bottomLeft" activeCell="H69" sqref="H69"/>
    </sheetView>
  </sheetViews>
  <sheetFormatPr defaultRowHeight="14.35"/>
  <cols>
    <col min="1" max="1" width="10.3515625" customWidth="1"/>
    <col min="2" max="2" width="13.52734375" customWidth="1"/>
    <col min="3" max="3" width="15.1171875" customWidth="1"/>
    <col min="4" max="4" width="19.87890625" customWidth="1"/>
    <col min="5" max="5" width="12.64453125" customWidth="1"/>
    <col min="6" max="6" width="11.64453125" customWidth="1"/>
    <col min="7" max="7" width="12.41015625" customWidth="1"/>
    <col min="8" max="8" width="14.3515625" customWidth="1"/>
    <col min="9" max="9" width="13.1171875" customWidth="1"/>
    <col min="10" max="10" width="12.3515625" customWidth="1"/>
    <col min="11" max="11" width="16" customWidth="1"/>
    <col min="12" max="12" width="14.3515625" customWidth="1"/>
    <col min="13" max="13" width="14.64453125" style="108" customWidth="1"/>
  </cols>
  <sheetData>
    <row r="1" spans="1:12" ht="49.95" customHeight="1">
      <c r="A1" s="127" t="s">
        <v>748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</row>
    <row r="2" spans="1:12" ht="49.95" customHeight="1">
      <c r="A2" s="13" t="s">
        <v>0</v>
      </c>
      <c r="B2" s="14" t="s">
        <v>2</v>
      </c>
      <c r="C2" s="14" t="s">
        <v>3</v>
      </c>
      <c r="D2" s="14" t="s">
        <v>1</v>
      </c>
      <c r="E2" s="14" t="s">
        <v>4</v>
      </c>
      <c r="F2" s="14" t="s">
        <v>507</v>
      </c>
      <c r="G2" s="15" t="s">
        <v>659</v>
      </c>
      <c r="H2" s="14" t="s">
        <v>660</v>
      </c>
      <c r="I2" s="14" t="s">
        <v>661</v>
      </c>
      <c r="J2" s="29" t="s">
        <v>8</v>
      </c>
      <c r="K2" s="30" t="s">
        <v>662</v>
      </c>
      <c r="L2" s="53" t="s">
        <v>664</v>
      </c>
    </row>
    <row r="3" spans="1:12" ht="22.5" customHeight="1">
      <c r="A3" s="106">
        <v>1</v>
      </c>
      <c r="B3" s="21">
        <v>45019</v>
      </c>
      <c r="C3" s="22" t="s">
        <v>81</v>
      </c>
      <c r="D3" s="20" t="s">
        <v>672</v>
      </c>
      <c r="E3" s="23" t="s">
        <v>12</v>
      </c>
      <c r="F3" s="23">
        <v>3200</v>
      </c>
      <c r="G3" s="23">
        <v>403.9</v>
      </c>
      <c r="H3" s="23">
        <v>399.15</v>
      </c>
      <c r="I3" s="23">
        <v>408.8</v>
      </c>
      <c r="J3" s="33">
        <f t="shared" ref="J3:J5" si="0">IF(E3="","",IF(E3="Buy",(I3-G3),(G3-I3)))</f>
        <v>4.9000000000000341</v>
      </c>
      <c r="K3" s="34">
        <f t="shared" ref="K3:K5" si="1">IF(E3="","",J3*F3)</f>
        <v>15680.000000000109</v>
      </c>
      <c r="L3" s="55"/>
    </row>
    <row r="4" spans="1:12" ht="22.5" customHeight="1">
      <c r="A4" s="106">
        <v>2</v>
      </c>
      <c r="B4" s="21"/>
      <c r="C4" s="22" t="s">
        <v>401</v>
      </c>
      <c r="D4" s="20" t="s">
        <v>47</v>
      </c>
      <c r="E4" s="23" t="s">
        <v>12</v>
      </c>
      <c r="F4" s="23">
        <v>1300</v>
      </c>
      <c r="G4" s="23">
        <v>732.5</v>
      </c>
      <c r="H4" s="23">
        <v>727.2</v>
      </c>
      <c r="I4" s="23">
        <v>729.2</v>
      </c>
      <c r="J4" s="33">
        <f t="shared" si="0"/>
        <v>-3.2999999999999545</v>
      </c>
      <c r="K4" s="34">
        <f t="shared" si="1"/>
        <v>-4289.9999999999409</v>
      </c>
      <c r="L4" s="55"/>
    </row>
    <row r="5" spans="1:12" ht="22.5" customHeight="1">
      <c r="A5" s="106">
        <v>3</v>
      </c>
      <c r="B5" s="21" t="s">
        <v>755</v>
      </c>
      <c r="C5" s="22" t="s">
        <v>754</v>
      </c>
      <c r="D5" s="20" t="s">
        <v>369</v>
      </c>
      <c r="E5" s="23" t="s">
        <v>12</v>
      </c>
      <c r="F5" s="23">
        <v>2500</v>
      </c>
      <c r="G5" s="23">
        <v>781.2</v>
      </c>
      <c r="H5" s="23">
        <v>775.35</v>
      </c>
      <c r="I5" s="23">
        <v>786</v>
      </c>
      <c r="J5" s="33">
        <f t="shared" si="0"/>
        <v>4.7999999999999545</v>
      </c>
      <c r="K5" s="34">
        <f t="shared" si="1"/>
        <v>11999.999999999887</v>
      </c>
      <c r="L5" s="55">
        <f>SUM(K3:K5)</f>
        <v>23390.000000000055</v>
      </c>
    </row>
    <row r="6" spans="1:12" ht="22.5" customHeight="1">
      <c r="A6" s="106">
        <v>4</v>
      </c>
      <c r="B6" s="21">
        <v>45021</v>
      </c>
      <c r="C6" s="22" t="s">
        <v>238</v>
      </c>
      <c r="D6" s="20" t="s">
        <v>65</v>
      </c>
      <c r="E6" s="23" t="s">
        <v>12</v>
      </c>
      <c r="F6" s="23">
        <v>750</v>
      </c>
      <c r="G6" s="23">
        <v>2579.75</v>
      </c>
      <c r="H6" s="23">
        <v>2565</v>
      </c>
      <c r="I6" s="23">
        <v>2581.1999999999998</v>
      </c>
      <c r="J6" s="33">
        <f t="shared" ref="J6:J9" si="2">IF(E6="","",IF(E6="Buy",(I6-G6),(G6-I6)))</f>
        <v>1.4499999999998181</v>
      </c>
      <c r="K6" s="34">
        <f t="shared" ref="K6:K9" si="3">IF(E6="","",J6*F6)</f>
        <v>1087.4999999998636</v>
      </c>
      <c r="L6" s="55"/>
    </row>
    <row r="7" spans="1:12" ht="22.5" customHeight="1">
      <c r="A7" s="106">
        <v>5</v>
      </c>
      <c r="B7" s="21"/>
      <c r="C7" s="22" t="s">
        <v>427</v>
      </c>
      <c r="D7" s="20" t="s">
        <v>24</v>
      </c>
      <c r="E7" s="23" t="s">
        <v>12</v>
      </c>
      <c r="F7" s="23">
        <v>600</v>
      </c>
      <c r="G7" s="23">
        <v>2230.4499999999998</v>
      </c>
      <c r="H7" s="23">
        <v>2205.9</v>
      </c>
      <c r="I7" s="23">
        <v>2263.5</v>
      </c>
      <c r="J7" s="33">
        <f t="shared" si="2"/>
        <v>33.050000000000182</v>
      </c>
      <c r="K7" s="34">
        <f t="shared" si="3"/>
        <v>19830.000000000109</v>
      </c>
      <c r="L7" s="55"/>
    </row>
    <row r="8" spans="1:12" ht="22.5" customHeight="1">
      <c r="A8" s="106">
        <v>6</v>
      </c>
      <c r="B8" s="21" t="s">
        <v>755</v>
      </c>
      <c r="C8" s="22" t="s">
        <v>461</v>
      </c>
      <c r="D8" s="20" t="s">
        <v>234</v>
      </c>
      <c r="E8" s="23" t="s">
        <v>12</v>
      </c>
      <c r="F8" s="23">
        <v>1400</v>
      </c>
      <c r="G8" s="23">
        <v>1114.6500000000001</v>
      </c>
      <c r="H8" s="23">
        <v>1105.2</v>
      </c>
      <c r="I8" s="23">
        <v>1114.1500000000001</v>
      </c>
      <c r="J8" s="33">
        <f t="shared" si="2"/>
        <v>-0.5</v>
      </c>
      <c r="K8" s="34">
        <f t="shared" si="3"/>
        <v>-700</v>
      </c>
      <c r="L8" s="55"/>
    </row>
    <row r="9" spans="1:12" ht="22.5" customHeight="1">
      <c r="A9" s="106">
        <v>7</v>
      </c>
      <c r="B9" s="21" t="s">
        <v>755</v>
      </c>
      <c r="C9" s="22" t="s">
        <v>773</v>
      </c>
      <c r="D9" s="20" t="s">
        <v>695</v>
      </c>
      <c r="E9" s="23" t="s">
        <v>12</v>
      </c>
      <c r="F9" s="23">
        <v>1400</v>
      </c>
      <c r="G9" s="23">
        <v>900.9</v>
      </c>
      <c r="H9" s="23">
        <v>894.15</v>
      </c>
      <c r="I9" s="23">
        <v>897.55</v>
      </c>
      <c r="J9" s="33">
        <f t="shared" si="2"/>
        <v>-3.3500000000000227</v>
      </c>
      <c r="K9" s="34">
        <f t="shared" si="3"/>
        <v>-4690.0000000000318</v>
      </c>
      <c r="L9" s="55">
        <f>SUM(K6:K9)</f>
        <v>15527.499999999938</v>
      </c>
    </row>
    <row r="10" spans="1:12" ht="22.5" customHeight="1">
      <c r="A10" s="106">
        <v>8</v>
      </c>
      <c r="B10" s="21">
        <v>45022</v>
      </c>
      <c r="C10" s="22" t="s">
        <v>549</v>
      </c>
      <c r="D10" s="20" t="s">
        <v>223</v>
      </c>
      <c r="E10" s="23" t="s">
        <v>12</v>
      </c>
      <c r="F10" s="23">
        <v>1100</v>
      </c>
      <c r="G10" s="23">
        <v>1003.5</v>
      </c>
      <c r="H10" s="23">
        <v>993.6</v>
      </c>
      <c r="I10" s="23">
        <v>999.45</v>
      </c>
      <c r="J10" s="33">
        <f t="shared" ref="J10:J13" si="4">IF(E10="","",IF(E10="Buy",(I10-G10),(G10-I10)))</f>
        <v>-4.0499999999999545</v>
      </c>
      <c r="K10" s="34">
        <f t="shared" ref="K10:K13" si="5">IF(E10="","",J10*F10)</f>
        <v>-4454.99999999995</v>
      </c>
      <c r="L10" s="55"/>
    </row>
    <row r="11" spans="1:12" ht="22.5" customHeight="1">
      <c r="A11" s="106">
        <v>9</v>
      </c>
      <c r="B11" s="21"/>
      <c r="C11" s="22" t="s">
        <v>46</v>
      </c>
      <c r="D11" s="20" t="s">
        <v>165</v>
      </c>
      <c r="E11" s="23" t="s">
        <v>12</v>
      </c>
      <c r="F11" s="23">
        <v>3300</v>
      </c>
      <c r="G11" s="23">
        <v>383.4</v>
      </c>
      <c r="H11" s="23">
        <v>378.9</v>
      </c>
      <c r="I11" s="23">
        <v>389.75</v>
      </c>
      <c r="J11" s="33">
        <f t="shared" si="4"/>
        <v>6.3500000000000227</v>
      </c>
      <c r="K11" s="34">
        <f t="shared" si="5"/>
        <v>20955.000000000076</v>
      </c>
      <c r="L11" s="55"/>
    </row>
    <row r="12" spans="1:12" ht="22.5" customHeight="1">
      <c r="A12" s="106">
        <v>10</v>
      </c>
      <c r="B12" s="21" t="s">
        <v>755</v>
      </c>
      <c r="C12" s="22" t="s">
        <v>517</v>
      </c>
      <c r="D12" s="20" t="s">
        <v>165</v>
      </c>
      <c r="E12" s="23" t="s">
        <v>12</v>
      </c>
      <c r="F12" s="23">
        <v>3300</v>
      </c>
      <c r="G12" s="23">
        <v>383.1</v>
      </c>
      <c r="H12" s="23">
        <v>379.8</v>
      </c>
      <c r="I12" s="23">
        <v>389.75</v>
      </c>
      <c r="J12" s="33">
        <f t="shared" si="4"/>
        <v>6.6499999999999773</v>
      </c>
      <c r="K12" s="34">
        <f t="shared" si="5"/>
        <v>21944.999999999924</v>
      </c>
      <c r="L12" s="55">
        <f>SUM(K10:K12)</f>
        <v>38445.000000000051</v>
      </c>
    </row>
    <row r="13" spans="1:12" ht="22.5" customHeight="1">
      <c r="A13" s="106">
        <v>11</v>
      </c>
      <c r="B13" s="21">
        <v>45026</v>
      </c>
      <c r="C13" s="22" t="s">
        <v>229</v>
      </c>
      <c r="D13" s="20" t="s">
        <v>24</v>
      </c>
      <c r="E13" s="23" t="s">
        <v>12</v>
      </c>
      <c r="F13" s="23">
        <v>600</v>
      </c>
      <c r="G13" s="23">
        <v>2310.4</v>
      </c>
      <c r="H13" s="23">
        <v>2288.6999999999998</v>
      </c>
      <c r="I13" s="23">
        <v>2315</v>
      </c>
      <c r="J13" s="33">
        <f t="shared" si="4"/>
        <v>4.5999999999999091</v>
      </c>
      <c r="K13" s="34">
        <f t="shared" si="5"/>
        <v>2759.9999999999454</v>
      </c>
      <c r="L13" s="55"/>
    </row>
    <row r="14" spans="1:12" ht="22.5" customHeight="1">
      <c r="A14" s="106">
        <v>12</v>
      </c>
      <c r="B14" s="21"/>
      <c r="C14" s="22" t="s">
        <v>254</v>
      </c>
      <c r="D14" s="20" t="s">
        <v>640</v>
      </c>
      <c r="E14" s="23" t="s">
        <v>12</v>
      </c>
      <c r="F14" s="23">
        <v>700</v>
      </c>
      <c r="G14" s="23">
        <v>1108</v>
      </c>
      <c r="H14" s="23">
        <v>1098.45</v>
      </c>
      <c r="I14" s="23">
        <v>1106</v>
      </c>
      <c r="J14" s="33">
        <f t="shared" ref="J14:J17" si="6">IF(E14="","",IF(E14="Buy",(I14-G14),(G14-I14)))</f>
        <v>-2</v>
      </c>
      <c r="K14" s="34">
        <f t="shared" ref="K14:K17" si="7">IF(E14="","",J14*F14)</f>
        <v>-1400</v>
      </c>
      <c r="L14" s="55"/>
    </row>
    <row r="15" spans="1:12" ht="22.5" customHeight="1">
      <c r="A15" s="106">
        <v>13</v>
      </c>
      <c r="B15" s="21"/>
      <c r="C15" s="22" t="s">
        <v>149</v>
      </c>
      <c r="D15" s="20" t="s">
        <v>669</v>
      </c>
      <c r="E15" s="23" t="s">
        <v>12</v>
      </c>
      <c r="F15" s="23">
        <v>4000</v>
      </c>
      <c r="G15" s="23">
        <v>333.3</v>
      </c>
      <c r="H15" s="23">
        <v>330.3</v>
      </c>
      <c r="I15" s="23">
        <v>330.3</v>
      </c>
      <c r="J15" s="33">
        <f t="shared" si="6"/>
        <v>-3</v>
      </c>
      <c r="K15" s="34">
        <f t="shared" si="7"/>
        <v>-12000</v>
      </c>
      <c r="L15" s="55"/>
    </row>
    <row r="16" spans="1:12" ht="22.5" customHeight="1">
      <c r="A16" s="106">
        <v>14</v>
      </c>
      <c r="B16" s="21" t="s">
        <v>755</v>
      </c>
      <c r="C16" s="22" t="s">
        <v>517</v>
      </c>
      <c r="D16" s="20" t="s">
        <v>168</v>
      </c>
      <c r="E16" s="23" t="s">
        <v>12</v>
      </c>
      <c r="F16" s="23">
        <v>1000</v>
      </c>
      <c r="G16" s="23">
        <v>1006.7</v>
      </c>
      <c r="H16" s="23">
        <v>1003.5</v>
      </c>
      <c r="I16" s="23">
        <v>1010.1</v>
      </c>
      <c r="J16" s="33">
        <f t="shared" si="6"/>
        <v>3.3999999999999773</v>
      </c>
      <c r="K16" s="34">
        <f t="shared" si="7"/>
        <v>3399.9999999999773</v>
      </c>
      <c r="L16" s="55">
        <f>SUM(K13:K16)</f>
        <v>-7240.0000000000773</v>
      </c>
    </row>
    <row r="17" spans="1:12" ht="22.5" customHeight="1">
      <c r="A17" s="106">
        <v>15</v>
      </c>
      <c r="B17" s="21">
        <v>45027</v>
      </c>
      <c r="C17" s="22" t="s">
        <v>137</v>
      </c>
      <c r="D17" s="20" t="s">
        <v>639</v>
      </c>
      <c r="E17" s="23" t="s">
        <v>12</v>
      </c>
      <c r="F17" s="23">
        <v>6000</v>
      </c>
      <c r="G17" s="23">
        <v>130.75</v>
      </c>
      <c r="H17" s="23">
        <v>129.15</v>
      </c>
      <c r="I17" s="23">
        <v>133.44999999999999</v>
      </c>
      <c r="J17" s="33">
        <f t="shared" si="6"/>
        <v>2.6999999999999886</v>
      </c>
      <c r="K17" s="34">
        <f t="shared" si="7"/>
        <v>16199.999999999931</v>
      </c>
      <c r="L17" s="55"/>
    </row>
    <row r="18" spans="1:12" ht="22.5" customHeight="1">
      <c r="A18" s="106">
        <v>16</v>
      </c>
      <c r="B18" s="21"/>
      <c r="C18" s="22" t="s">
        <v>630</v>
      </c>
      <c r="D18" s="20" t="s">
        <v>567</v>
      </c>
      <c r="E18" s="23" t="s">
        <v>12</v>
      </c>
      <c r="F18" s="23">
        <v>150</v>
      </c>
      <c r="G18" s="23">
        <v>4371.75</v>
      </c>
      <c r="H18" s="23">
        <v>4334.3999999999996</v>
      </c>
      <c r="I18" s="23">
        <v>4452.8</v>
      </c>
      <c r="J18" s="33">
        <f t="shared" ref="J18:J23" si="8">IF(E18="","",IF(E18="Buy",(I18-G18),(G18-I18)))</f>
        <v>81.050000000000182</v>
      </c>
      <c r="K18" s="34">
        <f t="shared" ref="K18:K23" si="9">IF(E18="","",J18*F18)</f>
        <v>12157.500000000027</v>
      </c>
      <c r="L18" s="55"/>
    </row>
    <row r="19" spans="1:12" ht="22.5" customHeight="1">
      <c r="A19" s="106">
        <v>17</v>
      </c>
      <c r="B19" s="21"/>
      <c r="C19" s="22" t="s">
        <v>304</v>
      </c>
      <c r="D19" s="20" t="s">
        <v>178</v>
      </c>
      <c r="E19" s="23" t="s">
        <v>12</v>
      </c>
      <c r="F19" s="23">
        <v>7200</v>
      </c>
      <c r="G19" s="23">
        <v>186.5</v>
      </c>
      <c r="H19" s="23">
        <v>184.5</v>
      </c>
      <c r="I19" s="23">
        <v>185.85</v>
      </c>
      <c r="J19" s="33">
        <f t="shared" si="8"/>
        <v>-0.65000000000000568</v>
      </c>
      <c r="K19" s="34">
        <f t="shared" si="9"/>
        <v>-4680.0000000000409</v>
      </c>
      <c r="L19" s="55"/>
    </row>
    <row r="20" spans="1:12" ht="22.5" customHeight="1">
      <c r="A20" s="106">
        <v>18</v>
      </c>
      <c r="B20" s="21" t="s">
        <v>755</v>
      </c>
      <c r="C20" s="22" t="s">
        <v>363</v>
      </c>
      <c r="D20" s="20" t="s">
        <v>602</v>
      </c>
      <c r="E20" s="23" t="s">
        <v>12</v>
      </c>
      <c r="F20" s="23">
        <v>6200</v>
      </c>
      <c r="G20" s="23">
        <v>170.2</v>
      </c>
      <c r="H20" s="23">
        <v>169.2</v>
      </c>
      <c r="I20" s="23">
        <v>169.8</v>
      </c>
      <c r="J20" s="33">
        <f t="shared" si="8"/>
        <v>-0.39999999999997726</v>
      </c>
      <c r="K20" s="34">
        <f t="shared" si="9"/>
        <v>-2479.999999999859</v>
      </c>
      <c r="L20" s="55"/>
    </row>
    <row r="21" spans="1:12" ht="22.5" customHeight="1">
      <c r="A21" s="106">
        <v>19</v>
      </c>
      <c r="B21" s="21" t="s">
        <v>755</v>
      </c>
      <c r="C21" s="22" t="s">
        <v>466</v>
      </c>
      <c r="D21" s="20" t="s">
        <v>640</v>
      </c>
      <c r="E21" s="23" t="s">
        <v>12</v>
      </c>
      <c r="F21" s="23">
        <v>1400</v>
      </c>
      <c r="G21" s="23">
        <v>1125.4000000000001</v>
      </c>
      <c r="H21" s="23">
        <v>1119.5999999999999</v>
      </c>
      <c r="I21" s="23">
        <v>1138</v>
      </c>
      <c r="J21" s="33">
        <f t="shared" si="8"/>
        <v>12.599999999999909</v>
      </c>
      <c r="K21" s="34">
        <f t="shared" si="9"/>
        <v>17639.999999999873</v>
      </c>
      <c r="L21" s="55">
        <f>SUM(K17:K21)</f>
        <v>38837.499999999927</v>
      </c>
    </row>
    <row r="22" spans="1:12" ht="22.5" customHeight="1">
      <c r="A22" s="106">
        <v>20</v>
      </c>
      <c r="B22" s="21">
        <v>45028</v>
      </c>
      <c r="C22" s="22" t="s">
        <v>137</v>
      </c>
      <c r="D22" s="20" t="s">
        <v>289</v>
      </c>
      <c r="E22" s="23" t="s">
        <v>12</v>
      </c>
      <c r="F22" s="23">
        <v>500</v>
      </c>
      <c r="G22" s="23">
        <v>2372</v>
      </c>
      <c r="H22" s="23">
        <v>2349.9</v>
      </c>
      <c r="I22" s="23">
        <v>2359</v>
      </c>
      <c r="J22" s="33">
        <f t="shared" si="8"/>
        <v>-13</v>
      </c>
      <c r="K22" s="34">
        <f t="shared" si="9"/>
        <v>-6500</v>
      </c>
      <c r="L22" s="55"/>
    </row>
    <row r="23" spans="1:12" ht="22.5" customHeight="1">
      <c r="A23" s="106">
        <v>21</v>
      </c>
      <c r="B23" s="21"/>
      <c r="C23" s="22" t="s">
        <v>229</v>
      </c>
      <c r="D23" s="20" t="s">
        <v>731</v>
      </c>
      <c r="E23" s="23" t="s">
        <v>12</v>
      </c>
      <c r="F23" s="23">
        <v>500</v>
      </c>
      <c r="G23" s="23">
        <v>3007.2</v>
      </c>
      <c r="H23" s="23">
        <v>2979.9</v>
      </c>
      <c r="I23" s="23">
        <v>2988.9</v>
      </c>
      <c r="J23" s="33">
        <f t="shared" si="8"/>
        <v>-18.299999999999727</v>
      </c>
      <c r="K23" s="34">
        <f t="shared" si="9"/>
        <v>-9149.9999999998636</v>
      </c>
      <c r="L23" s="55"/>
    </row>
    <row r="24" spans="1:12" ht="22.5" customHeight="1">
      <c r="A24" s="106">
        <v>22</v>
      </c>
      <c r="B24" s="21"/>
      <c r="C24" s="22" t="s">
        <v>431</v>
      </c>
      <c r="D24" s="20" t="s">
        <v>591</v>
      </c>
      <c r="E24" s="23" t="s">
        <v>12</v>
      </c>
      <c r="F24" s="23">
        <v>4200</v>
      </c>
      <c r="G24" s="23">
        <v>227</v>
      </c>
      <c r="H24" s="23">
        <v>225.45</v>
      </c>
      <c r="I24" s="23">
        <v>229.5</v>
      </c>
      <c r="J24" s="33">
        <f t="shared" ref="J24:J28" si="10">IF(E24="","",IF(E24="Buy",(I24-G24),(G24-I24)))</f>
        <v>2.5</v>
      </c>
      <c r="K24" s="34">
        <f t="shared" ref="K24:K28" si="11">IF(E24="","",J24*F24)</f>
        <v>10500</v>
      </c>
      <c r="L24" s="55"/>
    </row>
    <row r="25" spans="1:12" ht="22.5" customHeight="1">
      <c r="A25" s="106">
        <v>23</v>
      </c>
      <c r="B25" s="21"/>
      <c r="C25" s="22" t="s">
        <v>498</v>
      </c>
      <c r="D25" s="20" t="s">
        <v>692</v>
      </c>
      <c r="E25" s="23" t="s">
        <v>12</v>
      </c>
      <c r="F25" s="23">
        <v>3000</v>
      </c>
      <c r="G25" s="23">
        <v>283.95</v>
      </c>
      <c r="H25" s="23">
        <v>281.7</v>
      </c>
      <c r="I25" s="23">
        <v>281.7</v>
      </c>
      <c r="J25" s="33">
        <f t="shared" si="10"/>
        <v>-2.25</v>
      </c>
      <c r="K25" s="34">
        <f t="shared" si="11"/>
        <v>-6750</v>
      </c>
      <c r="L25" s="55"/>
    </row>
    <row r="26" spans="1:12" ht="22.5" customHeight="1">
      <c r="A26" s="106">
        <v>24</v>
      </c>
      <c r="B26" s="21" t="s">
        <v>755</v>
      </c>
      <c r="C26" s="22" t="s">
        <v>293</v>
      </c>
      <c r="D26" s="20" t="s">
        <v>591</v>
      </c>
      <c r="E26" s="23" t="s">
        <v>12</v>
      </c>
      <c r="F26" s="23">
        <v>8400</v>
      </c>
      <c r="G26" s="23">
        <v>227.8</v>
      </c>
      <c r="H26" s="23">
        <v>226.8</v>
      </c>
      <c r="I26" s="23">
        <v>229.6</v>
      </c>
      <c r="J26" s="33">
        <f t="shared" si="10"/>
        <v>1.7999999999999829</v>
      </c>
      <c r="K26" s="34">
        <f t="shared" si="11"/>
        <v>15119.999999999856</v>
      </c>
      <c r="L26" s="55">
        <f>SUM(K22:K26)</f>
        <v>3219.9999999999927</v>
      </c>
    </row>
    <row r="27" spans="1:12" ht="22.5" customHeight="1">
      <c r="A27" s="106">
        <v>25</v>
      </c>
      <c r="B27" s="21">
        <v>45029</v>
      </c>
      <c r="C27" s="22" t="s">
        <v>199</v>
      </c>
      <c r="D27" s="20" t="s">
        <v>648</v>
      </c>
      <c r="E27" s="23" t="s">
        <v>12</v>
      </c>
      <c r="F27" s="23">
        <v>500</v>
      </c>
      <c r="G27" s="23">
        <v>1892</v>
      </c>
      <c r="H27" s="23">
        <v>1866.6</v>
      </c>
      <c r="I27" s="23">
        <v>1872.9</v>
      </c>
      <c r="J27" s="33">
        <f t="shared" si="10"/>
        <v>-19.099999999999909</v>
      </c>
      <c r="K27" s="34">
        <f t="shared" si="11"/>
        <v>-9549.9999999999545</v>
      </c>
      <c r="L27" s="55"/>
    </row>
    <row r="28" spans="1:12" ht="22.5" customHeight="1">
      <c r="A28" s="106">
        <v>26</v>
      </c>
      <c r="B28" s="21"/>
      <c r="C28" s="22" t="s">
        <v>278</v>
      </c>
      <c r="D28" s="20" t="s">
        <v>407</v>
      </c>
      <c r="E28" s="23" t="s">
        <v>12</v>
      </c>
      <c r="F28" s="23">
        <v>1000</v>
      </c>
      <c r="G28" s="23">
        <v>606.6</v>
      </c>
      <c r="H28" s="23">
        <v>597.6</v>
      </c>
      <c r="I28" s="23">
        <v>603.75</v>
      </c>
      <c r="J28" s="33">
        <f t="shared" si="10"/>
        <v>-2.8500000000000227</v>
      </c>
      <c r="K28" s="34">
        <f t="shared" si="11"/>
        <v>-2850.0000000000227</v>
      </c>
      <c r="L28" s="55"/>
    </row>
    <row r="29" spans="1:12" ht="22.5" customHeight="1">
      <c r="A29" s="106">
        <v>27</v>
      </c>
      <c r="B29" s="21"/>
      <c r="C29" s="22" t="s">
        <v>568</v>
      </c>
      <c r="D29" s="20" t="s">
        <v>62</v>
      </c>
      <c r="E29" s="23" t="s">
        <v>13</v>
      </c>
      <c r="F29" s="23">
        <v>800</v>
      </c>
      <c r="G29" s="23">
        <v>1394.5</v>
      </c>
      <c r="H29" s="23">
        <v>1404.9</v>
      </c>
      <c r="I29" s="23">
        <v>1392.25</v>
      </c>
      <c r="J29" s="33">
        <f t="shared" ref="J29:J39" si="12">IF(E29="","",IF(E29="Buy",(I29-G29),(G29-I29)))</f>
        <v>2.25</v>
      </c>
      <c r="K29" s="34">
        <f t="shared" ref="K29:K39" si="13">IF(E29="","",J29*F29)</f>
        <v>1800</v>
      </c>
      <c r="L29" s="55"/>
    </row>
    <row r="30" spans="1:12" ht="22.5" customHeight="1">
      <c r="A30" s="106">
        <v>28</v>
      </c>
      <c r="B30" s="21"/>
      <c r="C30" s="22" t="s">
        <v>132</v>
      </c>
      <c r="D30" s="20" t="s">
        <v>640</v>
      </c>
      <c r="E30" s="23" t="s">
        <v>12</v>
      </c>
      <c r="F30" s="23">
        <v>1400</v>
      </c>
      <c r="G30" s="23">
        <v>1162.1500000000001</v>
      </c>
      <c r="H30" s="23">
        <v>1155.1500000000001</v>
      </c>
      <c r="I30" s="23">
        <v>1162.2</v>
      </c>
      <c r="J30" s="33">
        <f t="shared" si="12"/>
        <v>4.9999999999954525E-2</v>
      </c>
      <c r="K30" s="34">
        <f t="shared" si="13"/>
        <v>69.999999999936335</v>
      </c>
      <c r="L30" s="55"/>
    </row>
    <row r="31" spans="1:12" ht="22.5" customHeight="1">
      <c r="A31" s="106">
        <v>29</v>
      </c>
      <c r="B31" s="21" t="s">
        <v>755</v>
      </c>
      <c r="C31" s="22" t="s">
        <v>293</v>
      </c>
      <c r="D31" s="20" t="s">
        <v>74</v>
      </c>
      <c r="E31" s="23" t="s">
        <v>12</v>
      </c>
      <c r="F31" s="23">
        <v>2400</v>
      </c>
      <c r="G31" s="23">
        <v>862.5</v>
      </c>
      <c r="H31" s="23">
        <v>855.45</v>
      </c>
      <c r="I31" s="23">
        <v>873</v>
      </c>
      <c r="J31" s="33">
        <f t="shared" si="12"/>
        <v>10.5</v>
      </c>
      <c r="K31" s="34">
        <f t="shared" si="13"/>
        <v>25200</v>
      </c>
      <c r="L31" s="55">
        <f>SUM(K27:K31)</f>
        <v>14669.999999999958</v>
      </c>
    </row>
    <row r="32" spans="1:12" ht="22.5" customHeight="1">
      <c r="A32" s="106">
        <v>30</v>
      </c>
      <c r="B32" s="21">
        <v>45033</v>
      </c>
      <c r="C32" s="22" t="s">
        <v>276</v>
      </c>
      <c r="D32" s="20" t="s">
        <v>437</v>
      </c>
      <c r="E32" s="23" t="s">
        <v>12</v>
      </c>
      <c r="F32" s="23">
        <v>5400</v>
      </c>
      <c r="G32" s="23">
        <v>236.75</v>
      </c>
      <c r="H32" s="23">
        <v>233.55</v>
      </c>
      <c r="I32" s="23">
        <v>238.7</v>
      </c>
      <c r="J32" s="33">
        <f t="shared" si="12"/>
        <v>1.9499999999999886</v>
      </c>
      <c r="K32" s="34">
        <f t="shared" si="13"/>
        <v>10529.999999999938</v>
      </c>
      <c r="L32" s="55"/>
    </row>
    <row r="33" spans="1:12" ht="22.5" customHeight="1">
      <c r="A33" s="106">
        <v>31</v>
      </c>
      <c r="B33" s="21"/>
      <c r="C33" s="22" t="s">
        <v>529</v>
      </c>
      <c r="D33" s="20" t="s">
        <v>126</v>
      </c>
      <c r="E33" s="23" t="s">
        <v>12</v>
      </c>
      <c r="F33" s="23">
        <v>3000</v>
      </c>
      <c r="G33" s="23">
        <v>540.79999999999995</v>
      </c>
      <c r="H33" s="23">
        <v>535.5</v>
      </c>
      <c r="I33" s="23">
        <v>546.25</v>
      </c>
      <c r="J33" s="33">
        <f t="shared" si="12"/>
        <v>5.4500000000000455</v>
      </c>
      <c r="K33" s="34">
        <f t="shared" si="13"/>
        <v>16350.000000000136</v>
      </c>
      <c r="L33" s="55"/>
    </row>
    <row r="34" spans="1:12" ht="22.5" customHeight="1">
      <c r="A34" s="106">
        <v>32</v>
      </c>
      <c r="B34" s="21" t="s">
        <v>755</v>
      </c>
      <c r="C34" s="22" t="s">
        <v>517</v>
      </c>
      <c r="D34" s="20" t="s">
        <v>153</v>
      </c>
      <c r="E34" s="23" t="s">
        <v>12</v>
      </c>
      <c r="F34" s="23">
        <v>5850</v>
      </c>
      <c r="G34" s="23">
        <v>176.35</v>
      </c>
      <c r="H34" s="23">
        <v>174.6</v>
      </c>
      <c r="I34" s="23">
        <v>176.8</v>
      </c>
      <c r="J34" s="33">
        <f t="shared" si="12"/>
        <v>0.45000000000001705</v>
      </c>
      <c r="K34" s="34">
        <f t="shared" si="13"/>
        <v>2632.5000000000996</v>
      </c>
      <c r="L34" s="55"/>
    </row>
    <row r="35" spans="1:12" ht="22.5" customHeight="1">
      <c r="A35" s="106">
        <v>33</v>
      </c>
      <c r="B35" s="21" t="s">
        <v>755</v>
      </c>
      <c r="C35" s="22" t="s">
        <v>759</v>
      </c>
      <c r="D35" s="20" t="s">
        <v>699</v>
      </c>
      <c r="E35" s="23" t="s">
        <v>12</v>
      </c>
      <c r="F35" s="23">
        <v>10800</v>
      </c>
      <c r="G35" s="23">
        <v>165.4</v>
      </c>
      <c r="H35" s="23">
        <v>163.80000000000001</v>
      </c>
      <c r="I35" s="23">
        <v>165.15</v>
      </c>
      <c r="J35" s="33">
        <f t="shared" si="12"/>
        <v>-0.25</v>
      </c>
      <c r="K35" s="34">
        <f t="shared" si="13"/>
        <v>-2700</v>
      </c>
      <c r="L35" s="55">
        <f>SUM(K32:K35)</f>
        <v>26812.500000000171</v>
      </c>
    </row>
    <row r="36" spans="1:12" ht="22.5" customHeight="1">
      <c r="A36" s="106">
        <v>34</v>
      </c>
      <c r="B36" s="21">
        <v>45034</v>
      </c>
      <c r="C36" s="22" t="s">
        <v>229</v>
      </c>
      <c r="D36" s="20" t="s">
        <v>167</v>
      </c>
      <c r="E36" s="23" t="s">
        <v>12</v>
      </c>
      <c r="F36" s="23">
        <v>7000</v>
      </c>
      <c r="G36" s="23">
        <v>332.25</v>
      </c>
      <c r="H36" s="23">
        <v>328.5</v>
      </c>
      <c r="I36" s="23">
        <v>330.3</v>
      </c>
      <c r="J36" s="33">
        <f t="shared" si="12"/>
        <v>-1.9499999999999886</v>
      </c>
      <c r="K36" s="34">
        <f t="shared" si="13"/>
        <v>-13649.99999999992</v>
      </c>
      <c r="L36" s="55"/>
    </row>
    <row r="37" spans="1:12" ht="22.5" customHeight="1">
      <c r="A37" s="106">
        <v>35</v>
      </c>
      <c r="B37" s="21"/>
      <c r="C37" s="22" t="s">
        <v>60</v>
      </c>
      <c r="D37" s="20" t="s">
        <v>720</v>
      </c>
      <c r="E37" s="23" t="s">
        <v>12</v>
      </c>
      <c r="F37" s="23">
        <v>15000</v>
      </c>
      <c r="G37" s="23">
        <v>56.35</v>
      </c>
      <c r="H37" s="23">
        <v>55.8</v>
      </c>
      <c r="I37" s="23">
        <v>56.9</v>
      </c>
      <c r="J37" s="33">
        <f t="shared" si="12"/>
        <v>0.54999999999999716</v>
      </c>
      <c r="K37" s="34">
        <f t="shared" si="13"/>
        <v>8249.9999999999582</v>
      </c>
      <c r="L37" s="55"/>
    </row>
    <row r="38" spans="1:12" ht="22.5" customHeight="1">
      <c r="A38" s="106">
        <v>36</v>
      </c>
      <c r="B38" s="21"/>
      <c r="C38" s="22" t="s">
        <v>732</v>
      </c>
      <c r="D38" s="20" t="s">
        <v>78</v>
      </c>
      <c r="E38" s="23" t="s">
        <v>13</v>
      </c>
      <c r="F38" s="23">
        <v>250</v>
      </c>
      <c r="G38" s="23">
        <v>5890.5</v>
      </c>
      <c r="H38" s="23">
        <v>5940.9</v>
      </c>
      <c r="I38" s="23">
        <v>5915</v>
      </c>
      <c r="J38" s="33">
        <f t="shared" si="12"/>
        <v>-24.5</v>
      </c>
      <c r="K38" s="34">
        <f t="shared" si="13"/>
        <v>-6125</v>
      </c>
      <c r="L38" s="55"/>
    </row>
    <row r="39" spans="1:12" ht="22.5" customHeight="1">
      <c r="A39" s="106">
        <v>37</v>
      </c>
      <c r="B39" s="21" t="s">
        <v>755</v>
      </c>
      <c r="C39" s="22" t="s">
        <v>763</v>
      </c>
      <c r="D39" s="20" t="s">
        <v>567</v>
      </c>
      <c r="E39" s="23" t="s">
        <v>12</v>
      </c>
      <c r="F39" s="23">
        <v>300</v>
      </c>
      <c r="G39" s="23">
        <v>4609</v>
      </c>
      <c r="H39" s="23">
        <v>4563.8999999999996</v>
      </c>
      <c r="I39" s="23">
        <v>4622.05</v>
      </c>
      <c r="J39" s="33">
        <f t="shared" si="12"/>
        <v>13.050000000000182</v>
      </c>
      <c r="K39" s="34">
        <f t="shared" si="13"/>
        <v>3915.0000000000546</v>
      </c>
      <c r="L39" s="55">
        <f>SUM(K36:K39)</f>
        <v>-7609.9999999999072</v>
      </c>
    </row>
    <row r="40" spans="1:12" ht="22.5" customHeight="1">
      <c r="A40" s="106">
        <v>38</v>
      </c>
      <c r="B40" s="21">
        <v>45035</v>
      </c>
      <c r="C40" s="22" t="s">
        <v>106</v>
      </c>
      <c r="D40" s="20" t="s">
        <v>545</v>
      </c>
      <c r="E40" s="23" t="s">
        <v>12</v>
      </c>
      <c r="F40" s="23">
        <v>15000</v>
      </c>
      <c r="G40" s="23">
        <v>84.55</v>
      </c>
      <c r="H40" s="23">
        <v>82.8</v>
      </c>
      <c r="I40" s="23">
        <v>83.9</v>
      </c>
      <c r="J40" s="33">
        <f t="shared" ref="J40:J43" si="14">IF(E40="","",IF(E40="Buy",(I40-G40),(G40-I40)))</f>
        <v>-0.64999999999999147</v>
      </c>
      <c r="K40" s="34">
        <f t="shared" ref="K40:K43" si="15">IF(E40="","",J40*F40)</f>
        <v>-9749.9999999998727</v>
      </c>
      <c r="L40" s="55"/>
    </row>
    <row r="41" spans="1:12" ht="22.5" customHeight="1">
      <c r="A41" s="106">
        <v>39</v>
      </c>
      <c r="B41" s="21"/>
      <c r="C41" s="22" t="s">
        <v>190</v>
      </c>
      <c r="D41" s="20" t="s">
        <v>557</v>
      </c>
      <c r="E41" s="23" t="s">
        <v>13</v>
      </c>
      <c r="F41" s="23">
        <v>6750</v>
      </c>
      <c r="G41" s="23">
        <v>194.2</v>
      </c>
      <c r="H41" s="23">
        <v>196.2</v>
      </c>
      <c r="I41" s="23">
        <v>193.5</v>
      </c>
      <c r="J41" s="33">
        <f t="shared" si="14"/>
        <v>0.69999999999998863</v>
      </c>
      <c r="K41" s="34">
        <f t="shared" si="15"/>
        <v>4724.9999999999236</v>
      </c>
      <c r="L41" s="55"/>
    </row>
    <row r="42" spans="1:12" ht="22.5" customHeight="1">
      <c r="A42" s="106">
        <v>40</v>
      </c>
      <c r="B42" s="21"/>
      <c r="C42" s="22" t="s">
        <v>558</v>
      </c>
      <c r="D42" s="20" t="s">
        <v>404</v>
      </c>
      <c r="E42" s="23" t="s">
        <v>13</v>
      </c>
      <c r="F42" s="23">
        <v>350</v>
      </c>
      <c r="G42" s="23">
        <v>3093</v>
      </c>
      <c r="H42" s="23">
        <v>3115.35</v>
      </c>
      <c r="I42" s="23">
        <v>3090.9</v>
      </c>
      <c r="J42" s="33">
        <f t="shared" si="14"/>
        <v>2.0999999999999091</v>
      </c>
      <c r="K42" s="34">
        <f t="shared" si="15"/>
        <v>734.99999999996817</v>
      </c>
      <c r="L42" s="55"/>
    </row>
    <row r="43" spans="1:12" ht="22.5" customHeight="1">
      <c r="A43" s="106">
        <v>41</v>
      </c>
      <c r="B43" s="21" t="s">
        <v>755</v>
      </c>
      <c r="C43" s="22" t="s">
        <v>97</v>
      </c>
      <c r="D43" s="20" t="s">
        <v>243</v>
      </c>
      <c r="E43" s="23" t="s">
        <v>12</v>
      </c>
      <c r="F43" s="23">
        <v>3600</v>
      </c>
      <c r="G43" s="23">
        <v>341.2</v>
      </c>
      <c r="H43" s="23">
        <v>338.4</v>
      </c>
      <c r="I43" s="23">
        <v>345</v>
      </c>
      <c r="J43" s="33">
        <f t="shared" si="14"/>
        <v>3.8000000000000114</v>
      </c>
      <c r="K43" s="34">
        <f t="shared" si="15"/>
        <v>13680.00000000004</v>
      </c>
      <c r="L43" s="55">
        <f>SUM(K40:K43)</f>
        <v>9390.0000000000582</v>
      </c>
    </row>
    <row r="44" spans="1:12" ht="22.5" customHeight="1">
      <c r="A44" s="106">
        <v>42</v>
      </c>
      <c r="B44" s="21">
        <v>45036</v>
      </c>
      <c r="C44" s="22" t="s">
        <v>118</v>
      </c>
      <c r="D44" s="20" t="s">
        <v>407</v>
      </c>
      <c r="E44" s="23" t="s">
        <v>12</v>
      </c>
      <c r="F44" s="23">
        <v>1000</v>
      </c>
      <c r="G44" s="23">
        <v>622</v>
      </c>
      <c r="H44" s="23">
        <v>615.6</v>
      </c>
      <c r="I44" s="23">
        <v>617</v>
      </c>
      <c r="J44" s="33">
        <f t="shared" ref="J44:J50" si="16">IF(E44="","",IF(E44="Buy",(I44-G44),(G44-I44)))</f>
        <v>-5</v>
      </c>
      <c r="K44" s="34">
        <f t="shared" ref="K44:K50" si="17">IF(E44="","",J44*F44)</f>
        <v>-5000</v>
      </c>
      <c r="L44" s="55"/>
    </row>
    <row r="45" spans="1:12" ht="22.5" customHeight="1">
      <c r="A45" s="106">
        <v>43</v>
      </c>
      <c r="B45" s="21"/>
      <c r="C45" s="22" t="s">
        <v>123</v>
      </c>
      <c r="D45" s="20" t="s">
        <v>163</v>
      </c>
      <c r="E45" s="23" t="s">
        <v>12</v>
      </c>
      <c r="F45" s="23">
        <v>2700</v>
      </c>
      <c r="G45" s="23">
        <v>242.95</v>
      </c>
      <c r="H45" s="23">
        <v>239.4</v>
      </c>
      <c r="I45" s="23">
        <v>239.4</v>
      </c>
      <c r="J45" s="33">
        <f t="shared" si="16"/>
        <v>-3.5499999999999829</v>
      </c>
      <c r="K45" s="34">
        <f t="shared" si="17"/>
        <v>-9584.9999999999545</v>
      </c>
      <c r="L45" s="55"/>
    </row>
    <row r="46" spans="1:12" ht="22.5" customHeight="1">
      <c r="A46" s="106">
        <v>44</v>
      </c>
      <c r="B46" s="21"/>
      <c r="C46" s="22" t="s">
        <v>502</v>
      </c>
      <c r="D46" s="20" t="s">
        <v>273</v>
      </c>
      <c r="E46" s="23" t="s">
        <v>12</v>
      </c>
      <c r="F46" s="23">
        <v>250</v>
      </c>
      <c r="G46" s="23">
        <v>4326</v>
      </c>
      <c r="H46" s="23">
        <v>4293.8999999999996</v>
      </c>
      <c r="I46" s="23">
        <v>4309.05</v>
      </c>
      <c r="J46" s="33">
        <f t="shared" si="16"/>
        <v>-16.949999999999818</v>
      </c>
      <c r="K46" s="34">
        <f t="shared" si="17"/>
        <v>-4237.4999999999545</v>
      </c>
      <c r="L46" s="55"/>
    </row>
    <row r="47" spans="1:12" ht="22.5" customHeight="1">
      <c r="A47" s="106">
        <v>45</v>
      </c>
      <c r="B47" s="21" t="s">
        <v>755</v>
      </c>
      <c r="C47" s="22" t="s">
        <v>520</v>
      </c>
      <c r="D47" s="20" t="s">
        <v>273</v>
      </c>
      <c r="E47" s="23" t="s">
        <v>12</v>
      </c>
      <c r="F47" s="23">
        <v>500</v>
      </c>
      <c r="G47" s="23">
        <v>4318</v>
      </c>
      <c r="H47" s="23">
        <v>4296.6000000000004</v>
      </c>
      <c r="I47" s="23">
        <v>4306.1499999999996</v>
      </c>
      <c r="J47" s="33">
        <f t="shared" si="16"/>
        <v>-11.850000000000364</v>
      </c>
      <c r="K47" s="34">
        <f t="shared" si="17"/>
        <v>-5925.0000000001819</v>
      </c>
      <c r="L47" s="55">
        <f>SUM(K44:K47)</f>
        <v>-24747.500000000091</v>
      </c>
    </row>
    <row r="48" spans="1:12" ht="22.5" customHeight="1">
      <c r="A48" s="106">
        <v>46</v>
      </c>
      <c r="B48" s="21">
        <v>45037</v>
      </c>
      <c r="C48" s="22" t="s">
        <v>199</v>
      </c>
      <c r="D48" s="20" t="s">
        <v>635</v>
      </c>
      <c r="E48" s="23" t="s">
        <v>12</v>
      </c>
      <c r="F48" s="23">
        <v>600</v>
      </c>
      <c r="G48" s="23">
        <v>2471.65</v>
      </c>
      <c r="H48" s="23">
        <v>2448.9</v>
      </c>
      <c r="I48" s="23">
        <v>2458.6999999999998</v>
      </c>
      <c r="J48" s="33">
        <f t="shared" si="16"/>
        <v>-12.950000000000273</v>
      </c>
      <c r="K48" s="34">
        <f t="shared" si="17"/>
        <v>-7770.0000000001637</v>
      </c>
      <c r="L48" s="55"/>
    </row>
    <row r="49" spans="1:12" ht="22.5" customHeight="1">
      <c r="A49" s="106">
        <v>47</v>
      </c>
      <c r="B49" s="21"/>
      <c r="C49" s="22" t="s">
        <v>184</v>
      </c>
      <c r="D49" s="20" t="s">
        <v>170</v>
      </c>
      <c r="E49" s="23" t="s">
        <v>13</v>
      </c>
      <c r="F49" s="23">
        <v>1200</v>
      </c>
      <c r="G49" s="23">
        <v>997.1</v>
      </c>
      <c r="H49" s="23">
        <v>1011.6</v>
      </c>
      <c r="I49" s="23">
        <v>999.7</v>
      </c>
      <c r="J49" s="33">
        <f t="shared" si="16"/>
        <v>-2.6000000000000227</v>
      </c>
      <c r="K49" s="34">
        <f t="shared" si="17"/>
        <v>-3120.0000000000273</v>
      </c>
      <c r="L49" s="55"/>
    </row>
    <row r="50" spans="1:12" ht="22.5" customHeight="1">
      <c r="A50" s="106">
        <v>48</v>
      </c>
      <c r="B50" s="21" t="s">
        <v>755</v>
      </c>
      <c r="C50" s="22" t="s">
        <v>342</v>
      </c>
      <c r="D50" s="20" t="s">
        <v>59</v>
      </c>
      <c r="E50" s="23" t="s">
        <v>12</v>
      </c>
      <c r="F50" s="23">
        <v>2000</v>
      </c>
      <c r="G50" s="23">
        <v>990.7</v>
      </c>
      <c r="H50" s="23">
        <v>984.15</v>
      </c>
      <c r="I50" s="23">
        <v>984.15</v>
      </c>
      <c r="J50" s="33">
        <f t="shared" si="16"/>
        <v>-6.5500000000000682</v>
      </c>
      <c r="K50" s="34">
        <f t="shared" si="17"/>
        <v>-13100.000000000136</v>
      </c>
      <c r="L50" s="55">
        <f>SUM(K48:K50)</f>
        <v>-23990.000000000327</v>
      </c>
    </row>
    <row r="51" spans="1:12" ht="22.5" customHeight="1">
      <c r="A51" s="106">
        <v>49</v>
      </c>
      <c r="B51" s="21">
        <v>45040</v>
      </c>
      <c r="C51" s="22" t="s">
        <v>246</v>
      </c>
      <c r="D51" s="20" t="s">
        <v>635</v>
      </c>
      <c r="E51" s="23" t="s">
        <v>12</v>
      </c>
      <c r="F51" s="23">
        <v>600</v>
      </c>
      <c r="G51" s="23">
        <v>2493</v>
      </c>
      <c r="H51" s="23">
        <v>2466.9</v>
      </c>
      <c r="I51" s="23">
        <v>2501.6</v>
      </c>
      <c r="J51" s="33">
        <f t="shared" ref="J51:J58" si="18">IF(E51="","",IF(E51="Buy",(I51-G51),(G51-I51)))</f>
        <v>8.5999999999999091</v>
      </c>
      <c r="K51" s="34">
        <f t="shared" ref="K51:K58" si="19">IF(E51="","",J51*F51)</f>
        <v>5159.9999999999454</v>
      </c>
      <c r="L51" s="55"/>
    </row>
    <row r="52" spans="1:12" ht="22.5" customHeight="1">
      <c r="A52" s="106">
        <v>50</v>
      </c>
      <c r="B52" s="21"/>
      <c r="C52" s="22" t="s">
        <v>485</v>
      </c>
      <c r="D52" s="20" t="s">
        <v>126</v>
      </c>
      <c r="E52" s="23" t="s">
        <v>12</v>
      </c>
      <c r="F52" s="23">
        <v>3000</v>
      </c>
      <c r="G52" s="23">
        <v>550.29999999999995</v>
      </c>
      <c r="H52" s="23">
        <v>546.29999999999995</v>
      </c>
      <c r="I52" s="23">
        <v>554.6</v>
      </c>
      <c r="J52" s="33">
        <f t="shared" si="18"/>
        <v>4.3000000000000682</v>
      </c>
      <c r="K52" s="34">
        <f t="shared" si="19"/>
        <v>12900.000000000204</v>
      </c>
      <c r="L52" s="55"/>
    </row>
    <row r="53" spans="1:12" ht="22.5" customHeight="1">
      <c r="A53" s="106">
        <v>51</v>
      </c>
      <c r="B53" s="21" t="s">
        <v>755</v>
      </c>
      <c r="C53" s="22" t="s">
        <v>466</v>
      </c>
      <c r="D53" s="20" t="s">
        <v>65</v>
      </c>
      <c r="E53" s="23" t="s">
        <v>12</v>
      </c>
      <c r="F53" s="23">
        <v>750</v>
      </c>
      <c r="G53" s="23">
        <v>2616</v>
      </c>
      <c r="H53" s="23">
        <v>2597.4</v>
      </c>
      <c r="I53" s="23">
        <v>2621</v>
      </c>
      <c r="J53" s="33">
        <f t="shared" si="18"/>
        <v>5</v>
      </c>
      <c r="K53" s="34">
        <f t="shared" si="19"/>
        <v>3750</v>
      </c>
      <c r="L53" s="55">
        <f>SUM(K51:K53)</f>
        <v>21810.000000000149</v>
      </c>
    </row>
    <row r="54" spans="1:12" ht="22.5" customHeight="1">
      <c r="A54" s="106">
        <v>52</v>
      </c>
      <c r="B54" s="21">
        <v>45041</v>
      </c>
      <c r="C54" s="22" t="s">
        <v>129</v>
      </c>
      <c r="D54" s="20" t="s">
        <v>635</v>
      </c>
      <c r="E54" s="23" t="s">
        <v>12</v>
      </c>
      <c r="F54" s="23">
        <v>600</v>
      </c>
      <c r="G54" s="23">
        <v>2524</v>
      </c>
      <c r="H54" s="23">
        <v>2496.6</v>
      </c>
      <c r="I54" s="23">
        <v>2513.6999999999998</v>
      </c>
      <c r="J54" s="33">
        <f t="shared" si="18"/>
        <v>-10.300000000000182</v>
      </c>
      <c r="K54" s="34">
        <f t="shared" si="19"/>
        <v>-6180.0000000001091</v>
      </c>
      <c r="L54" s="55"/>
    </row>
    <row r="55" spans="1:12" ht="22.5" customHeight="1">
      <c r="A55" s="106">
        <v>53</v>
      </c>
      <c r="B55" s="21"/>
      <c r="C55" s="22" t="s">
        <v>96</v>
      </c>
      <c r="D55" s="20" t="s">
        <v>672</v>
      </c>
      <c r="E55" s="23" t="s">
        <v>12</v>
      </c>
      <c r="F55" s="23">
        <v>1600</v>
      </c>
      <c r="G55" s="23">
        <v>430.7</v>
      </c>
      <c r="H55" s="23">
        <v>427.5</v>
      </c>
      <c r="I55" s="23">
        <v>427.5</v>
      </c>
      <c r="J55" s="33">
        <f t="shared" si="18"/>
        <v>-3.1999999999999886</v>
      </c>
      <c r="K55" s="34">
        <f t="shared" si="19"/>
        <v>-5119.9999999999818</v>
      </c>
      <c r="L55" s="55"/>
    </row>
    <row r="56" spans="1:12" ht="22.5" customHeight="1">
      <c r="A56" s="106">
        <v>54</v>
      </c>
      <c r="B56" s="21"/>
      <c r="C56" s="22" t="s">
        <v>319</v>
      </c>
      <c r="D56" s="20" t="s">
        <v>78</v>
      </c>
      <c r="E56" s="23" t="s">
        <v>12</v>
      </c>
      <c r="F56" s="23">
        <v>250</v>
      </c>
      <c r="G56" s="23">
        <v>6054</v>
      </c>
      <c r="H56" s="23">
        <v>5994.9</v>
      </c>
      <c r="I56" s="23">
        <v>6079.25</v>
      </c>
      <c r="J56" s="33">
        <f t="shared" si="18"/>
        <v>25.25</v>
      </c>
      <c r="K56" s="34">
        <f t="shared" si="19"/>
        <v>6312.5</v>
      </c>
      <c r="L56" s="55"/>
    </row>
    <row r="57" spans="1:12" ht="22.5" customHeight="1">
      <c r="A57" s="106">
        <v>55</v>
      </c>
      <c r="B57" s="21"/>
      <c r="C57" s="22" t="s">
        <v>749</v>
      </c>
      <c r="D57" s="20" t="s">
        <v>557</v>
      </c>
      <c r="E57" s="23" t="s">
        <v>12</v>
      </c>
      <c r="F57" s="23">
        <v>3375</v>
      </c>
      <c r="G57" s="23">
        <v>199</v>
      </c>
      <c r="H57" s="23">
        <v>196.2</v>
      </c>
      <c r="I57" s="23">
        <v>197.9</v>
      </c>
      <c r="J57" s="33">
        <f t="shared" si="18"/>
        <v>-1.0999999999999943</v>
      </c>
      <c r="K57" s="34">
        <f t="shared" si="19"/>
        <v>-3712.4999999999809</v>
      </c>
      <c r="L57" s="55"/>
    </row>
    <row r="58" spans="1:12" ht="22.5" customHeight="1">
      <c r="A58" s="106">
        <v>56</v>
      </c>
      <c r="B58" s="21" t="s">
        <v>755</v>
      </c>
      <c r="C58" s="22" t="s">
        <v>772</v>
      </c>
      <c r="D58" s="20" t="s">
        <v>185</v>
      </c>
      <c r="E58" s="23" t="s">
        <v>12</v>
      </c>
      <c r="F58" s="23">
        <v>2000</v>
      </c>
      <c r="G58" s="23">
        <v>601.29999999999995</v>
      </c>
      <c r="H58" s="23">
        <v>594.9</v>
      </c>
      <c r="I58" s="23">
        <v>608.6</v>
      </c>
      <c r="J58" s="33">
        <f t="shared" si="18"/>
        <v>7.3000000000000682</v>
      </c>
      <c r="K58" s="34">
        <f t="shared" si="19"/>
        <v>14600.000000000136</v>
      </c>
      <c r="L58" s="55">
        <f>SUM(K54:K58)</f>
        <v>5900.0000000000637</v>
      </c>
    </row>
    <row r="59" spans="1:12" ht="22.5" customHeight="1">
      <c r="A59" s="106">
        <v>57</v>
      </c>
      <c r="B59" s="21">
        <v>45042</v>
      </c>
      <c r="C59" s="22" t="s">
        <v>329</v>
      </c>
      <c r="D59" s="20" t="s">
        <v>692</v>
      </c>
      <c r="E59" s="23" t="s">
        <v>12</v>
      </c>
      <c r="F59" s="23">
        <v>3000</v>
      </c>
      <c r="G59" s="23">
        <v>281.8</v>
      </c>
      <c r="H59" s="23">
        <v>278.10000000000002</v>
      </c>
      <c r="I59" s="23">
        <v>279.89999999999998</v>
      </c>
      <c r="J59" s="33">
        <f t="shared" ref="J59:J64" si="20">IF(E59="","",IF(E59="Buy",(I59-G59),(G59-I59)))</f>
        <v>-1.9000000000000341</v>
      </c>
      <c r="K59" s="34">
        <f t="shared" ref="K59:K64" si="21">IF(E59="","",J59*F59)</f>
        <v>-5700.0000000001019</v>
      </c>
      <c r="L59" s="55"/>
    </row>
    <row r="60" spans="1:12" ht="22.5" customHeight="1">
      <c r="A60" s="106">
        <v>58</v>
      </c>
      <c r="B60" s="21" t="s">
        <v>755</v>
      </c>
      <c r="C60" s="22" t="s">
        <v>520</v>
      </c>
      <c r="D60" s="20" t="s">
        <v>156</v>
      </c>
      <c r="E60" s="23" t="s">
        <v>12</v>
      </c>
      <c r="F60" s="23">
        <v>900</v>
      </c>
      <c r="G60" s="23">
        <v>1140</v>
      </c>
      <c r="H60" s="23">
        <v>1132.2</v>
      </c>
      <c r="I60" s="23">
        <v>1132.2</v>
      </c>
      <c r="J60" s="33">
        <f t="shared" si="20"/>
        <v>-7.7999999999999545</v>
      </c>
      <c r="K60" s="34">
        <f t="shared" si="21"/>
        <v>-7019.9999999999591</v>
      </c>
      <c r="L60" s="55">
        <f>SUM(K59:K60)</f>
        <v>-12720.000000000062</v>
      </c>
    </row>
    <row r="61" spans="1:12" ht="22.5" customHeight="1">
      <c r="A61" s="106">
        <v>59</v>
      </c>
      <c r="B61" s="21">
        <v>45043</v>
      </c>
      <c r="C61" s="22" t="s">
        <v>71</v>
      </c>
      <c r="D61" s="20" t="s">
        <v>557</v>
      </c>
      <c r="E61" s="23" t="s">
        <v>12</v>
      </c>
      <c r="F61" s="23">
        <v>6750</v>
      </c>
      <c r="G61" s="23">
        <v>201.1</v>
      </c>
      <c r="H61" s="23">
        <v>198.45</v>
      </c>
      <c r="I61" s="23">
        <v>200.15</v>
      </c>
      <c r="J61" s="33">
        <f t="shared" si="20"/>
        <v>-0.94999999999998863</v>
      </c>
      <c r="K61" s="34">
        <f t="shared" si="21"/>
        <v>-6412.4999999999236</v>
      </c>
      <c r="L61" s="55"/>
    </row>
    <row r="62" spans="1:12" ht="22.5" customHeight="1">
      <c r="A62" s="106">
        <v>60</v>
      </c>
      <c r="B62" s="21"/>
      <c r="C62" s="22" t="s">
        <v>418</v>
      </c>
      <c r="D62" s="20" t="s">
        <v>165</v>
      </c>
      <c r="E62" s="23" t="s">
        <v>12</v>
      </c>
      <c r="F62" s="23">
        <v>3300</v>
      </c>
      <c r="G62" s="23">
        <v>422.45</v>
      </c>
      <c r="H62" s="23">
        <v>418.5</v>
      </c>
      <c r="I62" s="23">
        <v>419.6</v>
      </c>
      <c r="J62" s="33">
        <f t="shared" si="20"/>
        <v>-2.8499999999999659</v>
      </c>
      <c r="K62" s="34">
        <f t="shared" si="21"/>
        <v>-9404.9999999998872</v>
      </c>
      <c r="L62" s="55"/>
    </row>
    <row r="63" spans="1:12" ht="22.5" customHeight="1">
      <c r="A63" s="106">
        <v>61</v>
      </c>
      <c r="B63" s="21"/>
      <c r="C63" s="22" t="s">
        <v>732</v>
      </c>
      <c r="D63" s="20" t="s">
        <v>273</v>
      </c>
      <c r="E63" s="23" t="s">
        <v>12</v>
      </c>
      <c r="F63" s="23">
        <v>250</v>
      </c>
      <c r="G63" s="23">
        <v>4388</v>
      </c>
      <c r="H63" s="23">
        <v>4356</v>
      </c>
      <c r="I63" s="23">
        <v>4395.8999999999996</v>
      </c>
      <c r="J63" s="33">
        <f t="shared" si="20"/>
        <v>7.8999999999996362</v>
      </c>
      <c r="K63" s="34">
        <f t="shared" si="21"/>
        <v>1974.9999999999091</v>
      </c>
      <c r="L63" s="55"/>
    </row>
    <row r="64" spans="1:12" ht="22.5" customHeight="1">
      <c r="A64" s="106">
        <v>62</v>
      </c>
      <c r="B64" s="21" t="s">
        <v>755</v>
      </c>
      <c r="C64" s="22" t="s">
        <v>297</v>
      </c>
      <c r="D64" s="20" t="s">
        <v>273</v>
      </c>
      <c r="E64" s="23" t="s">
        <v>12</v>
      </c>
      <c r="F64" s="23">
        <v>500</v>
      </c>
      <c r="G64" s="23">
        <v>4385</v>
      </c>
      <c r="H64" s="23">
        <v>4356</v>
      </c>
      <c r="I64" s="23">
        <v>4395.8999999999996</v>
      </c>
      <c r="J64" s="33">
        <f t="shared" si="20"/>
        <v>10.899999999999636</v>
      </c>
      <c r="K64" s="34">
        <f t="shared" si="21"/>
        <v>5449.9999999998181</v>
      </c>
      <c r="L64" s="55">
        <f>SUM(K61:K64)</f>
        <v>-8392.5000000000837</v>
      </c>
    </row>
    <row r="65" spans="1:12" ht="22.5" customHeight="1">
      <c r="A65" s="106">
        <v>63</v>
      </c>
      <c r="B65" s="21">
        <v>45044</v>
      </c>
      <c r="C65" s="22" t="s">
        <v>195</v>
      </c>
      <c r="D65" s="20" t="s">
        <v>49</v>
      </c>
      <c r="E65" s="23" t="s">
        <v>12</v>
      </c>
      <c r="F65" s="23">
        <v>250</v>
      </c>
      <c r="G65" s="23">
        <v>4524</v>
      </c>
      <c r="H65" s="23">
        <v>4491.8999999999996</v>
      </c>
      <c r="I65" s="23">
        <v>4491.8999999999996</v>
      </c>
      <c r="J65" s="33">
        <f t="shared" ref="J65:J68" si="22">IF(E65="","",IF(E65="Buy",(I65-G65),(G65-I65)))</f>
        <v>-32.100000000000364</v>
      </c>
      <c r="K65" s="34">
        <f t="shared" ref="K65:K68" si="23">IF(E65="","",J65*F65)</f>
        <v>-8025.0000000000909</v>
      </c>
      <c r="L65" s="55"/>
    </row>
    <row r="66" spans="1:12" ht="22.5" customHeight="1">
      <c r="A66" s="106">
        <v>64</v>
      </c>
      <c r="B66" s="21"/>
      <c r="C66" s="22" t="s">
        <v>250</v>
      </c>
      <c r="D66" s="20" t="s">
        <v>289</v>
      </c>
      <c r="E66" s="23" t="s">
        <v>12</v>
      </c>
      <c r="F66" s="23">
        <v>500</v>
      </c>
      <c r="G66" s="23">
        <v>2417</v>
      </c>
      <c r="H66" s="23">
        <v>2394.9</v>
      </c>
      <c r="I66" s="23">
        <v>2440.8000000000002</v>
      </c>
      <c r="J66" s="33">
        <f t="shared" si="22"/>
        <v>23.800000000000182</v>
      </c>
      <c r="K66" s="34">
        <f t="shared" si="23"/>
        <v>11900.000000000091</v>
      </c>
      <c r="L66" s="55"/>
    </row>
    <row r="67" spans="1:12" ht="22.5" customHeight="1">
      <c r="A67" s="106">
        <v>65</v>
      </c>
      <c r="B67" s="21"/>
      <c r="C67" s="22" t="s">
        <v>519</v>
      </c>
      <c r="D67" s="20" t="s">
        <v>750</v>
      </c>
      <c r="E67" s="23" t="s">
        <v>12</v>
      </c>
      <c r="F67" s="23">
        <v>8000</v>
      </c>
      <c r="G67" s="23">
        <v>131.30000000000001</v>
      </c>
      <c r="H67" s="23">
        <v>129.6</v>
      </c>
      <c r="I67" s="23">
        <v>132.6</v>
      </c>
      <c r="J67" s="33">
        <f t="shared" si="22"/>
        <v>1.2999999999999829</v>
      </c>
      <c r="K67" s="34">
        <f t="shared" si="23"/>
        <v>10399.999999999864</v>
      </c>
      <c r="L67" s="55"/>
    </row>
    <row r="68" spans="1:12" ht="22.5" customHeight="1" thickBot="1">
      <c r="A68" s="106">
        <v>66</v>
      </c>
      <c r="B68" s="21" t="s">
        <v>755</v>
      </c>
      <c r="C68" s="22" t="s">
        <v>517</v>
      </c>
      <c r="D68" s="20" t="s">
        <v>126</v>
      </c>
      <c r="E68" s="23" t="s">
        <v>12</v>
      </c>
      <c r="F68" s="23">
        <v>3000</v>
      </c>
      <c r="G68" s="23">
        <v>575.29999999999995</v>
      </c>
      <c r="H68" s="23">
        <v>571.5</v>
      </c>
      <c r="I68" s="23">
        <v>578.29999999999995</v>
      </c>
      <c r="J68" s="33">
        <f t="shared" si="22"/>
        <v>3</v>
      </c>
      <c r="K68" s="34">
        <f t="shared" si="23"/>
        <v>9000</v>
      </c>
      <c r="L68" s="55">
        <f>SUM(K65:K68)</f>
        <v>23274.999999999862</v>
      </c>
    </row>
    <row r="69" spans="1:12" ht="33.75" customHeight="1" thickBot="1">
      <c r="A69" s="56"/>
      <c r="B69" s="57"/>
      <c r="C69" s="57"/>
      <c r="D69" s="57" t="s">
        <v>31</v>
      </c>
      <c r="E69" s="57"/>
      <c r="F69" s="57"/>
      <c r="G69" s="57"/>
      <c r="H69" s="57"/>
      <c r="I69" s="57"/>
      <c r="J69" s="58"/>
      <c r="K69" s="60">
        <f>SUM(K3:K68)</f>
        <v>136577.49999999971</v>
      </c>
      <c r="L69" s="69"/>
    </row>
    <row r="70" spans="1:12" ht="18" customHeight="1">
      <c r="A70" s="66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</row>
    <row r="71" spans="1:12" ht="18" customHeight="1">
      <c r="A71" s="66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</row>
    <row r="72" spans="1:12" ht="18" customHeight="1">
      <c r="A72" s="66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</row>
    <row r="73" spans="1:12" ht="26.1" customHeight="1">
      <c r="A73" s="10"/>
      <c r="B73" s="10"/>
      <c r="C73" s="10"/>
      <c r="D73" s="10"/>
      <c r="E73" s="10"/>
      <c r="F73" s="10"/>
      <c r="G73" s="10"/>
      <c r="H73" s="10"/>
      <c r="I73" s="10"/>
      <c r="J73" s="26"/>
      <c r="K73" s="27"/>
      <c r="L73" s="27"/>
    </row>
    <row r="74" spans="1:12" ht="26.1" customHeight="1">
      <c r="A74" s="10"/>
      <c r="B74" s="10"/>
      <c r="C74" s="10"/>
      <c r="D74" s="10"/>
      <c r="E74" s="10"/>
      <c r="F74" s="10"/>
      <c r="G74" s="10"/>
      <c r="H74" s="10"/>
      <c r="I74" s="10"/>
      <c r="J74" s="26"/>
      <c r="K74" s="27"/>
      <c r="L74" s="27"/>
    </row>
    <row r="75" spans="1:12" ht="26.1" customHeight="1">
      <c r="A75" s="10"/>
      <c r="B75" s="10"/>
      <c r="C75" s="10"/>
      <c r="D75" s="10"/>
      <c r="E75" s="10"/>
      <c r="F75" s="10"/>
      <c r="G75" s="10"/>
      <c r="H75" s="10"/>
      <c r="I75" s="10"/>
      <c r="J75" s="26"/>
      <c r="K75" s="27"/>
      <c r="L75" s="27"/>
    </row>
    <row r="76" spans="1:12" ht="26.1" customHeight="1">
      <c r="A76" s="10"/>
      <c r="B76" s="10"/>
      <c r="C76" s="10"/>
      <c r="D76" s="10"/>
      <c r="E76" s="10"/>
      <c r="F76" s="10"/>
      <c r="G76" s="10"/>
      <c r="H76" s="10"/>
      <c r="I76" s="10"/>
      <c r="J76" s="26"/>
      <c r="K76" s="27"/>
      <c r="L76" s="27"/>
    </row>
    <row r="77" spans="1:12" ht="26.1" customHeight="1">
      <c r="A77" s="10"/>
      <c r="B77" s="10"/>
      <c r="C77" s="10"/>
      <c r="D77" s="10"/>
      <c r="E77" s="10"/>
      <c r="F77" s="10"/>
      <c r="G77" s="10"/>
      <c r="H77" s="10"/>
      <c r="I77" s="10"/>
      <c r="J77" s="26"/>
      <c r="K77" s="27"/>
      <c r="L77" s="27"/>
    </row>
    <row r="78" spans="1:12" ht="26.1" customHeight="1">
      <c r="A78" s="10"/>
      <c r="B78" s="10"/>
      <c r="C78" s="10"/>
      <c r="D78" s="10"/>
      <c r="E78" s="10"/>
      <c r="F78" s="10"/>
      <c r="G78" s="10"/>
      <c r="H78" s="10"/>
      <c r="I78" s="10"/>
      <c r="J78" s="26"/>
      <c r="K78" s="27"/>
      <c r="L78" s="27"/>
    </row>
    <row r="79" spans="1:12" ht="26.1" customHeight="1">
      <c r="A79" s="10"/>
      <c r="B79" s="10"/>
      <c r="C79" s="10"/>
      <c r="D79" s="10"/>
      <c r="E79" s="10"/>
      <c r="F79" s="10"/>
      <c r="G79" s="10"/>
      <c r="H79" s="10"/>
      <c r="I79" s="10"/>
      <c r="J79" s="26"/>
      <c r="K79" s="27"/>
      <c r="L79" s="27"/>
    </row>
    <row r="80" spans="1:12" ht="26.1" customHeight="1">
      <c r="A80" s="10"/>
      <c r="B80" s="10"/>
      <c r="C80" s="10"/>
      <c r="D80" s="10"/>
      <c r="E80" s="10"/>
      <c r="F80" s="10"/>
      <c r="G80" s="10"/>
      <c r="H80" s="10"/>
      <c r="I80" s="10"/>
      <c r="J80" s="26"/>
      <c r="K80" s="27"/>
      <c r="L80" s="27"/>
    </row>
    <row r="81" spans="1:12" ht="18" customHeight="1">
      <c r="A81" s="66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</row>
    <row r="82" spans="1:12" s="116" customFormat="1" ht="13">
      <c r="A82" s="114" t="s">
        <v>775</v>
      </c>
      <c r="B82" s="115"/>
      <c r="C82" s="115"/>
      <c r="D82" s="115"/>
      <c r="E82" s="115"/>
      <c r="F82" s="115"/>
      <c r="G82" s="115"/>
      <c r="H82" s="115"/>
      <c r="I82" s="115"/>
      <c r="J82" s="115"/>
      <c r="K82" s="115"/>
    </row>
    <row r="83" spans="1:12" s="116" customFormat="1" ht="13">
      <c r="A83" s="115" t="s">
        <v>776</v>
      </c>
      <c r="B83" s="115"/>
      <c r="C83" s="115"/>
      <c r="D83" s="115"/>
      <c r="E83" s="115"/>
      <c r="F83" s="115"/>
      <c r="G83" s="115"/>
      <c r="H83" s="115"/>
      <c r="I83" s="115"/>
      <c r="J83" s="115"/>
      <c r="K83" s="115"/>
    </row>
    <row r="84" spans="1:12" s="116" customFormat="1" ht="13">
      <c r="A84" s="115" t="s">
        <v>798</v>
      </c>
      <c r="B84" s="115"/>
      <c r="C84" s="115"/>
      <c r="D84" s="115"/>
      <c r="E84" s="115"/>
      <c r="F84" s="115"/>
      <c r="G84" s="115"/>
      <c r="H84" s="115"/>
      <c r="I84" s="115"/>
      <c r="J84" s="115"/>
      <c r="K84" s="115"/>
    </row>
    <row r="85" spans="1:12" s="116" customFormat="1" ht="13">
      <c r="A85" s="115" t="s">
        <v>777</v>
      </c>
      <c r="B85" s="115"/>
      <c r="C85" s="115"/>
      <c r="D85" s="115"/>
      <c r="E85" s="115"/>
      <c r="F85" s="115"/>
      <c r="G85" s="115"/>
      <c r="H85" s="115"/>
      <c r="I85" s="115"/>
      <c r="J85" s="115"/>
      <c r="K85" s="115"/>
    </row>
    <row r="86" spans="1:12" s="116" customFormat="1" ht="13">
      <c r="A86" s="115" t="s">
        <v>778</v>
      </c>
      <c r="B86" s="115"/>
      <c r="C86" s="115"/>
      <c r="D86" s="115"/>
      <c r="E86" s="115"/>
      <c r="F86" s="115"/>
      <c r="G86" s="115"/>
      <c r="H86" s="115"/>
      <c r="I86" s="115"/>
      <c r="J86" s="115"/>
      <c r="K86" s="115"/>
    </row>
    <row r="87" spans="1:12" s="116" customFormat="1" ht="13">
      <c r="A87" s="115" t="s">
        <v>753</v>
      </c>
      <c r="B87" s="115"/>
      <c r="C87" s="115"/>
      <c r="D87" s="115"/>
      <c r="E87" s="115"/>
      <c r="F87" s="115"/>
      <c r="G87" s="115"/>
      <c r="H87" s="115"/>
      <c r="I87" s="115"/>
      <c r="J87" s="115"/>
      <c r="K87" s="115"/>
    </row>
    <row r="88" spans="1:12" s="116" customFormat="1" ht="13">
      <c r="A88" s="115" t="s">
        <v>799</v>
      </c>
      <c r="B88" s="115"/>
      <c r="C88" s="115"/>
      <c r="D88" s="115"/>
      <c r="E88" s="115"/>
      <c r="F88" s="115"/>
      <c r="G88" s="115"/>
      <c r="H88" s="115"/>
      <c r="I88" s="115"/>
      <c r="J88" s="115"/>
      <c r="K88" s="115"/>
    </row>
    <row r="89" spans="1:12" s="116" customFormat="1" ht="13">
      <c r="A89" s="115" t="s">
        <v>800</v>
      </c>
      <c r="B89" s="115"/>
      <c r="C89" s="115"/>
      <c r="D89" s="115"/>
      <c r="E89" s="115"/>
      <c r="F89" s="115"/>
      <c r="G89" s="115"/>
      <c r="H89" s="115"/>
      <c r="I89" s="115"/>
      <c r="J89" s="115"/>
      <c r="K89" s="115"/>
    </row>
    <row r="90" spans="1:12" s="116" customFormat="1" ht="13">
      <c r="A90" s="115" t="s">
        <v>801</v>
      </c>
      <c r="B90" s="115"/>
      <c r="C90" s="115"/>
      <c r="D90" s="115"/>
      <c r="E90" s="115"/>
      <c r="F90" s="115"/>
      <c r="G90" s="115"/>
      <c r="H90" s="115"/>
      <c r="I90" s="115"/>
      <c r="J90" s="115"/>
      <c r="K90" s="115"/>
    </row>
    <row r="91" spans="1:12" s="116" customFormat="1" ht="13">
      <c r="A91" s="115" t="s">
        <v>802</v>
      </c>
      <c r="B91" s="115"/>
      <c r="C91" s="115"/>
      <c r="D91" s="115"/>
      <c r="E91" s="115"/>
      <c r="F91" s="115"/>
      <c r="G91" s="115"/>
      <c r="H91" s="115"/>
      <c r="I91" s="115"/>
      <c r="J91" s="115"/>
      <c r="K91" s="115"/>
    </row>
  </sheetData>
  <mergeCells count="1">
    <mergeCell ref="A1:L1"/>
  </mergeCells>
  <pageMargins left="0.7" right="0.7" top="0.75" bottom="0.75" header="0.3" footer="0.3"/>
  <pageSetup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M125"/>
  <sheetViews>
    <sheetView workbookViewId="0">
      <pane ySplit="2" topLeftCell="A95" activePane="bottomLeft" state="frozen"/>
      <selection pane="bottomLeft" activeCell="H103" sqref="H103"/>
    </sheetView>
  </sheetViews>
  <sheetFormatPr defaultRowHeight="14.35"/>
  <cols>
    <col min="1" max="1" width="10.3515625" customWidth="1"/>
    <col min="2" max="2" width="13.52734375" customWidth="1"/>
    <col min="3" max="3" width="15.1171875" customWidth="1"/>
    <col min="4" max="4" width="19.87890625" customWidth="1"/>
    <col min="5" max="5" width="12.64453125" customWidth="1"/>
    <col min="6" max="6" width="11.64453125" customWidth="1"/>
    <col min="7" max="7" width="12.41015625" customWidth="1"/>
    <col min="8" max="8" width="14.3515625" customWidth="1"/>
    <col min="9" max="9" width="13.1171875" customWidth="1"/>
    <col min="10" max="10" width="12.3515625" customWidth="1"/>
    <col min="11" max="11" width="16" customWidth="1"/>
    <col min="12" max="12" width="14.3515625" customWidth="1"/>
    <col min="13" max="13" width="14.64453125" style="108" customWidth="1"/>
  </cols>
  <sheetData>
    <row r="1" spans="1:12" ht="49.2" customHeight="1">
      <c r="A1" s="127" t="s">
        <v>751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</row>
    <row r="2" spans="1:12" ht="49.2" customHeight="1">
      <c r="A2" s="13" t="s">
        <v>0</v>
      </c>
      <c r="B2" s="14" t="s">
        <v>2</v>
      </c>
      <c r="C2" s="14" t="s">
        <v>3</v>
      </c>
      <c r="D2" s="14" t="s">
        <v>1</v>
      </c>
      <c r="E2" s="14" t="s">
        <v>4</v>
      </c>
      <c r="F2" s="14" t="s">
        <v>507</v>
      </c>
      <c r="G2" s="15" t="s">
        <v>659</v>
      </c>
      <c r="H2" s="14" t="s">
        <v>660</v>
      </c>
      <c r="I2" s="14" t="s">
        <v>661</v>
      </c>
      <c r="J2" s="29" t="s">
        <v>8</v>
      </c>
      <c r="K2" s="30" t="s">
        <v>662</v>
      </c>
      <c r="L2" s="53" t="s">
        <v>664</v>
      </c>
    </row>
    <row r="3" spans="1:12" ht="22.2" customHeight="1">
      <c r="A3" s="106">
        <v>1</v>
      </c>
      <c r="B3" s="21">
        <v>45048</v>
      </c>
      <c r="C3" s="22" t="s">
        <v>70</v>
      </c>
      <c r="D3" s="20" t="s">
        <v>109</v>
      </c>
      <c r="E3" s="23" t="s">
        <v>12</v>
      </c>
      <c r="F3" s="23">
        <v>8000</v>
      </c>
      <c r="G3" s="23">
        <v>270.95</v>
      </c>
      <c r="H3" s="23">
        <v>267.3</v>
      </c>
      <c r="I3" s="23">
        <v>276.35000000000002</v>
      </c>
      <c r="J3" s="33">
        <f t="shared" ref="J3:J6" si="0">IF(E3="","",IF(E3="Buy",(I3-G3),(G3-I3)))</f>
        <v>5.4000000000000341</v>
      </c>
      <c r="K3" s="34">
        <f t="shared" ref="K3:K6" si="1">IF(E3="","",J3*F3)</f>
        <v>43200.000000000276</v>
      </c>
      <c r="L3" s="55"/>
    </row>
    <row r="4" spans="1:12" ht="22.2" customHeight="1">
      <c r="A4" s="106">
        <v>2</v>
      </c>
      <c r="B4" s="21"/>
      <c r="C4" s="22" t="s">
        <v>124</v>
      </c>
      <c r="D4" s="20" t="s">
        <v>169</v>
      </c>
      <c r="E4" s="23" t="s">
        <v>12</v>
      </c>
      <c r="F4" s="23">
        <v>5500</v>
      </c>
      <c r="G4" s="23">
        <v>110.5</v>
      </c>
      <c r="H4" s="23">
        <v>108.9</v>
      </c>
      <c r="I4" s="23">
        <v>111.25</v>
      </c>
      <c r="J4" s="33">
        <f t="shared" si="0"/>
        <v>0.75</v>
      </c>
      <c r="K4" s="34">
        <f t="shared" si="1"/>
        <v>4125</v>
      </c>
      <c r="L4" s="55"/>
    </row>
    <row r="5" spans="1:12" ht="22.2" customHeight="1">
      <c r="A5" s="106">
        <v>3</v>
      </c>
      <c r="B5" s="21"/>
      <c r="C5" s="22" t="s">
        <v>252</v>
      </c>
      <c r="D5" s="20" t="s">
        <v>193</v>
      </c>
      <c r="E5" s="23" t="s">
        <v>12</v>
      </c>
      <c r="F5" s="23">
        <v>4600</v>
      </c>
      <c r="G5" s="23">
        <v>239.8</v>
      </c>
      <c r="H5" s="23">
        <v>236.7</v>
      </c>
      <c r="I5" s="23">
        <v>238.6</v>
      </c>
      <c r="J5" s="33">
        <f t="shared" si="0"/>
        <v>-1.2000000000000171</v>
      </c>
      <c r="K5" s="34">
        <f t="shared" si="1"/>
        <v>-5520.0000000000782</v>
      </c>
      <c r="L5" s="55"/>
    </row>
    <row r="6" spans="1:12" ht="22.2" customHeight="1">
      <c r="A6" s="106">
        <v>4</v>
      </c>
      <c r="B6" s="21" t="s">
        <v>755</v>
      </c>
      <c r="C6" s="22" t="s">
        <v>754</v>
      </c>
      <c r="D6" s="20" t="s">
        <v>138</v>
      </c>
      <c r="E6" s="23" t="s">
        <v>12</v>
      </c>
      <c r="F6" s="23">
        <v>2500</v>
      </c>
      <c r="G6" s="23">
        <v>461</v>
      </c>
      <c r="H6" s="23">
        <v>456.75</v>
      </c>
      <c r="I6" s="23">
        <v>465</v>
      </c>
      <c r="J6" s="33">
        <f t="shared" si="0"/>
        <v>4</v>
      </c>
      <c r="K6" s="34">
        <f t="shared" si="1"/>
        <v>10000</v>
      </c>
      <c r="L6" s="55">
        <f>SUM(K3:K6)</f>
        <v>51805.000000000196</v>
      </c>
    </row>
    <row r="7" spans="1:12" ht="22.2" customHeight="1">
      <c r="A7" s="106">
        <v>5</v>
      </c>
      <c r="B7" s="21">
        <v>45049</v>
      </c>
      <c r="C7" s="22" t="s">
        <v>229</v>
      </c>
      <c r="D7" s="20" t="s">
        <v>644</v>
      </c>
      <c r="E7" s="23" t="s">
        <v>12</v>
      </c>
      <c r="F7" s="23">
        <v>5600</v>
      </c>
      <c r="G7" s="23">
        <v>213.05</v>
      </c>
      <c r="H7" s="23">
        <v>209.25</v>
      </c>
      <c r="I7" s="23">
        <v>213</v>
      </c>
      <c r="J7" s="33">
        <f t="shared" ref="J7:J13" si="2">IF(E7="","",IF(E7="Buy",(I7-G7),(G7-I7)))</f>
        <v>-5.0000000000011369E-2</v>
      </c>
      <c r="K7" s="34">
        <f t="shared" ref="K7:K13" si="3">IF(E7="","",J7*F7)</f>
        <v>-280.00000000006366</v>
      </c>
      <c r="L7" s="55"/>
    </row>
    <row r="8" spans="1:12" ht="22.2" customHeight="1">
      <c r="A8" s="106">
        <v>6</v>
      </c>
      <c r="B8" s="21"/>
      <c r="C8" s="22" t="s">
        <v>401</v>
      </c>
      <c r="D8" s="20" t="s">
        <v>161</v>
      </c>
      <c r="E8" s="23" t="s">
        <v>12</v>
      </c>
      <c r="F8" s="23">
        <v>1250</v>
      </c>
      <c r="G8" s="23">
        <v>795.3</v>
      </c>
      <c r="H8" s="23">
        <v>787.5</v>
      </c>
      <c r="I8" s="23">
        <v>792.3</v>
      </c>
      <c r="J8" s="33">
        <f t="shared" si="2"/>
        <v>-3</v>
      </c>
      <c r="K8" s="34">
        <f t="shared" si="3"/>
        <v>-3750</v>
      </c>
      <c r="L8" s="55"/>
    </row>
    <row r="9" spans="1:12" ht="22.2" customHeight="1">
      <c r="A9" s="106">
        <v>7</v>
      </c>
      <c r="B9" s="21" t="s">
        <v>755</v>
      </c>
      <c r="C9" s="22" t="s">
        <v>756</v>
      </c>
      <c r="D9" s="20" t="s">
        <v>718</v>
      </c>
      <c r="E9" s="23" t="s">
        <v>12</v>
      </c>
      <c r="F9" s="23">
        <v>4800</v>
      </c>
      <c r="G9" s="23">
        <v>106.15</v>
      </c>
      <c r="H9" s="23">
        <v>104.4</v>
      </c>
      <c r="I9" s="23">
        <v>106</v>
      </c>
      <c r="J9" s="33">
        <f t="shared" si="2"/>
        <v>-0.15000000000000568</v>
      </c>
      <c r="K9" s="34">
        <f t="shared" si="3"/>
        <v>-720.00000000002728</v>
      </c>
      <c r="L9" s="55">
        <f>SUM(K7:K9)</f>
        <v>-4750.0000000000909</v>
      </c>
    </row>
    <row r="10" spans="1:12" ht="22.2" customHeight="1">
      <c r="A10" s="106">
        <v>8</v>
      </c>
      <c r="B10" s="21">
        <v>45050</v>
      </c>
      <c r="C10" s="22" t="s">
        <v>145</v>
      </c>
      <c r="D10" s="20" t="s">
        <v>163</v>
      </c>
      <c r="E10" s="23" t="s">
        <v>12</v>
      </c>
      <c r="F10" s="23">
        <v>2700</v>
      </c>
      <c r="G10" s="23">
        <v>265.45</v>
      </c>
      <c r="H10" s="23">
        <v>262.35000000000002</v>
      </c>
      <c r="I10" s="23">
        <v>264.14999999999998</v>
      </c>
      <c r="J10" s="33">
        <f t="shared" si="2"/>
        <v>-1.3000000000000114</v>
      </c>
      <c r="K10" s="34">
        <f t="shared" si="3"/>
        <v>-3510.0000000000309</v>
      </c>
      <c r="L10" s="55"/>
    </row>
    <row r="11" spans="1:12" ht="22.2" customHeight="1">
      <c r="A11" s="106">
        <v>9</v>
      </c>
      <c r="B11" s="21"/>
      <c r="C11" s="22" t="s">
        <v>248</v>
      </c>
      <c r="D11" s="20" t="s">
        <v>695</v>
      </c>
      <c r="E11" s="23" t="s">
        <v>12</v>
      </c>
      <c r="F11" s="23">
        <v>1400</v>
      </c>
      <c r="G11" s="23">
        <v>962.35</v>
      </c>
      <c r="H11" s="23">
        <v>947.7</v>
      </c>
      <c r="I11" s="23">
        <v>975.9</v>
      </c>
      <c r="J11" s="33">
        <f t="shared" si="2"/>
        <v>13.549999999999955</v>
      </c>
      <c r="K11" s="34">
        <f t="shared" si="3"/>
        <v>18969.999999999935</v>
      </c>
      <c r="L11" s="55"/>
    </row>
    <row r="12" spans="1:12" ht="22.2" customHeight="1">
      <c r="A12" s="106">
        <v>10</v>
      </c>
      <c r="B12" s="21"/>
      <c r="C12" s="22" t="s">
        <v>403</v>
      </c>
      <c r="D12" s="20" t="s">
        <v>692</v>
      </c>
      <c r="E12" s="23" t="s">
        <v>12</v>
      </c>
      <c r="F12" s="23">
        <v>3000</v>
      </c>
      <c r="G12" s="23">
        <v>303.35000000000002</v>
      </c>
      <c r="H12" s="23">
        <v>298.8</v>
      </c>
      <c r="I12" s="23">
        <v>302.89999999999998</v>
      </c>
      <c r="J12" s="33">
        <f t="shared" si="2"/>
        <v>-0.45000000000004547</v>
      </c>
      <c r="K12" s="34">
        <f t="shared" si="3"/>
        <v>-1350.0000000001364</v>
      </c>
      <c r="L12" s="55"/>
    </row>
    <row r="13" spans="1:12" ht="22.2" customHeight="1">
      <c r="A13" s="106">
        <v>11</v>
      </c>
      <c r="B13" s="21" t="s">
        <v>755</v>
      </c>
      <c r="C13" s="22" t="s">
        <v>466</v>
      </c>
      <c r="D13" s="20" t="s">
        <v>103</v>
      </c>
      <c r="E13" s="23" t="s">
        <v>12</v>
      </c>
      <c r="F13" s="23">
        <v>1000</v>
      </c>
      <c r="G13" s="23">
        <v>1378.8</v>
      </c>
      <c r="H13" s="23">
        <v>1368.9</v>
      </c>
      <c r="I13" s="23">
        <v>1374</v>
      </c>
      <c r="J13" s="33">
        <f t="shared" si="2"/>
        <v>-4.7999999999999545</v>
      </c>
      <c r="K13" s="34">
        <f t="shared" si="3"/>
        <v>-4799.9999999999545</v>
      </c>
      <c r="L13" s="55">
        <f>SUM(K10:K13)</f>
        <v>9309.9999999998126</v>
      </c>
    </row>
    <row r="14" spans="1:12" ht="22.2" customHeight="1">
      <c r="A14" s="106">
        <v>12</v>
      </c>
      <c r="B14" s="21">
        <v>45051</v>
      </c>
      <c r="C14" s="22" t="s">
        <v>192</v>
      </c>
      <c r="D14" s="20" t="s">
        <v>667</v>
      </c>
      <c r="E14" s="23" t="s">
        <v>12</v>
      </c>
      <c r="F14" s="23">
        <v>3750</v>
      </c>
      <c r="G14" s="23">
        <v>160.9</v>
      </c>
      <c r="H14" s="23">
        <v>158.4</v>
      </c>
      <c r="I14" s="23">
        <v>158.9</v>
      </c>
      <c r="J14" s="33">
        <f t="shared" ref="J14:J16" si="4">IF(E14="","",IF(E14="Buy",(I14-G14),(G14-I14)))</f>
        <v>-2</v>
      </c>
      <c r="K14" s="34">
        <f t="shared" ref="K14:K16" si="5">IF(E14="","",J14*F14)</f>
        <v>-7500</v>
      </c>
      <c r="L14" s="55"/>
    </row>
    <row r="15" spans="1:12" ht="22.2" customHeight="1">
      <c r="A15" s="106">
        <v>13</v>
      </c>
      <c r="B15" s="21"/>
      <c r="C15" s="22" t="s">
        <v>291</v>
      </c>
      <c r="D15" s="20" t="s">
        <v>119</v>
      </c>
      <c r="E15" s="23" t="s">
        <v>12</v>
      </c>
      <c r="F15" s="23">
        <v>200</v>
      </c>
      <c r="G15" s="23">
        <v>8915</v>
      </c>
      <c r="H15" s="23">
        <v>8847.9</v>
      </c>
      <c r="I15" s="23">
        <v>8913</v>
      </c>
      <c r="J15" s="33">
        <f t="shared" si="4"/>
        <v>-2</v>
      </c>
      <c r="K15" s="34">
        <f t="shared" si="5"/>
        <v>-400</v>
      </c>
      <c r="L15" s="55"/>
    </row>
    <row r="16" spans="1:12" ht="22.2" customHeight="1">
      <c r="A16" s="106">
        <v>14</v>
      </c>
      <c r="B16" s="21"/>
      <c r="C16" s="22" t="s">
        <v>416</v>
      </c>
      <c r="D16" s="20" t="s">
        <v>133</v>
      </c>
      <c r="E16" s="23" t="s">
        <v>12</v>
      </c>
      <c r="F16" s="23">
        <v>1250</v>
      </c>
      <c r="G16" s="23">
        <v>695.2</v>
      </c>
      <c r="H16" s="23">
        <v>687.6</v>
      </c>
      <c r="I16" s="23">
        <v>689.55</v>
      </c>
      <c r="J16" s="33">
        <f t="shared" si="4"/>
        <v>-5.6500000000000909</v>
      </c>
      <c r="K16" s="34">
        <f t="shared" si="5"/>
        <v>-7062.5000000001137</v>
      </c>
      <c r="L16" s="55"/>
    </row>
    <row r="17" spans="1:12" ht="22.2" customHeight="1">
      <c r="A17" s="106">
        <v>15</v>
      </c>
      <c r="B17" s="21"/>
      <c r="C17" s="22" t="s">
        <v>228</v>
      </c>
      <c r="D17" s="20" t="s">
        <v>156</v>
      </c>
      <c r="E17" s="23" t="s">
        <v>13</v>
      </c>
      <c r="F17" s="23">
        <v>900</v>
      </c>
      <c r="G17" s="23">
        <v>1096.3</v>
      </c>
      <c r="H17" s="23">
        <v>1107.9000000000001</v>
      </c>
      <c r="I17" s="23">
        <v>1071.95</v>
      </c>
      <c r="J17" s="33">
        <f t="shared" ref="J17:J30" si="6">IF(E17="","",IF(E17="Buy",(I17-G17),(G17-I17)))</f>
        <v>24.349999999999909</v>
      </c>
      <c r="K17" s="34">
        <f t="shared" ref="K17:K30" si="7">IF(E17="","",J17*F17)</f>
        <v>21914.99999999992</v>
      </c>
      <c r="L17" s="55"/>
    </row>
    <row r="18" spans="1:12" ht="22.2" customHeight="1">
      <c r="A18" s="106">
        <v>16</v>
      </c>
      <c r="B18" s="21" t="s">
        <v>758</v>
      </c>
      <c r="C18" s="22" t="s">
        <v>757</v>
      </c>
      <c r="D18" s="20" t="s">
        <v>80</v>
      </c>
      <c r="E18" s="23" t="s">
        <v>13</v>
      </c>
      <c r="F18" s="23">
        <v>10000</v>
      </c>
      <c r="G18" s="23">
        <v>149.05000000000001</v>
      </c>
      <c r="H18" s="23">
        <v>150.75</v>
      </c>
      <c r="I18" s="23">
        <v>150.75</v>
      </c>
      <c r="J18" s="33">
        <f t="shared" si="6"/>
        <v>-1.6999999999999886</v>
      </c>
      <c r="K18" s="34">
        <f t="shared" si="7"/>
        <v>-16999.999999999887</v>
      </c>
      <c r="L18" s="55">
        <f>SUM(K14:K18)</f>
        <v>-10047.50000000008</v>
      </c>
    </row>
    <row r="19" spans="1:12" ht="22.2" customHeight="1">
      <c r="A19" s="106">
        <v>17</v>
      </c>
      <c r="B19" s="21">
        <v>45054</v>
      </c>
      <c r="C19" s="22" t="s">
        <v>70</v>
      </c>
      <c r="D19" s="20" t="s">
        <v>99</v>
      </c>
      <c r="E19" s="23" t="s">
        <v>13</v>
      </c>
      <c r="F19" s="23">
        <v>500</v>
      </c>
      <c r="G19" s="23">
        <v>1891.3</v>
      </c>
      <c r="H19" s="23">
        <v>1924.2</v>
      </c>
      <c r="I19" s="23">
        <v>1914</v>
      </c>
      <c r="J19" s="33">
        <f t="shared" si="6"/>
        <v>-22.700000000000045</v>
      </c>
      <c r="K19" s="34">
        <f t="shared" si="7"/>
        <v>-11350.000000000022</v>
      </c>
      <c r="L19" s="55"/>
    </row>
    <row r="20" spans="1:12" ht="22.2" customHeight="1">
      <c r="A20" s="106">
        <v>18</v>
      </c>
      <c r="B20" s="21"/>
      <c r="C20" s="22" t="s">
        <v>701</v>
      </c>
      <c r="D20" s="20" t="s">
        <v>113</v>
      </c>
      <c r="E20" s="23" t="s">
        <v>12</v>
      </c>
      <c r="F20" s="23">
        <v>2850</v>
      </c>
      <c r="G20" s="23">
        <v>493.8</v>
      </c>
      <c r="H20" s="23">
        <v>488.7</v>
      </c>
      <c r="I20" s="23">
        <v>501.9</v>
      </c>
      <c r="J20" s="33">
        <f t="shared" si="6"/>
        <v>8.0999999999999659</v>
      </c>
      <c r="K20" s="34">
        <f t="shared" si="7"/>
        <v>23084.999999999902</v>
      </c>
      <c r="L20" s="55"/>
    </row>
    <row r="21" spans="1:12" ht="22.2" customHeight="1">
      <c r="A21" s="106">
        <v>19</v>
      </c>
      <c r="B21" s="21"/>
      <c r="C21" s="22" t="s">
        <v>320</v>
      </c>
      <c r="D21" s="20" t="s">
        <v>179</v>
      </c>
      <c r="E21" s="23" t="s">
        <v>12</v>
      </c>
      <c r="F21" s="23">
        <v>1700</v>
      </c>
      <c r="G21" s="23">
        <v>724.75</v>
      </c>
      <c r="H21" s="23">
        <v>714.15</v>
      </c>
      <c r="I21" s="23">
        <v>736.2</v>
      </c>
      <c r="J21" s="33">
        <f t="shared" si="6"/>
        <v>11.450000000000045</v>
      </c>
      <c r="K21" s="34">
        <f t="shared" si="7"/>
        <v>19465.000000000076</v>
      </c>
      <c r="L21" s="55"/>
    </row>
    <row r="22" spans="1:12" ht="22.2" customHeight="1">
      <c r="A22" s="106">
        <v>20</v>
      </c>
      <c r="B22" s="21" t="s">
        <v>755</v>
      </c>
      <c r="C22" s="22" t="s">
        <v>364</v>
      </c>
      <c r="D22" s="20" t="s">
        <v>575</v>
      </c>
      <c r="E22" s="23" t="s">
        <v>12</v>
      </c>
      <c r="F22" s="23">
        <v>4000</v>
      </c>
      <c r="G22" s="23">
        <v>309.35000000000002</v>
      </c>
      <c r="H22" s="23">
        <v>306</v>
      </c>
      <c r="I22" s="23">
        <v>307.95</v>
      </c>
      <c r="J22" s="33">
        <f t="shared" si="6"/>
        <v>-1.4000000000000341</v>
      </c>
      <c r="K22" s="34">
        <f t="shared" si="7"/>
        <v>-5600.0000000001364</v>
      </c>
      <c r="L22" s="55"/>
    </row>
    <row r="23" spans="1:12" ht="22.2" customHeight="1">
      <c r="A23" s="106">
        <v>21</v>
      </c>
      <c r="B23" s="21" t="s">
        <v>755</v>
      </c>
      <c r="C23" s="22" t="s">
        <v>759</v>
      </c>
      <c r="D23" s="20" t="s">
        <v>113</v>
      </c>
      <c r="E23" s="23" t="s">
        <v>12</v>
      </c>
      <c r="F23" s="23">
        <v>2850</v>
      </c>
      <c r="G23" s="23">
        <v>503.4</v>
      </c>
      <c r="H23" s="23">
        <v>498.6</v>
      </c>
      <c r="I23" s="23">
        <v>508.8</v>
      </c>
      <c r="J23" s="33">
        <f t="shared" si="6"/>
        <v>5.4000000000000341</v>
      </c>
      <c r="K23" s="34">
        <f t="shared" si="7"/>
        <v>15390.000000000096</v>
      </c>
      <c r="L23" s="55">
        <f>SUM(K19:K23)</f>
        <v>40989.999999999913</v>
      </c>
    </row>
    <row r="24" spans="1:12" ht="22.2" customHeight="1">
      <c r="A24" s="106">
        <v>22</v>
      </c>
      <c r="B24" s="21">
        <v>45055</v>
      </c>
      <c r="C24" s="22" t="s">
        <v>240</v>
      </c>
      <c r="D24" s="20" t="s">
        <v>155</v>
      </c>
      <c r="E24" s="23" t="s">
        <v>12</v>
      </c>
      <c r="F24" s="23">
        <v>4000</v>
      </c>
      <c r="G24" s="23">
        <v>282.60000000000002</v>
      </c>
      <c r="H24" s="23">
        <v>279.89999999999998</v>
      </c>
      <c r="I24" s="23">
        <v>288.75</v>
      </c>
      <c r="J24" s="33">
        <f t="shared" si="6"/>
        <v>6.1499999999999773</v>
      </c>
      <c r="K24" s="34">
        <f t="shared" si="7"/>
        <v>24599.999999999909</v>
      </c>
      <c r="L24" s="55"/>
    </row>
    <row r="25" spans="1:12" ht="22.2" customHeight="1">
      <c r="A25" s="106">
        <v>23</v>
      </c>
      <c r="B25" s="21"/>
      <c r="C25" s="22" t="s">
        <v>209</v>
      </c>
      <c r="D25" s="20" t="s">
        <v>620</v>
      </c>
      <c r="E25" s="23" t="s">
        <v>12</v>
      </c>
      <c r="F25" s="23">
        <v>400</v>
      </c>
      <c r="G25" s="23">
        <v>3817</v>
      </c>
      <c r="H25" s="23">
        <v>3784.5</v>
      </c>
      <c r="I25" s="23">
        <v>3784.5</v>
      </c>
      <c r="J25" s="33">
        <f t="shared" si="6"/>
        <v>-32.5</v>
      </c>
      <c r="K25" s="34">
        <f t="shared" si="7"/>
        <v>-13000</v>
      </c>
      <c r="L25" s="55"/>
    </row>
    <row r="26" spans="1:12" ht="22.2" customHeight="1">
      <c r="A26" s="106">
        <v>24</v>
      </c>
      <c r="B26" s="21" t="s">
        <v>755</v>
      </c>
      <c r="C26" s="22" t="s">
        <v>466</v>
      </c>
      <c r="D26" s="20" t="s">
        <v>760</v>
      </c>
      <c r="E26" s="23" t="s">
        <v>12</v>
      </c>
      <c r="F26" s="23">
        <v>2200</v>
      </c>
      <c r="G26" s="23">
        <v>335.65</v>
      </c>
      <c r="H26" s="23">
        <v>331.2</v>
      </c>
      <c r="I26" s="23">
        <v>333.8</v>
      </c>
      <c r="J26" s="33">
        <f t="shared" si="6"/>
        <v>-1.8499999999999659</v>
      </c>
      <c r="K26" s="34">
        <f t="shared" si="7"/>
        <v>-4069.999999999925</v>
      </c>
      <c r="L26" s="55"/>
    </row>
    <row r="27" spans="1:12" ht="22.2" customHeight="1">
      <c r="A27" s="106">
        <v>25</v>
      </c>
      <c r="B27" s="21" t="s">
        <v>755</v>
      </c>
      <c r="C27" s="22" t="s">
        <v>520</v>
      </c>
      <c r="D27" s="20" t="s">
        <v>404</v>
      </c>
      <c r="E27" s="23" t="s">
        <v>12</v>
      </c>
      <c r="F27" s="23">
        <v>350</v>
      </c>
      <c r="G27" s="23">
        <v>3277</v>
      </c>
      <c r="H27" s="23">
        <v>3258</v>
      </c>
      <c r="I27" s="23">
        <v>3288.6</v>
      </c>
      <c r="J27" s="33">
        <f t="shared" si="6"/>
        <v>11.599999999999909</v>
      </c>
      <c r="K27" s="34">
        <f t="shared" si="7"/>
        <v>4059.9999999999682</v>
      </c>
      <c r="L27" s="55">
        <f>SUM(K24:K27)</f>
        <v>11589.999999999953</v>
      </c>
    </row>
    <row r="28" spans="1:12" ht="22.2" customHeight="1">
      <c r="A28" s="106">
        <v>26</v>
      </c>
      <c r="B28" s="21">
        <v>45056</v>
      </c>
      <c r="C28" s="22" t="s">
        <v>213</v>
      </c>
      <c r="D28" s="20" t="s">
        <v>156</v>
      </c>
      <c r="E28" s="23" t="s">
        <v>12</v>
      </c>
      <c r="F28" s="23">
        <v>450</v>
      </c>
      <c r="G28" s="23">
        <v>1168.5999999999999</v>
      </c>
      <c r="H28" s="23">
        <v>1154.25</v>
      </c>
      <c r="I28" s="23">
        <v>1162</v>
      </c>
      <c r="J28" s="33">
        <f t="shared" si="6"/>
        <v>-6.5999999999999091</v>
      </c>
      <c r="K28" s="34">
        <f t="shared" si="7"/>
        <v>-2969.9999999999591</v>
      </c>
      <c r="L28" s="55"/>
    </row>
    <row r="29" spans="1:12" ht="22.2" customHeight="1">
      <c r="A29" s="106">
        <v>27</v>
      </c>
      <c r="B29" s="21"/>
      <c r="C29" s="22" t="s">
        <v>221</v>
      </c>
      <c r="D29" s="20" t="s">
        <v>672</v>
      </c>
      <c r="E29" s="23" t="s">
        <v>13</v>
      </c>
      <c r="F29" s="23">
        <v>1600</v>
      </c>
      <c r="G29" s="23">
        <v>411.75</v>
      </c>
      <c r="H29" s="23">
        <v>415.35</v>
      </c>
      <c r="I29" s="23">
        <v>415.35</v>
      </c>
      <c r="J29" s="33">
        <f t="shared" si="6"/>
        <v>-3.6000000000000227</v>
      </c>
      <c r="K29" s="34">
        <f t="shared" si="7"/>
        <v>-5760.0000000000364</v>
      </c>
      <c r="L29" s="55"/>
    </row>
    <row r="30" spans="1:12" ht="22.2" customHeight="1">
      <c r="A30" s="106">
        <v>28</v>
      </c>
      <c r="B30" s="21"/>
      <c r="C30" s="22" t="s">
        <v>460</v>
      </c>
      <c r="D30" s="20" t="s">
        <v>80</v>
      </c>
      <c r="E30" s="23" t="s">
        <v>13</v>
      </c>
      <c r="F30" s="23">
        <v>10000</v>
      </c>
      <c r="G30" s="23">
        <v>149.19999999999999</v>
      </c>
      <c r="H30" s="23">
        <v>150.75</v>
      </c>
      <c r="I30" s="23">
        <v>150.30000000000001</v>
      </c>
      <c r="J30" s="33">
        <f t="shared" si="6"/>
        <v>-1.1000000000000227</v>
      </c>
      <c r="K30" s="34">
        <f t="shared" si="7"/>
        <v>-11000.000000000227</v>
      </c>
      <c r="L30" s="55"/>
    </row>
    <row r="31" spans="1:12" ht="22.2" customHeight="1">
      <c r="A31" s="106">
        <v>29</v>
      </c>
      <c r="B31" s="21"/>
      <c r="C31" s="22" t="s">
        <v>290</v>
      </c>
      <c r="D31" s="20" t="s">
        <v>620</v>
      </c>
      <c r="E31" s="23" t="s">
        <v>12</v>
      </c>
      <c r="F31" s="23">
        <v>400</v>
      </c>
      <c r="G31" s="23">
        <v>3823</v>
      </c>
      <c r="H31" s="23">
        <v>3784.5</v>
      </c>
      <c r="I31" s="23">
        <v>3882.25</v>
      </c>
      <c r="J31" s="33">
        <f t="shared" ref="J31:J38" si="8">IF(E31="","",IF(E31="Buy",(I31-G31),(G31-I31)))</f>
        <v>59.25</v>
      </c>
      <c r="K31" s="34">
        <f t="shared" ref="K31:K38" si="9">IF(E31="","",J31*F31)</f>
        <v>23700</v>
      </c>
      <c r="L31" s="55"/>
    </row>
    <row r="32" spans="1:12" ht="22.2" customHeight="1">
      <c r="A32" s="106">
        <v>30</v>
      </c>
      <c r="B32" s="21" t="s">
        <v>755</v>
      </c>
      <c r="C32" s="22" t="s">
        <v>275</v>
      </c>
      <c r="D32" s="20" t="s">
        <v>243</v>
      </c>
      <c r="E32" s="23" t="s">
        <v>12</v>
      </c>
      <c r="F32" s="23">
        <v>3600</v>
      </c>
      <c r="G32" s="23">
        <v>373</v>
      </c>
      <c r="H32" s="23">
        <v>369.45</v>
      </c>
      <c r="I32" s="23">
        <v>375.65</v>
      </c>
      <c r="J32" s="33">
        <f t="shared" si="8"/>
        <v>2.6499999999999773</v>
      </c>
      <c r="K32" s="34">
        <f t="shared" si="9"/>
        <v>9539.9999999999181</v>
      </c>
      <c r="L32" s="55">
        <f>SUM(K28:K32)</f>
        <v>13509.999999999693</v>
      </c>
    </row>
    <row r="33" spans="1:12" ht="22.2" customHeight="1">
      <c r="A33" s="106">
        <v>31</v>
      </c>
      <c r="B33" s="21">
        <v>45057</v>
      </c>
      <c r="C33" s="22" t="s">
        <v>94</v>
      </c>
      <c r="D33" s="20" t="s">
        <v>702</v>
      </c>
      <c r="E33" s="23" t="s">
        <v>12</v>
      </c>
      <c r="F33" s="23">
        <v>600</v>
      </c>
      <c r="G33" s="23">
        <v>3001.5</v>
      </c>
      <c r="H33" s="23">
        <v>2979.9</v>
      </c>
      <c r="I33" s="23">
        <v>3017.85</v>
      </c>
      <c r="J33" s="33">
        <f t="shared" si="8"/>
        <v>16.349999999999909</v>
      </c>
      <c r="K33" s="34">
        <f t="shared" si="9"/>
        <v>9809.9999999999454</v>
      </c>
      <c r="L33" s="55"/>
    </row>
    <row r="34" spans="1:12" ht="22.2" customHeight="1">
      <c r="A34" s="106">
        <v>32</v>
      </c>
      <c r="B34" s="21"/>
      <c r="C34" s="22" t="s">
        <v>689</v>
      </c>
      <c r="D34" s="20" t="s">
        <v>133</v>
      </c>
      <c r="E34" s="23" t="s">
        <v>12</v>
      </c>
      <c r="F34" s="23">
        <v>1250</v>
      </c>
      <c r="G34" s="23">
        <v>711.8</v>
      </c>
      <c r="H34" s="23">
        <v>700.2</v>
      </c>
      <c r="I34" s="23">
        <v>710.1</v>
      </c>
      <c r="J34" s="33">
        <f t="shared" si="8"/>
        <v>-1.6999999999999318</v>
      </c>
      <c r="K34" s="34">
        <f t="shared" si="9"/>
        <v>-2124.9999999999145</v>
      </c>
      <c r="L34" s="55"/>
    </row>
    <row r="35" spans="1:12" ht="22.2" customHeight="1">
      <c r="A35" s="106">
        <v>33</v>
      </c>
      <c r="B35" s="21" t="s">
        <v>758</v>
      </c>
      <c r="C35" s="22" t="s">
        <v>636</v>
      </c>
      <c r="D35" s="20" t="s">
        <v>202</v>
      </c>
      <c r="E35" s="23" t="s">
        <v>13</v>
      </c>
      <c r="F35" s="23">
        <v>2700</v>
      </c>
      <c r="G35" s="23">
        <v>712.3</v>
      </c>
      <c r="H35" s="23">
        <v>716.4</v>
      </c>
      <c r="I35" s="23">
        <v>697.45</v>
      </c>
      <c r="J35" s="33">
        <f t="shared" si="8"/>
        <v>14.849999999999909</v>
      </c>
      <c r="K35" s="34">
        <f t="shared" si="9"/>
        <v>40094.999999999753</v>
      </c>
      <c r="L35" s="55">
        <f>SUM(K33:K35)</f>
        <v>47779.999999999782</v>
      </c>
    </row>
    <row r="36" spans="1:12" ht="22.2" customHeight="1">
      <c r="A36" s="106">
        <v>34</v>
      </c>
      <c r="B36" s="21">
        <v>45058</v>
      </c>
      <c r="C36" s="22" t="s">
        <v>276</v>
      </c>
      <c r="D36" s="20" t="s">
        <v>644</v>
      </c>
      <c r="E36" s="23" t="s">
        <v>12</v>
      </c>
      <c r="F36" s="23">
        <v>2800</v>
      </c>
      <c r="G36" s="23">
        <v>213.65</v>
      </c>
      <c r="H36" s="23">
        <v>210.15</v>
      </c>
      <c r="I36" s="23">
        <v>220.5</v>
      </c>
      <c r="J36" s="33">
        <f t="shared" si="8"/>
        <v>6.8499999999999943</v>
      </c>
      <c r="K36" s="34">
        <f t="shared" si="9"/>
        <v>19179.999999999985</v>
      </c>
      <c r="L36" s="55"/>
    </row>
    <row r="37" spans="1:12" ht="22.2" customHeight="1">
      <c r="A37" s="106">
        <v>35</v>
      </c>
      <c r="B37" s="21"/>
      <c r="C37" s="22" t="s">
        <v>102</v>
      </c>
      <c r="D37" s="20" t="s">
        <v>669</v>
      </c>
      <c r="E37" s="23" t="s">
        <v>13</v>
      </c>
      <c r="F37" s="23">
        <v>2000</v>
      </c>
      <c r="G37" s="23">
        <v>358</v>
      </c>
      <c r="H37" s="23">
        <v>361.8</v>
      </c>
      <c r="I37" s="23">
        <v>357.3</v>
      </c>
      <c r="J37" s="33">
        <f t="shared" si="8"/>
        <v>0.69999999999998863</v>
      </c>
      <c r="K37" s="34">
        <f t="shared" si="9"/>
        <v>1399.9999999999773</v>
      </c>
      <c r="L37" s="55"/>
    </row>
    <row r="38" spans="1:12" ht="22.2" customHeight="1">
      <c r="A38" s="106">
        <v>36</v>
      </c>
      <c r="B38" s="21"/>
      <c r="C38" s="22" t="s">
        <v>227</v>
      </c>
      <c r="D38" s="20" t="s">
        <v>447</v>
      </c>
      <c r="E38" s="23" t="s">
        <v>12</v>
      </c>
      <c r="F38" s="23">
        <v>500</v>
      </c>
      <c r="G38" s="23">
        <v>1832</v>
      </c>
      <c r="H38" s="23">
        <v>1809.9</v>
      </c>
      <c r="I38" s="23">
        <v>1818.9</v>
      </c>
      <c r="J38" s="33">
        <f t="shared" si="8"/>
        <v>-13.099999999999909</v>
      </c>
      <c r="K38" s="34">
        <f t="shared" si="9"/>
        <v>-6549.9999999999545</v>
      </c>
      <c r="L38" s="55"/>
    </row>
    <row r="39" spans="1:12" ht="22.2" customHeight="1">
      <c r="A39" s="106">
        <v>37</v>
      </c>
      <c r="B39" s="21"/>
      <c r="C39" s="22" t="s">
        <v>458</v>
      </c>
      <c r="D39" s="20" t="s">
        <v>72</v>
      </c>
      <c r="E39" s="23" t="s">
        <v>12</v>
      </c>
      <c r="F39" s="23">
        <v>50</v>
      </c>
      <c r="G39" s="23">
        <v>43670</v>
      </c>
      <c r="H39" s="23">
        <v>43551</v>
      </c>
      <c r="I39" s="23">
        <v>43910</v>
      </c>
      <c r="J39" s="33">
        <f t="shared" ref="J39" si="10">IF(E39="","",IF(E39="Buy",(I39-G39),(G39-I39)))</f>
        <v>240</v>
      </c>
      <c r="K39" s="34">
        <f t="shared" ref="K39" si="11">IF(E39="","",J39*F39)</f>
        <v>12000</v>
      </c>
      <c r="L39" s="55"/>
    </row>
    <row r="40" spans="1:12" ht="22.2" customHeight="1">
      <c r="A40" s="106">
        <v>38</v>
      </c>
      <c r="B40" s="21"/>
      <c r="C40" s="22" t="s">
        <v>46</v>
      </c>
      <c r="D40" s="20" t="s">
        <v>672</v>
      </c>
      <c r="E40" s="23" t="s">
        <v>13</v>
      </c>
      <c r="F40" s="23">
        <v>3200</v>
      </c>
      <c r="G40" s="23">
        <v>399.15</v>
      </c>
      <c r="H40" s="23">
        <v>403.2</v>
      </c>
      <c r="I40" s="23">
        <v>390.2</v>
      </c>
      <c r="J40" s="33">
        <f t="shared" ref="J40:J45" si="12">IF(E40="","",IF(E40="Buy",(I40-G40),(G40-I40)))</f>
        <v>8.9499999999999886</v>
      </c>
      <c r="K40" s="34">
        <f t="shared" ref="K40:K45" si="13">IF(E40="","",J40*F40)</f>
        <v>28639.999999999964</v>
      </c>
      <c r="L40" s="55"/>
    </row>
    <row r="41" spans="1:12" ht="22.2" customHeight="1">
      <c r="A41" s="106">
        <v>39</v>
      </c>
      <c r="B41" s="21" t="s">
        <v>758</v>
      </c>
      <c r="C41" s="22" t="s">
        <v>307</v>
      </c>
      <c r="D41" s="20" t="s">
        <v>707</v>
      </c>
      <c r="E41" s="23" t="s">
        <v>13</v>
      </c>
      <c r="F41" s="23">
        <v>3000</v>
      </c>
      <c r="G41" s="23">
        <v>436</v>
      </c>
      <c r="H41" s="23">
        <v>442.8</v>
      </c>
      <c r="I41" s="23">
        <v>437.75</v>
      </c>
      <c r="J41" s="33">
        <f t="shared" si="12"/>
        <v>-1.75</v>
      </c>
      <c r="K41" s="34">
        <f t="shared" si="13"/>
        <v>-5250</v>
      </c>
      <c r="L41" s="55">
        <f>SUM(K36:K41)</f>
        <v>49419.999999999971</v>
      </c>
    </row>
    <row r="42" spans="1:12" ht="22.2" customHeight="1">
      <c r="A42" s="106">
        <v>40</v>
      </c>
      <c r="B42" s="21">
        <v>45061</v>
      </c>
      <c r="C42" s="22" t="s">
        <v>213</v>
      </c>
      <c r="D42" s="20" t="s">
        <v>714</v>
      </c>
      <c r="E42" s="23" t="s">
        <v>13</v>
      </c>
      <c r="F42" s="23">
        <v>5000</v>
      </c>
      <c r="G42" s="23">
        <v>124.15</v>
      </c>
      <c r="H42" s="23">
        <v>125.55</v>
      </c>
      <c r="I42" s="23">
        <v>125.55</v>
      </c>
      <c r="J42" s="33">
        <f t="shared" si="12"/>
        <v>-1.3999999999999915</v>
      </c>
      <c r="K42" s="34">
        <f t="shared" si="13"/>
        <v>-6999.9999999999573</v>
      </c>
      <c r="L42" s="55"/>
    </row>
    <row r="43" spans="1:12" ht="22.2" customHeight="1">
      <c r="A43" s="106">
        <v>41</v>
      </c>
      <c r="B43" s="21"/>
      <c r="C43" s="22" t="s">
        <v>388</v>
      </c>
      <c r="D43" s="20" t="s">
        <v>362</v>
      </c>
      <c r="E43" s="23" t="s">
        <v>12</v>
      </c>
      <c r="F43" s="23">
        <v>250</v>
      </c>
      <c r="G43" s="23">
        <v>3987</v>
      </c>
      <c r="H43" s="23">
        <v>3942.9</v>
      </c>
      <c r="I43" s="23">
        <v>3954</v>
      </c>
      <c r="J43" s="33">
        <f t="shared" si="12"/>
        <v>-33</v>
      </c>
      <c r="K43" s="34">
        <f t="shared" si="13"/>
        <v>-8250</v>
      </c>
      <c r="L43" s="55"/>
    </row>
    <row r="44" spans="1:12" ht="22.2" customHeight="1">
      <c r="A44" s="106">
        <v>42</v>
      </c>
      <c r="B44" s="21"/>
      <c r="C44" s="22" t="s">
        <v>102</v>
      </c>
      <c r="D44" s="20" t="s">
        <v>165</v>
      </c>
      <c r="E44" s="23" t="s">
        <v>12</v>
      </c>
      <c r="F44" s="23">
        <v>3300</v>
      </c>
      <c r="G44" s="23">
        <v>451.05</v>
      </c>
      <c r="H44" s="23">
        <v>446.4</v>
      </c>
      <c r="I44" s="23">
        <v>458.65</v>
      </c>
      <c r="J44" s="33">
        <f t="shared" si="12"/>
        <v>7.5999999999999659</v>
      </c>
      <c r="K44" s="34">
        <f t="shared" si="13"/>
        <v>25079.999999999887</v>
      </c>
      <c r="L44" s="55"/>
    </row>
    <row r="45" spans="1:12" ht="22.2" customHeight="1">
      <c r="A45" s="106">
        <v>43</v>
      </c>
      <c r="B45" s="21"/>
      <c r="C45" s="22" t="s">
        <v>242</v>
      </c>
      <c r="D45" s="20" t="s">
        <v>170</v>
      </c>
      <c r="E45" s="23" t="s">
        <v>12</v>
      </c>
      <c r="F45" s="23">
        <v>1200</v>
      </c>
      <c r="G45" s="23">
        <v>1064.3</v>
      </c>
      <c r="H45" s="23">
        <v>1056.5999999999999</v>
      </c>
      <c r="I45" s="23">
        <v>1066.75</v>
      </c>
      <c r="J45" s="33">
        <f t="shared" si="12"/>
        <v>2.4500000000000455</v>
      </c>
      <c r="K45" s="34">
        <f t="shared" si="13"/>
        <v>2940.0000000000546</v>
      </c>
      <c r="L45" s="55"/>
    </row>
    <row r="46" spans="1:12" ht="22.2" customHeight="1">
      <c r="A46" s="106">
        <v>44</v>
      </c>
      <c r="B46" s="21"/>
      <c r="C46" s="22" t="s">
        <v>627</v>
      </c>
      <c r="D46" s="20" t="s">
        <v>153</v>
      </c>
      <c r="E46" s="23" t="s">
        <v>12</v>
      </c>
      <c r="F46" s="23">
        <v>5850</v>
      </c>
      <c r="G46" s="23">
        <v>183.6</v>
      </c>
      <c r="H46" s="23">
        <v>181.8</v>
      </c>
      <c r="I46" s="23">
        <v>183.15</v>
      </c>
      <c r="J46" s="33">
        <f t="shared" ref="J46:J47" si="14">IF(E46="","",IF(E46="Buy",(I46-G46),(G46-I46)))</f>
        <v>-0.44999999999998863</v>
      </c>
      <c r="K46" s="34">
        <f t="shared" ref="K46:K47" si="15">IF(E46="","",J46*F46)</f>
        <v>-2632.4999999999336</v>
      </c>
      <c r="L46" s="55"/>
    </row>
    <row r="47" spans="1:12" ht="22.2" customHeight="1">
      <c r="A47" s="106">
        <v>45</v>
      </c>
      <c r="B47" s="21"/>
      <c r="C47" s="22" t="s">
        <v>732</v>
      </c>
      <c r="D47" s="20" t="s">
        <v>752</v>
      </c>
      <c r="E47" s="23" t="s">
        <v>12</v>
      </c>
      <c r="F47" s="23">
        <v>700</v>
      </c>
      <c r="G47" s="23">
        <v>1369.6</v>
      </c>
      <c r="H47" s="23">
        <v>1353.6</v>
      </c>
      <c r="I47" s="23">
        <v>1357</v>
      </c>
      <c r="J47" s="33">
        <f t="shared" si="14"/>
        <v>-12.599999999999909</v>
      </c>
      <c r="K47" s="34">
        <f t="shared" si="15"/>
        <v>-8819.9999999999363</v>
      </c>
      <c r="L47" s="55"/>
    </row>
    <row r="48" spans="1:12" ht="22.2" customHeight="1">
      <c r="A48" s="106">
        <v>46</v>
      </c>
      <c r="B48" s="21"/>
      <c r="C48" s="22" t="s">
        <v>314</v>
      </c>
      <c r="D48" s="20" t="s">
        <v>351</v>
      </c>
      <c r="E48" s="23" t="s">
        <v>12</v>
      </c>
      <c r="F48" s="23">
        <v>9150</v>
      </c>
      <c r="G48" s="23">
        <v>111.85</v>
      </c>
      <c r="H48" s="23">
        <v>110.7</v>
      </c>
      <c r="I48" s="23">
        <v>113.3</v>
      </c>
      <c r="J48" s="33">
        <f t="shared" ref="J48:J54" si="16">IF(E48="","",IF(E48="Buy",(I48-G48),(G48-I48)))</f>
        <v>1.4500000000000028</v>
      </c>
      <c r="K48" s="34">
        <f t="shared" ref="K48:K54" si="17">IF(E48="","",J48*F48)</f>
        <v>13267.500000000025</v>
      </c>
      <c r="L48" s="55"/>
    </row>
    <row r="49" spans="1:12" ht="22.2" customHeight="1">
      <c r="A49" s="106">
        <v>47</v>
      </c>
      <c r="B49" s="21" t="s">
        <v>755</v>
      </c>
      <c r="C49" s="22" t="s">
        <v>275</v>
      </c>
      <c r="D49" s="20" t="s">
        <v>650</v>
      </c>
      <c r="E49" s="23" t="s">
        <v>12</v>
      </c>
      <c r="F49" s="23">
        <v>1950</v>
      </c>
      <c r="G49" s="23">
        <v>661.1</v>
      </c>
      <c r="H49" s="23">
        <v>651.6</v>
      </c>
      <c r="I49" s="23">
        <v>659.7</v>
      </c>
      <c r="J49" s="33">
        <f t="shared" si="16"/>
        <v>-1.3999999999999773</v>
      </c>
      <c r="K49" s="34">
        <f t="shared" si="17"/>
        <v>-2729.9999999999554</v>
      </c>
      <c r="L49" s="55">
        <f>SUM(K42:K49)</f>
        <v>11855.000000000186</v>
      </c>
    </row>
    <row r="50" spans="1:12" ht="22.2" customHeight="1">
      <c r="A50" s="106">
        <v>48</v>
      </c>
      <c r="B50" s="21">
        <v>45062</v>
      </c>
      <c r="C50" s="22" t="s">
        <v>237</v>
      </c>
      <c r="D50" s="20" t="s">
        <v>185</v>
      </c>
      <c r="E50" s="23" t="s">
        <v>12</v>
      </c>
      <c r="F50" s="23">
        <v>2000</v>
      </c>
      <c r="G50" s="23">
        <v>625.54999999999995</v>
      </c>
      <c r="H50" s="23">
        <v>616.5</v>
      </c>
      <c r="I50" s="23">
        <v>632.5</v>
      </c>
      <c r="J50" s="33">
        <f t="shared" si="16"/>
        <v>6.9500000000000455</v>
      </c>
      <c r="K50" s="34">
        <f t="shared" si="17"/>
        <v>13900.000000000091</v>
      </c>
      <c r="L50" s="55"/>
    </row>
    <row r="51" spans="1:12" ht="22.2" customHeight="1">
      <c r="A51" s="106">
        <v>49</v>
      </c>
      <c r="B51" s="21"/>
      <c r="C51" s="22" t="s">
        <v>229</v>
      </c>
      <c r="D51" s="20" t="s">
        <v>148</v>
      </c>
      <c r="E51" s="23" t="s">
        <v>12</v>
      </c>
      <c r="F51" s="23">
        <v>8924</v>
      </c>
      <c r="G51" s="23">
        <v>100.3</v>
      </c>
      <c r="H51" s="23">
        <v>98.55</v>
      </c>
      <c r="I51" s="23">
        <v>99.45</v>
      </c>
      <c r="J51" s="33">
        <f t="shared" si="16"/>
        <v>-0.84999999999999432</v>
      </c>
      <c r="K51" s="34">
        <f t="shared" si="17"/>
        <v>-7585.3999999999496</v>
      </c>
      <c r="L51" s="55"/>
    </row>
    <row r="52" spans="1:12" ht="22.2" customHeight="1">
      <c r="A52" s="106">
        <v>50</v>
      </c>
      <c r="B52" s="21"/>
      <c r="C52" s="22" t="s">
        <v>206</v>
      </c>
      <c r="D52" s="20" t="s">
        <v>472</v>
      </c>
      <c r="E52" s="23" t="s">
        <v>12</v>
      </c>
      <c r="F52" s="23">
        <v>300</v>
      </c>
      <c r="G52" s="23">
        <v>4199</v>
      </c>
      <c r="H52" s="23">
        <v>4160.7</v>
      </c>
      <c r="I52" s="23">
        <v>4203.8500000000004</v>
      </c>
      <c r="J52" s="33">
        <f t="shared" si="16"/>
        <v>4.8500000000003638</v>
      </c>
      <c r="K52" s="34">
        <f t="shared" si="17"/>
        <v>1455.0000000001091</v>
      </c>
      <c r="L52" s="55"/>
    </row>
    <row r="53" spans="1:12" ht="22.2" customHeight="1">
      <c r="A53" s="106">
        <v>51</v>
      </c>
      <c r="B53" s="21"/>
      <c r="C53" s="22" t="s">
        <v>423</v>
      </c>
      <c r="D53" s="20" t="s">
        <v>650</v>
      </c>
      <c r="E53" s="23" t="s">
        <v>12</v>
      </c>
      <c r="F53" s="23">
        <v>1950</v>
      </c>
      <c r="G53" s="23">
        <v>670.25</v>
      </c>
      <c r="H53" s="23">
        <v>664.2</v>
      </c>
      <c r="I53" s="23">
        <v>667.35</v>
      </c>
      <c r="J53" s="33">
        <f t="shared" si="16"/>
        <v>-2.8999999999999773</v>
      </c>
      <c r="K53" s="34">
        <f t="shared" si="17"/>
        <v>-5654.9999999999554</v>
      </c>
      <c r="L53" s="55"/>
    </row>
    <row r="54" spans="1:12" ht="22.2" customHeight="1">
      <c r="A54" s="106">
        <v>52</v>
      </c>
      <c r="B54" s="21"/>
      <c r="C54" s="22" t="s">
        <v>79</v>
      </c>
      <c r="D54" s="20" t="s">
        <v>99</v>
      </c>
      <c r="E54" s="23" t="s">
        <v>13</v>
      </c>
      <c r="F54" s="23">
        <v>250</v>
      </c>
      <c r="G54" s="23">
        <v>1890</v>
      </c>
      <c r="H54" s="23">
        <v>1912.5</v>
      </c>
      <c r="I54" s="23">
        <v>1898.65</v>
      </c>
      <c r="J54" s="33">
        <f t="shared" si="16"/>
        <v>-8.6500000000000909</v>
      </c>
      <c r="K54" s="34">
        <f t="shared" si="17"/>
        <v>-2162.5000000000227</v>
      </c>
      <c r="L54" s="55"/>
    </row>
    <row r="55" spans="1:12" ht="22.2" customHeight="1">
      <c r="A55" s="106">
        <v>53</v>
      </c>
      <c r="B55" s="21"/>
      <c r="C55" s="22" t="s">
        <v>396</v>
      </c>
      <c r="D55" s="20" t="s">
        <v>591</v>
      </c>
      <c r="E55" s="23" t="s">
        <v>12</v>
      </c>
      <c r="F55" s="23">
        <v>4200</v>
      </c>
      <c r="G55" s="23">
        <v>241.7</v>
      </c>
      <c r="H55" s="23">
        <v>239.4</v>
      </c>
      <c r="I55" s="23">
        <v>242.55</v>
      </c>
      <c r="J55" s="33">
        <f t="shared" ref="J55:J65" si="18">IF(E55="","",IF(E55="Buy",(I55-G55),(G55-I55)))</f>
        <v>0.85000000000002274</v>
      </c>
      <c r="K55" s="34">
        <f t="shared" ref="K55:K65" si="19">IF(E55="","",J55*F55)</f>
        <v>3570.0000000000955</v>
      </c>
      <c r="L55" s="55"/>
    </row>
    <row r="56" spans="1:12" ht="22.2" customHeight="1">
      <c r="A56" s="106">
        <v>54</v>
      </c>
      <c r="B56" s="21" t="s">
        <v>755</v>
      </c>
      <c r="C56" s="22" t="s">
        <v>761</v>
      </c>
      <c r="D56" s="20" t="s">
        <v>591</v>
      </c>
      <c r="E56" s="23" t="s">
        <v>12</v>
      </c>
      <c r="F56" s="23">
        <v>4200</v>
      </c>
      <c r="G56" s="23">
        <v>241.6</v>
      </c>
      <c r="H56" s="23">
        <v>239.4</v>
      </c>
      <c r="I56" s="23">
        <v>242.55</v>
      </c>
      <c r="J56" s="33">
        <f t="shared" si="18"/>
        <v>0.95000000000001705</v>
      </c>
      <c r="K56" s="34">
        <f t="shared" si="19"/>
        <v>3990.0000000000719</v>
      </c>
      <c r="L56" s="55">
        <f>SUM(K50:K56)</f>
        <v>7512.1000000004396</v>
      </c>
    </row>
    <row r="57" spans="1:12" ht="22.2" customHeight="1">
      <c r="A57" s="106">
        <v>55</v>
      </c>
      <c r="B57" s="21">
        <v>45063</v>
      </c>
      <c r="C57" s="22" t="s">
        <v>58</v>
      </c>
      <c r="D57" s="20" t="s">
        <v>669</v>
      </c>
      <c r="E57" s="23" t="s">
        <v>12</v>
      </c>
      <c r="F57" s="23">
        <v>2000</v>
      </c>
      <c r="G57" s="23">
        <v>374</v>
      </c>
      <c r="H57" s="23">
        <v>370.8</v>
      </c>
      <c r="I57" s="23">
        <v>370.8</v>
      </c>
      <c r="J57" s="33">
        <f t="shared" si="18"/>
        <v>-3.1999999999999886</v>
      </c>
      <c r="K57" s="34">
        <f t="shared" si="19"/>
        <v>-6399.9999999999773</v>
      </c>
      <c r="L57" s="55"/>
    </row>
    <row r="58" spans="1:12" ht="22.2" customHeight="1">
      <c r="A58" s="106">
        <v>56</v>
      </c>
      <c r="B58" s="21"/>
      <c r="C58" s="22" t="s">
        <v>102</v>
      </c>
      <c r="D58" s="20" t="s">
        <v>178</v>
      </c>
      <c r="E58" s="23" t="s">
        <v>12</v>
      </c>
      <c r="F58" s="23">
        <v>3600</v>
      </c>
      <c r="G58" s="23">
        <v>201.95</v>
      </c>
      <c r="H58" s="23">
        <v>198.9</v>
      </c>
      <c r="I58" s="23">
        <v>204.3</v>
      </c>
      <c r="J58" s="33">
        <f t="shared" si="18"/>
        <v>2.3500000000000227</v>
      </c>
      <c r="K58" s="34">
        <f t="shared" si="19"/>
        <v>8460.0000000000819</v>
      </c>
      <c r="L58" s="55"/>
    </row>
    <row r="59" spans="1:12" ht="22.2" customHeight="1">
      <c r="A59" s="106">
        <v>57</v>
      </c>
      <c r="B59" s="21"/>
      <c r="C59" s="22" t="s">
        <v>45</v>
      </c>
      <c r="D59" s="20" t="s">
        <v>152</v>
      </c>
      <c r="E59" s="23" t="s">
        <v>13</v>
      </c>
      <c r="F59" s="23">
        <v>1200</v>
      </c>
      <c r="G59" s="23">
        <v>800</v>
      </c>
      <c r="H59" s="23">
        <v>805.5</v>
      </c>
      <c r="I59" s="23">
        <v>805.5</v>
      </c>
      <c r="J59" s="33">
        <f t="shared" si="18"/>
        <v>-5.5</v>
      </c>
      <c r="K59" s="34">
        <f t="shared" si="19"/>
        <v>-6600</v>
      </c>
      <c r="L59" s="55"/>
    </row>
    <row r="60" spans="1:12" ht="22.2" customHeight="1">
      <c r="A60" s="106">
        <v>58</v>
      </c>
      <c r="B60" s="21"/>
      <c r="C60" s="22" t="s">
        <v>423</v>
      </c>
      <c r="D60" s="20" t="s">
        <v>80</v>
      </c>
      <c r="E60" s="23" t="s">
        <v>13</v>
      </c>
      <c r="F60" s="23">
        <v>10000</v>
      </c>
      <c r="G60" s="23">
        <v>144.69999999999999</v>
      </c>
      <c r="H60" s="23">
        <v>145.80000000000001</v>
      </c>
      <c r="I60" s="23">
        <v>144.9</v>
      </c>
      <c r="J60" s="33">
        <f t="shared" si="18"/>
        <v>-0.20000000000001705</v>
      </c>
      <c r="K60" s="34">
        <f t="shared" si="19"/>
        <v>-2000.0000000001705</v>
      </c>
      <c r="L60" s="55"/>
    </row>
    <row r="61" spans="1:12" ht="22.2" customHeight="1">
      <c r="A61" s="106">
        <v>59</v>
      </c>
      <c r="B61" s="21" t="s">
        <v>755</v>
      </c>
      <c r="C61" s="22" t="s">
        <v>307</v>
      </c>
      <c r="D61" s="20" t="s">
        <v>648</v>
      </c>
      <c r="E61" s="23" t="s">
        <v>12</v>
      </c>
      <c r="F61" s="23">
        <v>500</v>
      </c>
      <c r="G61" s="23">
        <v>1977</v>
      </c>
      <c r="H61" s="23">
        <v>1959.3</v>
      </c>
      <c r="I61" s="23">
        <v>1997.9</v>
      </c>
      <c r="J61" s="33">
        <f t="shared" si="18"/>
        <v>20.900000000000091</v>
      </c>
      <c r="K61" s="34">
        <f t="shared" si="19"/>
        <v>10450.000000000045</v>
      </c>
      <c r="L61" s="55">
        <f>SUM(K57:K61)</f>
        <v>3909.99999999998</v>
      </c>
    </row>
    <row r="62" spans="1:12" ht="22.2" customHeight="1">
      <c r="A62" s="106">
        <v>60</v>
      </c>
      <c r="B62" s="21">
        <v>45064</v>
      </c>
      <c r="C62" s="22" t="s">
        <v>70</v>
      </c>
      <c r="D62" s="20" t="s">
        <v>650</v>
      </c>
      <c r="E62" s="23" t="s">
        <v>12</v>
      </c>
      <c r="F62" s="23">
        <v>1950</v>
      </c>
      <c r="G62" s="23">
        <v>685.3</v>
      </c>
      <c r="H62" s="23">
        <v>678.6</v>
      </c>
      <c r="I62" s="23">
        <v>691.6</v>
      </c>
      <c r="J62" s="33">
        <f t="shared" si="18"/>
        <v>6.3000000000000682</v>
      </c>
      <c r="K62" s="34">
        <f t="shared" si="19"/>
        <v>12285.000000000133</v>
      </c>
      <c r="L62" s="55"/>
    </row>
    <row r="63" spans="1:12" ht="22.2" customHeight="1">
      <c r="A63" s="106">
        <v>61</v>
      </c>
      <c r="B63" s="21"/>
      <c r="C63" s="22" t="s">
        <v>460</v>
      </c>
      <c r="D63" s="20" t="s">
        <v>159</v>
      </c>
      <c r="E63" s="23" t="s">
        <v>13</v>
      </c>
      <c r="F63" s="23">
        <v>300</v>
      </c>
      <c r="G63" s="23">
        <v>3169</v>
      </c>
      <c r="H63" s="23">
        <v>3222.9</v>
      </c>
      <c r="I63" s="23">
        <v>3132.9</v>
      </c>
      <c r="J63" s="33">
        <f t="shared" si="18"/>
        <v>36.099999999999909</v>
      </c>
      <c r="K63" s="34">
        <f t="shared" si="19"/>
        <v>10829.999999999973</v>
      </c>
      <c r="L63" s="55"/>
    </row>
    <row r="64" spans="1:12" ht="22.2" customHeight="1">
      <c r="A64" s="106">
        <v>62</v>
      </c>
      <c r="B64" s="21"/>
      <c r="C64" s="22" t="s">
        <v>115</v>
      </c>
      <c r="D64" s="20" t="s">
        <v>166</v>
      </c>
      <c r="E64" s="23" t="s">
        <v>13</v>
      </c>
      <c r="F64" s="23">
        <v>2500</v>
      </c>
      <c r="G64" s="23">
        <v>527</v>
      </c>
      <c r="H64" s="23">
        <v>531.9</v>
      </c>
      <c r="I64" s="23">
        <v>525</v>
      </c>
      <c r="J64" s="33">
        <f t="shared" si="18"/>
        <v>2</v>
      </c>
      <c r="K64" s="34">
        <f t="shared" si="19"/>
        <v>5000</v>
      </c>
      <c r="L64" s="55"/>
    </row>
    <row r="65" spans="1:12" ht="22.2" customHeight="1">
      <c r="A65" s="106">
        <v>63</v>
      </c>
      <c r="B65" s="21" t="s">
        <v>758</v>
      </c>
      <c r="C65" s="22" t="s">
        <v>762</v>
      </c>
      <c r="D65" s="20" t="s">
        <v>24</v>
      </c>
      <c r="E65" s="23" t="s">
        <v>13</v>
      </c>
      <c r="F65" s="23">
        <v>600</v>
      </c>
      <c r="G65" s="23">
        <v>2187.5</v>
      </c>
      <c r="H65" s="23">
        <v>2205.9</v>
      </c>
      <c r="I65" s="23">
        <v>2182.75</v>
      </c>
      <c r="J65" s="33">
        <f t="shared" si="18"/>
        <v>4.75</v>
      </c>
      <c r="K65" s="34">
        <f t="shared" si="19"/>
        <v>2850</v>
      </c>
      <c r="L65" s="55">
        <f>SUM(K62:K65)</f>
        <v>30965.000000000106</v>
      </c>
    </row>
    <row r="66" spans="1:12" ht="22.2" customHeight="1">
      <c r="A66" s="106">
        <v>64</v>
      </c>
      <c r="B66" s="21">
        <v>45065</v>
      </c>
      <c r="C66" s="22" t="s">
        <v>130</v>
      </c>
      <c r="D66" s="20" t="s">
        <v>699</v>
      </c>
      <c r="E66" s="23" t="s">
        <v>13</v>
      </c>
      <c r="F66" s="23">
        <v>10800</v>
      </c>
      <c r="G66" s="23">
        <v>158.80000000000001</v>
      </c>
      <c r="H66" s="23">
        <v>161.1</v>
      </c>
      <c r="I66" s="23">
        <v>160.19999999999999</v>
      </c>
      <c r="J66" s="33">
        <f t="shared" ref="J66:J81" si="20">IF(E66="","",IF(E66="Buy",(I66-G66),(G66-I66)))</f>
        <v>-1.3999999999999773</v>
      </c>
      <c r="K66" s="34">
        <f t="shared" ref="K66:K81" si="21">IF(E66="","",J66*F66)</f>
        <v>-15119.999999999754</v>
      </c>
      <c r="L66" s="55"/>
    </row>
    <row r="67" spans="1:12" ht="22.2" customHeight="1">
      <c r="A67" s="106">
        <v>65</v>
      </c>
      <c r="B67" s="21"/>
      <c r="C67" s="22" t="s">
        <v>270</v>
      </c>
      <c r="D67" s="20" t="s">
        <v>170</v>
      </c>
      <c r="E67" s="23" t="s">
        <v>12</v>
      </c>
      <c r="F67" s="23">
        <v>600</v>
      </c>
      <c r="G67" s="23">
        <v>1069.7</v>
      </c>
      <c r="H67" s="23">
        <v>1059.3</v>
      </c>
      <c r="I67" s="23">
        <v>1062.5</v>
      </c>
      <c r="J67" s="33">
        <f t="shared" si="20"/>
        <v>-7.2000000000000455</v>
      </c>
      <c r="K67" s="34">
        <f t="shared" si="21"/>
        <v>-4320.0000000000273</v>
      </c>
      <c r="L67" s="55"/>
    </row>
    <row r="68" spans="1:12" ht="22.2" customHeight="1">
      <c r="A68" s="106">
        <v>66</v>
      </c>
      <c r="B68" s="21"/>
      <c r="C68" s="22" t="s">
        <v>420</v>
      </c>
      <c r="D68" s="20" t="s">
        <v>620</v>
      </c>
      <c r="E68" s="23" t="s">
        <v>12</v>
      </c>
      <c r="F68" s="23">
        <v>200</v>
      </c>
      <c r="G68" s="23">
        <v>3909</v>
      </c>
      <c r="H68" s="23">
        <v>3868.2</v>
      </c>
      <c r="I68" s="23">
        <v>3868.2</v>
      </c>
      <c r="J68" s="33">
        <f t="shared" si="20"/>
        <v>-40.800000000000182</v>
      </c>
      <c r="K68" s="34">
        <f t="shared" si="21"/>
        <v>-8160.0000000000364</v>
      </c>
      <c r="L68" s="55"/>
    </row>
    <row r="69" spans="1:12" ht="22.2" customHeight="1">
      <c r="A69" s="106">
        <v>67</v>
      </c>
      <c r="B69" s="21" t="s">
        <v>758</v>
      </c>
      <c r="C69" s="22" t="s">
        <v>763</v>
      </c>
      <c r="D69" s="20" t="s">
        <v>174</v>
      </c>
      <c r="E69" s="23" t="s">
        <v>13</v>
      </c>
      <c r="F69" s="23">
        <v>550</v>
      </c>
      <c r="G69" s="23">
        <v>3795</v>
      </c>
      <c r="H69" s="23">
        <v>3816</v>
      </c>
      <c r="I69" s="23">
        <v>3722.3</v>
      </c>
      <c r="J69" s="33">
        <f t="shared" si="20"/>
        <v>72.699999999999818</v>
      </c>
      <c r="K69" s="34">
        <f t="shared" si="21"/>
        <v>39984.999999999898</v>
      </c>
      <c r="L69" s="55">
        <f>SUM(K66:K69)</f>
        <v>12385.00000000008</v>
      </c>
    </row>
    <row r="70" spans="1:12" ht="22.2" customHeight="1">
      <c r="A70" s="106">
        <v>68</v>
      </c>
      <c r="B70" s="21">
        <v>45068</v>
      </c>
      <c r="C70" s="22" t="s">
        <v>237</v>
      </c>
      <c r="D70" s="20" t="s">
        <v>774</v>
      </c>
      <c r="E70" s="23" t="s">
        <v>13</v>
      </c>
      <c r="F70" s="23">
        <v>600</v>
      </c>
      <c r="G70" s="23">
        <v>1313</v>
      </c>
      <c r="H70" s="23">
        <v>1323.9</v>
      </c>
      <c r="I70" s="23">
        <v>1319</v>
      </c>
      <c r="J70" s="33">
        <f t="shared" si="20"/>
        <v>-6</v>
      </c>
      <c r="K70" s="34">
        <f t="shared" si="21"/>
        <v>-3600</v>
      </c>
      <c r="L70" s="55"/>
    </row>
    <row r="71" spans="1:12" ht="22.2" customHeight="1">
      <c r="A71" s="106">
        <v>69</v>
      </c>
      <c r="B71" s="21"/>
      <c r="C71" s="22" t="s">
        <v>246</v>
      </c>
      <c r="D71" s="20" t="s">
        <v>667</v>
      </c>
      <c r="E71" s="23" t="s">
        <v>13</v>
      </c>
      <c r="F71" s="23">
        <v>7500</v>
      </c>
      <c r="G71" s="23">
        <v>154.69999999999999</v>
      </c>
      <c r="H71" s="23">
        <v>157.5</v>
      </c>
      <c r="I71" s="23">
        <v>155.4</v>
      </c>
      <c r="J71" s="33">
        <f t="shared" si="20"/>
        <v>-0.70000000000001705</v>
      </c>
      <c r="K71" s="34">
        <f t="shared" si="21"/>
        <v>-5250.0000000001282</v>
      </c>
      <c r="L71" s="55"/>
    </row>
    <row r="72" spans="1:12" ht="22.2" customHeight="1">
      <c r="A72" s="106">
        <v>70</v>
      </c>
      <c r="B72" s="21"/>
      <c r="C72" s="22" t="s">
        <v>123</v>
      </c>
      <c r="D72" s="20" t="s">
        <v>133</v>
      </c>
      <c r="E72" s="23" t="s">
        <v>12</v>
      </c>
      <c r="F72" s="23">
        <v>1250</v>
      </c>
      <c r="G72" s="23">
        <v>719.25</v>
      </c>
      <c r="H72" s="23">
        <v>709.2</v>
      </c>
      <c r="I72" s="23">
        <v>740.4</v>
      </c>
      <c r="J72" s="33">
        <f t="shared" si="20"/>
        <v>21.149999999999977</v>
      </c>
      <c r="K72" s="34">
        <f t="shared" si="21"/>
        <v>26437.499999999971</v>
      </c>
      <c r="L72" s="55"/>
    </row>
    <row r="73" spans="1:12" ht="22.2" customHeight="1">
      <c r="A73" s="106">
        <v>71</v>
      </c>
      <c r="B73" s="21"/>
      <c r="C73" s="22" t="s">
        <v>236</v>
      </c>
      <c r="D73" s="20" t="s">
        <v>49</v>
      </c>
      <c r="E73" s="23" t="s">
        <v>12</v>
      </c>
      <c r="F73" s="23">
        <v>250</v>
      </c>
      <c r="G73" s="23">
        <v>4572</v>
      </c>
      <c r="H73" s="23">
        <v>4519</v>
      </c>
      <c r="I73" s="23">
        <v>4595</v>
      </c>
      <c r="J73" s="33">
        <f t="shared" si="20"/>
        <v>23</v>
      </c>
      <c r="K73" s="34">
        <f t="shared" si="21"/>
        <v>5750</v>
      </c>
      <c r="L73" s="55"/>
    </row>
    <row r="74" spans="1:12" ht="22.2" customHeight="1">
      <c r="A74" s="106">
        <v>72</v>
      </c>
      <c r="B74" s="21"/>
      <c r="C74" s="22" t="s">
        <v>194</v>
      </c>
      <c r="D74" s="20" t="s">
        <v>448</v>
      </c>
      <c r="E74" s="23" t="s">
        <v>12</v>
      </c>
      <c r="F74" s="23">
        <v>3000</v>
      </c>
      <c r="G74" s="23">
        <v>393.35</v>
      </c>
      <c r="H74" s="23">
        <v>389.25</v>
      </c>
      <c r="I74" s="23">
        <v>399.3</v>
      </c>
      <c r="J74" s="33">
        <f t="shared" si="20"/>
        <v>5.9499999999999886</v>
      </c>
      <c r="K74" s="34">
        <f t="shared" si="21"/>
        <v>17849.999999999967</v>
      </c>
      <c r="L74" s="55"/>
    </row>
    <row r="75" spans="1:12" ht="22.2" customHeight="1">
      <c r="A75" s="106">
        <v>73</v>
      </c>
      <c r="B75" s="21" t="s">
        <v>755</v>
      </c>
      <c r="C75" s="22" t="s">
        <v>461</v>
      </c>
      <c r="D75" s="20" t="s">
        <v>694</v>
      </c>
      <c r="E75" s="23" t="s">
        <v>12</v>
      </c>
      <c r="F75" s="23">
        <v>350</v>
      </c>
      <c r="G75" s="23">
        <v>5012.6000000000004</v>
      </c>
      <c r="H75" s="23">
        <v>4995</v>
      </c>
      <c r="I75" s="23">
        <v>5065</v>
      </c>
      <c r="J75" s="33">
        <f t="shared" si="20"/>
        <v>52.399999999999636</v>
      </c>
      <c r="K75" s="34">
        <f t="shared" si="21"/>
        <v>18339.999999999873</v>
      </c>
      <c r="L75" s="55">
        <f>SUM(K70:K75)</f>
        <v>59527.49999999968</v>
      </c>
    </row>
    <row r="76" spans="1:12" ht="22.2" customHeight="1">
      <c r="A76" s="106">
        <v>74</v>
      </c>
      <c r="B76" s="21">
        <v>45069</v>
      </c>
      <c r="C76" s="22" t="s">
        <v>70</v>
      </c>
      <c r="D76" s="20" t="s">
        <v>78</v>
      </c>
      <c r="E76" s="23" t="s">
        <v>12</v>
      </c>
      <c r="F76" s="23">
        <v>250</v>
      </c>
      <c r="G76" s="23">
        <v>6848.85</v>
      </c>
      <c r="H76" s="23">
        <v>6795</v>
      </c>
      <c r="I76" s="23">
        <v>6828</v>
      </c>
      <c r="J76" s="33">
        <f t="shared" si="20"/>
        <v>-20.850000000000364</v>
      </c>
      <c r="K76" s="34">
        <f t="shared" si="21"/>
        <v>-5212.5000000000909</v>
      </c>
      <c r="L76" s="55"/>
    </row>
    <row r="77" spans="1:12" ht="22.2" customHeight="1">
      <c r="A77" s="106">
        <v>75</v>
      </c>
      <c r="B77" s="21"/>
      <c r="C77" s="22" t="s">
        <v>270</v>
      </c>
      <c r="D77" s="20" t="s">
        <v>103</v>
      </c>
      <c r="E77" s="23" t="s">
        <v>12</v>
      </c>
      <c r="F77" s="23">
        <v>1000</v>
      </c>
      <c r="G77" s="23">
        <v>1436.2</v>
      </c>
      <c r="H77" s="23">
        <v>1425.1</v>
      </c>
      <c r="I77" s="23">
        <v>1435.1</v>
      </c>
      <c r="J77" s="33">
        <f t="shared" si="20"/>
        <v>-1.1000000000001364</v>
      </c>
      <c r="K77" s="34">
        <f t="shared" si="21"/>
        <v>-1100.0000000001364</v>
      </c>
      <c r="L77" s="55"/>
    </row>
    <row r="78" spans="1:12" ht="22.2" customHeight="1">
      <c r="A78" s="106">
        <v>76</v>
      </c>
      <c r="B78" s="21" t="s">
        <v>758</v>
      </c>
      <c r="C78" s="22" t="s">
        <v>342</v>
      </c>
      <c r="D78" s="20" t="s">
        <v>65</v>
      </c>
      <c r="E78" s="23" t="s">
        <v>13</v>
      </c>
      <c r="F78" s="23">
        <v>750</v>
      </c>
      <c r="G78" s="23">
        <v>2689</v>
      </c>
      <c r="H78" s="23">
        <v>2709.9</v>
      </c>
      <c r="I78" s="23">
        <v>2690.9</v>
      </c>
      <c r="J78" s="33">
        <f t="shared" si="20"/>
        <v>-1.9000000000000909</v>
      </c>
      <c r="K78" s="34">
        <f t="shared" si="21"/>
        <v>-1425.0000000000682</v>
      </c>
      <c r="L78" s="55">
        <f>SUM(K76:K78)</f>
        <v>-7737.5000000002956</v>
      </c>
    </row>
    <row r="79" spans="1:12" ht="22.2" customHeight="1">
      <c r="A79" s="106">
        <v>77</v>
      </c>
      <c r="B79" s="21">
        <v>45070</v>
      </c>
      <c r="C79" s="22" t="s">
        <v>58</v>
      </c>
      <c r="D79" s="20" t="s">
        <v>148</v>
      </c>
      <c r="E79" s="23" t="s">
        <v>12</v>
      </c>
      <c r="F79" s="23">
        <v>8924</v>
      </c>
      <c r="G79" s="23">
        <v>101.6</v>
      </c>
      <c r="H79" s="23">
        <v>99.9</v>
      </c>
      <c r="I79" s="23">
        <v>100.8</v>
      </c>
      <c r="J79" s="33">
        <f t="shared" si="20"/>
        <v>-0.79999999999999716</v>
      </c>
      <c r="K79" s="34">
        <f t="shared" si="21"/>
        <v>-7139.1999999999744</v>
      </c>
      <c r="L79" s="55"/>
    </row>
    <row r="80" spans="1:12" ht="22.2" customHeight="1">
      <c r="A80" s="106">
        <v>78</v>
      </c>
      <c r="B80" s="21"/>
      <c r="C80" s="22" t="s">
        <v>284</v>
      </c>
      <c r="D80" s="20" t="s">
        <v>652</v>
      </c>
      <c r="E80" s="23" t="s">
        <v>12</v>
      </c>
      <c r="F80" s="23">
        <v>1000</v>
      </c>
      <c r="G80" s="23">
        <v>711.45</v>
      </c>
      <c r="H80" s="23">
        <v>705.6</v>
      </c>
      <c r="I80" s="23">
        <v>706.75</v>
      </c>
      <c r="J80" s="33">
        <f t="shared" si="20"/>
        <v>-4.7000000000000455</v>
      </c>
      <c r="K80" s="34">
        <f t="shared" si="21"/>
        <v>-4700.0000000000455</v>
      </c>
      <c r="L80" s="55"/>
    </row>
    <row r="81" spans="1:12" ht="22.2" customHeight="1">
      <c r="A81" s="106">
        <v>79</v>
      </c>
      <c r="B81" s="21"/>
      <c r="C81" s="22" t="s">
        <v>315</v>
      </c>
      <c r="D81" s="20" t="s">
        <v>156</v>
      </c>
      <c r="E81" s="23" t="s">
        <v>12</v>
      </c>
      <c r="F81" s="23">
        <v>900</v>
      </c>
      <c r="G81" s="23">
        <v>1274.5</v>
      </c>
      <c r="H81" s="23">
        <v>1260.9000000000001</v>
      </c>
      <c r="I81" s="23">
        <v>1263.7</v>
      </c>
      <c r="J81" s="33">
        <f t="shared" si="20"/>
        <v>-10.799999999999955</v>
      </c>
      <c r="K81" s="34">
        <f t="shared" si="21"/>
        <v>-9719.99999999996</v>
      </c>
      <c r="L81" s="55"/>
    </row>
    <row r="82" spans="1:12" ht="22.2" customHeight="1">
      <c r="A82" s="106">
        <v>80</v>
      </c>
      <c r="B82" s="21" t="s">
        <v>755</v>
      </c>
      <c r="C82" s="22" t="s">
        <v>517</v>
      </c>
      <c r="D82" s="20" t="s">
        <v>156</v>
      </c>
      <c r="E82" s="23" t="s">
        <v>12</v>
      </c>
      <c r="F82" s="23">
        <v>900</v>
      </c>
      <c r="G82" s="23">
        <v>1270.5</v>
      </c>
      <c r="H82" s="23">
        <v>1263.1500000000001</v>
      </c>
      <c r="I82" s="23">
        <v>1264</v>
      </c>
      <c r="J82" s="33">
        <f t="shared" ref="J82:J89" si="22">IF(E82="","",IF(E82="Buy",(I82-G82),(G82-I82)))</f>
        <v>-6.5</v>
      </c>
      <c r="K82" s="34">
        <f t="shared" ref="K82:K89" si="23">IF(E82="","",J82*F82)</f>
        <v>-5850</v>
      </c>
      <c r="L82" s="55">
        <f>SUM(K79:K82)</f>
        <v>-27409.199999999979</v>
      </c>
    </row>
    <row r="83" spans="1:12" ht="22.2" customHeight="1">
      <c r="A83" s="106">
        <v>81</v>
      </c>
      <c r="B83" s="21">
        <v>45071</v>
      </c>
      <c r="C83" s="22" t="s">
        <v>58</v>
      </c>
      <c r="D83" s="20" t="s">
        <v>273</v>
      </c>
      <c r="E83" s="23" t="s">
        <v>12</v>
      </c>
      <c r="F83" s="23">
        <v>250</v>
      </c>
      <c r="G83" s="23">
        <v>4632</v>
      </c>
      <c r="H83" s="23">
        <v>4590.8999999999996</v>
      </c>
      <c r="I83" s="23">
        <v>4603.75</v>
      </c>
      <c r="J83" s="33">
        <f t="shared" si="22"/>
        <v>-28.25</v>
      </c>
      <c r="K83" s="34">
        <f t="shared" si="23"/>
        <v>-7062.5</v>
      </c>
      <c r="L83" s="55"/>
    </row>
    <row r="84" spans="1:12" ht="22.2" customHeight="1">
      <c r="A84" s="106">
        <v>82</v>
      </c>
      <c r="B84" s="21"/>
      <c r="C84" s="22" t="s">
        <v>370</v>
      </c>
      <c r="D84" s="20" t="s">
        <v>635</v>
      </c>
      <c r="E84" s="23" t="s">
        <v>12</v>
      </c>
      <c r="F84" s="23">
        <v>600</v>
      </c>
      <c r="G84" s="23">
        <v>2773</v>
      </c>
      <c r="H84" s="23">
        <v>2754.9</v>
      </c>
      <c r="I84" s="23">
        <v>2754.9</v>
      </c>
      <c r="J84" s="33">
        <f t="shared" si="22"/>
        <v>-18.099999999999909</v>
      </c>
      <c r="K84" s="34">
        <f t="shared" si="23"/>
        <v>-10859.999999999945</v>
      </c>
      <c r="L84" s="55"/>
    </row>
    <row r="85" spans="1:12" ht="22.2" customHeight="1">
      <c r="A85" s="106">
        <v>83</v>
      </c>
      <c r="B85" s="21"/>
      <c r="C85" s="22" t="s">
        <v>259</v>
      </c>
      <c r="D85" s="20" t="s">
        <v>159</v>
      </c>
      <c r="E85" s="23" t="s">
        <v>12</v>
      </c>
      <c r="F85" s="23">
        <v>300</v>
      </c>
      <c r="G85" s="23">
        <v>3404.3</v>
      </c>
      <c r="H85" s="23">
        <v>3375</v>
      </c>
      <c r="I85" s="23">
        <v>3399.95</v>
      </c>
      <c r="J85" s="33">
        <f t="shared" si="22"/>
        <v>-4.3500000000003638</v>
      </c>
      <c r="K85" s="34">
        <f t="shared" si="23"/>
        <v>-1305.0000000001091</v>
      </c>
      <c r="L85" s="55"/>
    </row>
    <row r="86" spans="1:12" ht="22.2" customHeight="1">
      <c r="A86" s="106">
        <v>84</v>
      </c>
      <c r="B86" s="21"/>
      <c r="C86" s="22" t="s">
        <v>486</v>
      </c>
      <c r="D86" s="20" t="s">
        <v>168</v>
      </c>
      <c r="E86" s="23" t="s">
        <v>13</v>
      </c>
      <c r="F86" s="23">
        <v>1000</v>
      </c>
      <c r="G86" s="23">
        <v>935.8</v>
      </c>
      <c r="H86" s="23">
        <v>946.8</v>
      </c>
      <c r="I86" s="23">
        <v>937.5</v>
      </c>
      <c r="J86" s="33">
        <f t="shared" si="22"/>
        <v>-1.7000000000000455</v>
      </c>
      <c r="K86" s="34">
        <f t="shared" si="23"/>
        <v>-1700.0000000000455</v>
      </c>
      <c r="L86" s="55"/>
    </row>
    <row r="87" spans="1:12" ht="22.2" customHeight="1">
      <c r="A87" s="106">
        <v>85</v>
      </c>
      <c r="B87" s="21" t="s">
        <v>755</v>
      </c>
      <c r="C87" s="22" t="s">
        <v>307</v>
      </c>
      <c r="D87" s="20" t="s">
        <v>78</v>
      </c>
      <c r="E87" s="23" t="s">
        <v>12</v>
      </c>
      <c r="F87" s="23">
        <v>250</v>
      </c>
      <c r="G87" s="23">
        <v>6877</v>
      </c>
      <c r="H87" s="23">
        <v>6855.3</v>
      </c>
      <c r="I87" s="23">
        <v>6939.7</v>
      </c>
      <c r="J87" s="33">
        <f t="shared" si="22"/>
        <v>62.699999999999818</v>
      </c>
      <c r="K87" s="34">
        <f t="shared" si="23"/>
        <v>15674.999999999955</v>
      </c>
      <c r="L87" s="55">
        <f>SUM(K83:K87)</f>
        <v>-5252.5000000001473</v>
      </c>
    </row>
    <row r="88" spans="1:12" ht="22.2" customHeight="1">
      <c r="A88" s="106">
        <v>86</v>
      </c>
      <c r="B88" s="21">
        <v>45072</v>
      </c>
      <c r="C88" s="22" t="s">
        <v>237</v>
      </c>
      <c r="D88" s="20" t="s">
        <v>694</v>
      </c>
      <c r="E88" s="23" t="s">
        <v>12</v>
      </c>
      <c r="F88" s="23">
        <v>350</v>
      </c>
      <c r="G88" s="23">
        <v>5105</v>
      </c>
      <c r="H88" s="23">
        <v>5058.8999999999996</v>
      </c>
      <c r="I88" s="23">
        <v>5097.8</v>
      </c>
      <c r="J88" s="33">
        <f t="shared" si="22"/>
        <v>-7.1999999999998181</v>
      </c>
      <c r="K88" s="34">
        <f t="shared" si="23"/>
        <v>-2519.9999999999363</v>
      </c>
      <c r="L88" s="55"/>
    </row>
    <row r="89" spans="1:12" ht="22.2" customHeight="1">
      <c r="A89" s="106">
        <v>87</v>
      </c>
      <c r="B89" s="21"/>
      <c r="C89" s="22" t="s">
        <v>434</v>
      </c>
      <c r="D89" s="20" t="s">
        <v>718</v>
      </c>
      <c r="E89" s="23" t="s">
        <v>12</v>
      </c>
      <c r="F89" s="23">
        <v>9600</v>
      </c>
      <c r="G89" s="23">
        <v>106.85</v>
      </c>
      <c r="H89" s="23">
        <v>105.3</v>
      </c>
      <c r="I89" s="23">
        <v>108.35</v>
      </c>
      <c r="J89" s="33">
        <f t="shared" si="22"/>
        <v>1.5</v>
      </c>
      <c r="K89" s="34">
        <f t="shared" si="23"/>
        <v>14400</v>
      </c>
      <c r="L89" s="55"/>
    </row>
    <row r="90" spans="1:12" ht="22.2" customHeight="1">
      <c r="A90" s="106">
        <v>88</v>
      </c>
      <c r="B90" s="21" t="s">
        <v>755</v>
      </c>
      <c r="C90" s="22" t="s">
        <v>636</v>
      </c>
      <c r="D90" s="20" t="s">
        <v>718</v>
      </c>
      <c r="E90" s="23" t="s">
        <v>12</v>
      </c>
      <c r="F90" s="23">
        <v>9600</v>
      </c>
      <c r="G90" s="23">
        <v>107.1</v>
      </c>
      <c r="H90" s="23">
        <v>105.75</v>
      </c>
      <c r="I90" s="23">
        <v>108.35</v>
      </c>
      <c r="J90" s="33">
        <f t="shared" ref="J90:J97" si="24">IF(E90="","",IF(E90="Buy",(I90-G90),(G90-I90)))</f>
        <v>1.25</v>
      </c>
      <c r="K90" s="34">
        <f t="shared" ref="K90:K97" si="25">IF(E90="","",J90*F90)</f>
        <v>12000</v>
      </c>
      <c r="L90" s="55">
        <f>SUM(K88:K90)</f>
        <v>23880.000000000065</v>
      </c>
    </row>
    <row r="91" spans="1:12" ht="22.2" customHeight="1">
      <c r="A91" s="106">
        <v>89</v>
      </c>
      <c r="B91" s="21">
        <v>45075</v>
      </c>
      <c r="C91" s="22" t="s">
        <v>106</v>
      </c>
      <c r="D91" s="20" t="s">
        <v>156</v>
      </c>
      <c r="E91" s="23" t="s">
        <v>12</v>
      </c>
      <c r="F91" s="23">
        <v>900</v>
      </c>
      <c r="G91" s="23">
        <v>1280</v>
      </c>
      <c r="H91" s="23">
        <v>1269.45</v>
      </c>
      <c r="I91" s="23">
        <v>1278.9000000000001</v>
      </c>
      <c r="J91" s="33">
        <f t="shared" si="24"/>
        <v>-1.0999999999999091</v>
      </c>
      <c r="K91" s="34">
        <f t="shared" si="25"/>
        <v>-989.99999999991815</v>
      </c>
      <c r="L91" s="55"/>
    </row>
    <row r="92" spans="1:12" ht="22.2" customHeight="1">
      <c r="A92" s="106">
        <v>90</v>
      </c>
      <c r="B92" s="21"/>
      <c r="C92" s="22" t="s">
        <v>449</v>
      </c>
      <c r="D92" s="20" t="s">
        <v>154</v>
      </c>
      <c r="E92" s="23" t="s">
        <v>12</v>
      </c>
      <c r="F92" s="23">
        <v>2800</v>
      </c>
      <c r="G92" s="23">
        <v>425.8</v>
      </c>
      <c r="H92" s="23">
        <v>420.3</v>
      </c>
      <c r="I92" s="23">
        <v>423.8</v>
      </c>
      <c r="J92" s="33">
        <f t="shared" si="24"/>
        <v>-2</v>
      </c>
      <c r="K92" s="34">
        <f t="shared" si="25"/>
        <v>-5600</v>
      </c>
      <c r="L92" s="55"/>
    </row>
    <row r="93" spans="1:12" ht="22.2" customHeight="1">
      <c r="A93" s="106">
        <v>91</v>
      </c>
      <c r="B93" s="21"/>
      <c r="C93" s="22" t="s">
        <v>79</v>
      </c>
      <c r="D93" s="20" t="s">
        <v>557</v>
      </c>
      <c r="E93" s="23" t="s">
        <v>12</v>
      </c>
      <c r="F93" s="23">
        <v>6750</v>
      </c>
      <c r="G93" s="23">
        <v>215.65</v>
      </c>
      <c r="H93" s="23">
        <v>213.3</v>
      </c>
      <c r="I93" s="23">
        <v>215.4</v>
      </c>
      <c r="J93" s="33">
        <f t="shared" si="24"/>
        <v>-0.25</v>
      </c>
      <c r="K93" s="34">
        <f t="shared" si="25"/>
        <v>-1687.5</v>
      </c>
      <c r="L93" s="55"/>
    </row>
    <row r="94" spans="1:12" ht="22.2" customHeight="1">
      <c r="A94" s="106">
        <v>92</v>
      </c>
      <c r="B94" s="21" t="s">
        <v>755</v>
      </c>
      <c r="C94" s="22" t="s">
        <v>363</v>
      </c>
      <c r="D94" s="20" t="s">
        <v>581</v>
      </c>
      <c r="E94" s="23" t="s">
        <v>12</v>
      </c>
      <c r="F94" s="23">
        <v>1750</v>
      </c>
      <c r="G94" s="23">
        <v>649.79999999999995</v>
      </c>
      <c r="H94" s="23">
        <v>644.4</v>
      </c>
      <c r="I94" s="23">
        <v>639.5</v>
      </c>
      <c r="J94" s="33">
        <f t="shared" si="24"/>
        <v>-10.299999999999955</v>
      </c>
      <c r="K94" s="34">
        <f t="shared" si="25"/>
        <v>-18024.99999999992</v>
      </c>
      <c r="L94" s="55">
        <f>SUM(K91:K94)</f>
        <v>-26302.49999999984</v>
      </c>
    </row>
    <row r="95" spans="1:12" ht="22.2" customHeight="1">
      <c r="A95" s="106">
        <v>93</v>
      </c>
      <c r="B95" s="21">
        <v>45076</v>
      </c>
      <c r="C95" s="22" t="s">
        <v>265</v>
      </c>
      <c r="D95" s="20" t="s">
        <v>551</v>
      </c>
      <c r="E95" s="23" t="s">
        <v>12</v>
      </c>
      <c r="F95" s="23">
        <v>600</v>
      </c>
      <c r="G95" s="23">
        <v>1901.2</v>
      </c>
      <c r="H95" s="23">
        <v>1881.9</v>
      </c>
      <c r="I95" s="23">
        <v>1889.1</v>
      </c>
      <c r="J95" s="33">
        <f t="shared" si="24"/>
        <v>-12.100000000000136</v>
      </c>
      <c r="K95" s="34">
        <f t="shared" si="25"/>
        <v>-7260.0000000000819</v>
      </c>
      <c r="L95" s="55"/>
    </row>
    <row r="96" spans="1:12" ht="22.2" customHeight="1">
      <c r="A96" s="106">
        <v>94</v>
      </c>
      <c r="B96" s="21"/>
      <c r="C96" s="22" t="s">
        <v>87</v>
      </c>
      <c r="D96" s="20" t="s">
        <v>691</v>
      </c>
      <c r="E96" s="23" t="s">
        <v>12</v>
      </c>
      <c r="F96" s="23">
        <v>5800</v>
      </c>
      <c r="G96" s="23">
        <v>201.25</v>
      </c>
      <c r="H96" s="23">
        <v>199.35</v>
      </c>
      <c r="I96" s="23">
        <v>201.15</v>
      </c>
      <c r="J96" s="33">
        <f t="shared" si="24"/>
        <v>-9.9999999999994316E-2</v>
      </c>
      <c r="K96" s="34">
        <f t="shared" si="25"/>
        <v>-579.99999999996703</v>
      </c>
      <c r="L96" s="55"/>
    </row>
    <row r="97" spans="1:12" ht="22.2" customHeight="1">
      <c r="A97" s="106">
        <v>95</v>
      </c>
      <c r="B97" s="21"/>
      <c r="C97" s="22" t="s">
        <v>779</v>
      </c>
      <c r="D97" s="20" t="s">
        <v>602</v>
      </c>
      <c r="E97" s="23" t="s">
        <v>12</v>
      </c>
      <c r="F97" s="23">
        <v>6200</v>
      </c>
      <c r="G97" s="23">
        <v>179.8</v>
      </c>
      <c r="H97" s="23">
        <v>177.75</v>
      </c>
      <c r="I97" s="23">
        <v>182.2</v>
      </c>
      <c r="J97" s="33">
        <f t="shared" si="24"/>
        <v>2.3999999999999773</v>
      </c>
      <c r="K97" s="34">
        <f t="shared" si="25"/>
        <v>14879.999999999858</v>
      </c>
      <c r="L97" s="55"/>
    </row>
    <row r="98" spans="1:12" ht="22.2" customHeight="1">
      <c r="A98" s="106">
        <v>96</v>
      </c>
      <c r="B98" s="21" t="s">
        <v>755</v>
      </c>
      <c r="C98" s="22" t="s">
        <v>381</v>
      </c>
      <c r="D98" s="20" t="s">
        <v>711</v>
      </c>
      <c r="E98" s="23" t="s">
        <v>12</v>
      </c>
      <c r="F98" s="23">
        <v>600</v>
      </c>
      <c r="G98" s="23">
        <v>3460</v>
      </c>
      <c r="H98" s="23">
        <v>3438.9</v>
      </c>
      <c r="I98" s="23">
        <v>3478.5</v>
      </c>
      <c r="J98" s="33">
        <f t="shared" ref="J98:J102" si="26">IF(E98="","",IF(E98="Buy",(I98-G98),(G98-I98)))</f>
        <v>18.5</v>
      </c>
      <c r="K98" s="34">
        <f t="shared" ref="K98:K102" si="27">IF(E98="","",J98*F98)</f>
        <v>11100</v>
      </c>
      <c r="L98" s="55">
        <f>SUM(K95:K98)</f>
        <v>18139.999999999811</v>
      </c>
    </row>
    <row r="99" spans="1:12" ht="22.2" customHeight="1">
      <c r="A99" s="106">
        <v>97</v>
      </c>
      <c r="B99" s="21">
        <v>45077</v>
      </c>
      <c r="C99" s="22" t="s">
        <v>195</v>
      </c>
      <c r="D99" s="20" t="s">
        <v>234</v>
      </c>
      <c r="E99" s="23" t="s">
        <v>12</v>
      </c>
      <c r="F99" s="23">
        <v>1400</v>
      </c>
      <c r="G99" s="23">
        <v>1155.8499999999999</v>
      </c>
      <c r="H99" s="23">
        <v>1147.5</v>
      </c>
      <c r="I99" s="23">
        <v>1152</v>
      </c>
      <c r="J99" s="33">
        <f t="shared" si="26"/>
        <v>-3.8499999999999091</v>
      </c>
      <c r="K99" s="34">
        <f t="shared" si="27"/>
        <v>-5389.9999999998727</v>
      </c>
      <c r="L99" s="55"/>
    </row>
    <row r="100" spans="1:12" ht="22.2" customHeight="1">
      <c r="A100" s="106">
        <v>98</v>
      </c>
      <c r="B100" s="21"/>
      <c r="C100" s="22" t="s">
        <v>460</v>
      </c>
      <c r="D100" s="20" t="s">
        <v>317</v>
      </c>
      <c r="E100" s="23" t="s">
        <v>12</v>
      </c>
      <c r="F100" s="23">
        <v>550</v>
      </c>
      <c r="G100" s="23">
        <v>2144.4</v>
      </c>
      <c r="H100" s="23">
        <v>2119.5</v>
      </c>
      <c r="I100" s="23">
        <v>2133</v>
      </c>
      <c r="J100" s="33">
        <f t="shared" si="26"/>
        <v>-11.400000000000091</v>
      </c>
      <c r="K100" s="34">
        <f t="shared" si="27"/>
        <v>-6270.00000000005</v>
      </c>
      <c r="L100" s="55"/>
    </row>
    <row r="101" spans="1:12" ht="22.2" customHeight="1">
      <c r="A101" s="106">
        <v>99</v>
      </c>
      <c r="B101" s="21"/>
      <c r="C101" s="22" t="s">
        <v>236</v>
      </c>
      <c r="D101" s="20" t="s">
        <v>202</v>
      </c>
      <c r="E101" s="23" t="s">
        <v>13</v>
      </c>
      <c r="F101" s="23">
        <v>2700</v>
      </c>
      <c r="G101" s="23">
        <v>697.5</v>
      </c>
      <c r="H101" s="23">
        <v>702.9</v>
      </c>
      <c r="I101" s="23">
        <v>700.65</v>
      </c>
      <c r="J101" s="33">
        <f t="shared" si="26"/>
        <v>-3.1499999999999773</v>
      </c>
      <c r="K101" s="34">
        <f t="shared" si="27"/>
        <v>-8504.9999999999382</v>
      </c>
      <c r="L101" s="55"/>
    </row>
    <row r="102" spans="1:12" ht="22.2" customHeight="1" thickBot="1">
      <c r="A102" s="106">
        <v>100</v>
      </c>
      <c r="B102" s="21" t="s">
        <v>755</v>
      </c>
      <c r="C102" s="22" t="s">
        <v>293</v>
      </c>
      <c r="D102" s="20" t="s">
        <v>164</v>
      </c>
      <c r="E102" s="23" t="s">
        <v>12</v>
      </c>
      <c r="F102" s="23">
        <v>600</v>
      </c>
      <c r="G102" s="23">
        <v>2670</v>
      </c>
      <c r="H102" s="23">
        <v>2655.9</v>
      </c>
      <c r="I102" s="23">
        <v>2655.9</v>
      </c>
      <c r="J102" s="33">
        <f t="shared" si="26"/>
        <v>-14.099999999999909</v>
      </c>
      <c r="K102" s="34">
        <f t="shared" si="27"/>
        <v>-8459.9999999999454</v>
      </c>
      <c r="L102" s="55">
        <f>SUM(K99:K102)</f>
        <v>-28624.999999999807</v>
      </c>
    </row>
    <row r="103" spans="1:12" ht="33.6" customHeight="1" thickBot="1">
      <c r="A103" s="56"/>
      <c r="B103" s="57"/>
      <c r="C103" s="57"/>
      <c r="D103" s="57" t="s">
        <v>31</v>
      </c>
      <c r="E103" s="57"/>
      <c r="F103" s="57"/>
      <c r="G103" s="57"/>
      <c r="H103" s="57"/>
      <c r="I103" s="57"/>
      <c r="J103" s="58"/>
      <c r="K103" s="59">
        <f>SUM(K3:K102)</f>
        <v>282455.3999999995</v>
      </c>
      <c r="L103" s="69"/>
    </row>
    <row r="104" spans="1:12" ht="15.35">
      <c r="A104" s="66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</row>
    <row r="105" spans="1:12" ht="15.35">
      <c r="A105" s="66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</row>
    <row r="106" spans="1:12" ht="15.35">
      <c r="A106" s="66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</row>
    <row r="107" spans="1:12" ht="26.1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26"/>
      <c r="K107" s="27"/>
      <c r="L107" s="27"/>
    </row>
    <row r="108" spans="1:12" ht="26.1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26"/>
      <c r="K108" s="27"/>
      <c r="L108" s="27"/>
    </row>
    <row r="109" spans="1:12" ht="26.1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26"/>
      <c r="K109" s="27"/>
      <c r="L109" s="27"/>
    </row>
    <row r="110" spans="1:12" ht="26.1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26"/>
      <c r="K110" s="27"/>
      <c r="L110" s="27"/>
    </row>
    <row r="111" spans="1:12" ht="26.1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26"/>
      <c r="K111" s="27"/>
      <c r="L111" s="27"/>
    </row>
    <row r="112" spans="1:12" ht="26.1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26"/>
      <c r="K112" s="27"/>
      <c r="L112" s="27"/>
    </row>
    <row r="113" spans="1:12" ht="26.1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26"/>
      <c r="K113" s="27"/>
      <c r="L113" s="27"/>
    </row>
    <row r="114" spans="1:12" ht="26.1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26"/>
      <c r="K114" s="27"/>
      <c r="L114" s="27"/>
    </row>
    <row r="115" spans="1:12" ht="15.35">
      <c r="A115" s="66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</row>
    <row r="116" spans="1:12" s="116" customFormat="1" ht="13">
      <c r="A116" s="114" t="s">
        <v>775</v>
      </c>
      <c r="B116" s="115"/>
      <c r="C116" s="115"/>
      <c r="D116" s="115"/>
      <c r="E116" s="115"/>
      <c r="F116" s="115"/>
      <c r="G116" s="115"/>
      <c r="H116" s="115"/>
      <c r="I116" s="115"/>
      <c r="J116" s="115"/>
      <c r="K116" s="115"/>
    </row>
    <row r="117" spans="1:12" s="116" customFormat="1" ht="13">
      <c r="A117" s="115" t="s">
        <v>776</v>
      </c>
      <c r="B117" s="115"/>
      <c r="C117" s="115"/>
      <c r="D117" s="115"/>
      <c r="E117" s="115"/>
      <c r="F117" s="115"/>
      <c r="G117" s="115"/>
      <c r="H117" s="115"/>
      <c r="I117" s="115"/>
      <c r="J117" s="115"/>
      <c r="K117" s="115"/>
    </row>
    <row r="118" spans="1:12" s="116" customFormat="1" ht="13">
      <c r="A118" s="115" t="s">
        <v>798</v>
      </c>
      <c r="B118" s="115"/>
      <c r="C118" s="115"/>
      <c r="D118" s="115"/>
      <c r="E118" s="115"/>
      <c r="F118" s="115"/>
      <c r="G118" s="115"/>
      <c r="H118" s="115"/>
      <c r="I118" s="115"/>
      <c r="J118" s="115"/>
      <c r="K118" s="115"/>
    </row>
    <row r="119" spans="1:12" s="116" customFormat="1" ht="13">
      <c r="A119" s="115" t="s">
        <v>777</v>
      </c>
      <c r="B119" s="115"/>
      <c r="C119" s="115"/>
      <c r="D119" s="115"/>
      <c r="E119" s="115"/>
      <c r="F119" s="115"/>
      <c r="G119" s="115"/>
      <c r="H119" s="115"/>
      <c r="I119" s="115"/>
      <c r="J119" s="115"/>
      <c r="K119" s="115"/>
    </row>
    <row r="120" spans="1:12" s="116" customFormat="1" ht="13">
      <c r="A120" s="115" t="s">
        <v>778</v>
      </c>
      <c r="B120" s="115"/>
      <c r="C120" s="115"/>
      <c r="D120" s="115"/>
      <c r="E120" s="115"/>
      <c r="F120" s="115"/>
      <c r="G120" s="115"/>
      <c r="H120" s="115"/>
      <c r="I120" s="115"/>
      <c r="J120" s="115"/>
      <c r="K120" s="115"/>
    </row>
    <row r="121" spans="1:12" s="116" customFormat="1" ht="13">
      <c r="A121" s="115" t="s">
        <v>753</v>
      </c>
      <c r="B121" s="115"/>
      <c r="C121" s="115"/>
      <c r="D121" s="115"/>
      <c r="E121" s="115"/>
      <c r="F121" s="115"/>
      <c r="G121" s="115"/>
      <c r="H121" s="115"/>
      <c r="I121" s="115"/>
      <c r="J121" s="115"/>
      <c r="K121" s="115"/>
    </row>
    <row r="122" spans="1:12" s="116" customFormat="1" ht="13">
      <c r="A122" s="115" t="s">
        <v>799</v>
      </c>
      <c r="B122" s="115"/>
      <c r="C122" s="115"/>
      <c r="D122" s="115"/>
      <c r="E122" s="115"/>
      <c r="F122" s="115"/>
      <c r="G122" s="115"/>
      <c r="H122" s="115"/>
      <c r="I122" s="115"/>
      <c r="J122" s="115"/>
      <c r="K122" s="115"/>
    </row>
    <row r="123" spans="1:12" s="116" customFormat="1" ht="13">
      <c r="A123" s="115" t="s">
        <v>800</v>
      </c>
      <c r="B123" s="115"/>
      <c r="C123" s="115"/>
      <c r="D123" s="115"/>
      <c r="E123" s="115"/>
      <c r="F123" s="115"/>
      <c r="G123" s="115"/>
      <c r="H123" s="115"/>
      <c r="I123" s="115"/>
      <c r="J123" s="115"/>
      <c r="K123" s="115"/>
    </row>
    <row r="124" spans="1:12" s="116" customFormat="1" ht="13">
      <c r="A124" s="115" t="s">
        <v>801</v>
      </c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</row>
    <row r="125" spans="1:12" s="116" customFormat="1" ht="13">
      <c r="A125" s="115" t="s">
        <v>802</v>
      </c>
      <c r="B125" s="115"/>
      <c r="C125" s="115"/>
      <c r="D125" s="115"/>
      <c r="E125" s="115"/>
      <c r="F125" s="115"/>
      <c r="G125" s="115"/>
      <c r="H125" s="115"/>
      <c r="I125" s="115"/>
      <c r="J125" s="115"/>
      <c r="K125" s="115"/>
    </row>
  </sheetData>
  <mergeCells count="1">
    <mergeCell ref="A1:L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92"/>
  <sheetViews>
    <sheetView topLeftCell="A49" workbookViewId="0">
      <selection activeCell="G55" sqref="G55"/>
    </sheetView>
  </sheetViews>
  <sheetFormatPr defaultColWidth="9" defaultRowHeight="14.35"/>
  <cols>
    <col min="1" max="1" width="8.87890625" customWidth="1"/>
    <col min="2" max="2" width="16.3515625" customWidth="1"/>
    <col min="3" max="3" width="15" customWidth="1"/>
    <col min="4" max="4" width="23.3515625" customWidth="1"/>
    <col min="5" max="5" width="11.52734375" customWidth="1"/>
    <col min="6" max="6" width="12" customWidth="1"/>
    <col min="7" max="7" width="15.64453125" customWidth="1"/>
    <col min="8" max="8" width="13.64453125" customWidth="1"/>
    <col min="9" max="9" width="19" customWidth="1"/>
    <col min="10" max="10" width="8.52734375" style="6" hidden="1" customWidth="1"/>
    <col min="11" max="11" width="16.87890625" hidden="1" customWidth="1"/>
    <col min="12" max="12" width="7" hidden="1" customWidth="1"/>
    <col min="13" max="13" width="14.52734375" customWidth="1"/>
    <col min="14" max="14" width="18.64453125" customWidth="1"/>
    <col min="15" max="15" width="15.87890625" customWidth="1"/>
  </cols>
  <sheetData>
    <row r="1" spans="1:15" ht="15" customHeight="1">
      <c r="A1" s="7"/>
      <c r="B1" s="8"/>
      <c r="C1" s="8"/>
      <c r="D1" s="8"/>
      <c r="E1" s="8"/>
      <c r="F1" s="8"/>
      <c r="G1" s="8"/>
      <c r="H1" s="8"/>
      <c r="I1" s="8"/>
      <c r="J1" s="24"/>
      <c r="K1" s="25"/>
      <c r="L1" s="8"/>
      <c r="M1" s="8"/>
      <c r="N1" s="25"/>
      <c r="O1" s="50"/>
    </row>
    <row r="2" spans="1:15" ht="15" customHeight="1">
      <c r="A2" s="9"/>
      <c r="B2" s="10"/>
      <c r="C2" s="10"/>
      <c r="D2" s="10"/>
      <c r="E2" s="10"/>
      <c r="F2" s="10"/>
      <c r="G2" s="10"/>
      <c r="H2" s="10"/>
      <c r="I2" s="10"/>
      <c r="J2" s="26"/>
      <c r="K2" s="27"/>
      <c r="L2" s="10"/>
      <c r="M2" s="10"/>
      <c r="N2" s="27"/>
      <c r="O2" s="51"/>
    </row>
    <row r="3" spans="1:15" ht="15" customHeight="1">
      <c r="A3" s="9"/>
      <c r="B3" s="10"/>
      <c r="C3" s="10"/>
      <c r="D3" s="10"/>
      <c r="E3" s="10"/>
      <c r="F3" s="10"/>
      <c r="G3" s="10"/>
      <c r="H3" s="10"/>
      <c r="I3" s="10"/>
      <c r="J3" s="26"/>
      <c r="K3" s="27"/>
      <c r="L3" s="10"/>
      <c r="M3" s="10"/>
      <c r="N3" s="27"/>
      <c r="O3" s="51"/>
    </row>
    <row r="4" spans="1:15" ht="15" customHeight="1">
      <c r="A4" s="9"/>
      <c r="B4" s="10"/>
      <c r="C4" s="10"/>
      <c r="D4" s="10"/>
      <c r="E4" s="10"/>
      <c r="F4" s="10"/>
      <c r="G4" s="10"/>
      <c r="H4" s="10"/>
      <c r="I4" s="10"/>
      <c r="J4" s="26"/>
      <c r="K4" s="27"/>
      <c r="L4" s="10"/>
      <c r="M4" s="10"/>
      <c r="N4" s="27"/>
      <c r="O4" s="51"/>
    </row>
    <row r="5" spans="1:15" ht="18.7">
      <c r="A5" s="11"/>
      <c r="B5" s="12"/>
      <c r="C5" s="12"/>
      <c r="D5" s="12"/>
      <c r="E5" s="12"/>
      <c r="F5" s="12"/>
      <c r="G5" s="12"/>
      <c r="H5" s="12"/>
      <c r="I5" s="12"/>
      <c r="J5" s="28"/>
      <c r="K5" s="12"/>
      <c r="L5" s="12"/>
      <c r="M5" s="12"/>
      <c r="N5" s="12"/>
      <c r="O5" s="52"/>
    </row>
    <row r="6" spans="1:15" ht="23.35">
      <c r="A6" s="123" t="s">
        <v>151</v>
      </c>
      <c r="B6" s="124"/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5"/>
    </row>
    <row r="7" spans="1:15" s="4" customFormat="1" ht="54.75" customHeight="1">
      <c r="A7" s="13" t="s">
        <v>0</v>
      </c>
      <c r="B7" s="14" t="s">
        <v>2</v>
      </c>
      <c r="C7" s="14" t="s">
        <v>3</v>
      </c>
      <c r="D7" s="14" t="s">
        <v>1</v>
      </c>
      <c r="E7" s="14" t="s">
        <v>4</v>
      </c>
      <c r="F7" s="14" t="s">
        <v>67</v>
      </c>
      <c r="G7" s="15" t="s">
        <v>5</v>
      </c>
      <c r="H7" s="14" t="s">
        <v>6</v>
      </c>
      <c r="I7" s="14" t="s">
        <v>7</v>
      </c>
      <c r="J7" s="29" t="s">
        <v>8</v>
      </c>
      <c r="K7" s="30" t="s">
        <v>9</v>
      </c>
      <c r="L7" s="14" t="s">
        <v>10</v>
      </c>
      <c r="M7" s="14" t="s">
        <v>101</v>
      </c>
      <c r="N7" s="30" t="s">
        <v>100</v>
      </c>
      <c r="O7" s="53" t="s">
        <v>128</v>
      </c>
    </row>
    <row r="8" spans="1:15" ht="6.75" customHeight="1">
      <c r="A8" s="16"/>
      <c r="B8" s="17"/>
      <c r="C8" s="17"/>
      <c r="D8" s="17"/>
      <c r="E8" s="17"/>
      <c r="F8" s="17"/>
      <c r="G8" s="18"/>
      <c r="H8" s="17"/>
      <c r="I8" s="17"/>
      <c r="J8" s="31"/>
      <c r="K8" s="32"/>
      <c r="L8" s="17"/>
      <c r="M8" s="17"/>
      <c r="N8" s="32"/>
      <c r="O8" s="54"/>
    </row>
    <row r="9" spans="1:15" s="1" customFormat="1" ht="29.25" customHeight="1">
      <c r="A9" s="19">
        <v>1</v>
      </c>
      <c r="B9" s="21">
        <v>43832</v>
      </c>
      <c r="C9" s="22" t="s">
        <v>94</v>
      </c>
      <c r="D9" s="20" t="s">
        <v>144</v>
      </c>
      <c r="E9" s="23" t="s">
        <v>12</v>
      </c>
      <c r="F9" s="23">
        <v>1600</v>
      </c>
      <c r="G9" s="23">
        <v>762.5</v>
      </c>
      <c r="H9" s="23">
        <v>756.1</v>
      </c>
      <c r="I9" s="23">
        <v>756.1</v>
      </c>
      <c r="J9" s="33">
        <f t="shared" ref="J9" si="0">IF(E9="","",IF(E9="Buy",(I9-G9),(G9-I9)))</f>
        <v>-6.3999999999999773</v>
      </c>
      <c r="K9" s="34">
        <f t="shared" ref="K9" si="1">IF(E9="","",J9*F9)</f>
        <v>-10239.999999999964</v>
      </c>
      <c r="L9" s="23">
        <v>400</v>
      </c>
      <c r="M9" s="48">
        <f t="shared" ref="M9" si="2">G9*F9*0.03%</f>
        <v>365.99999999999994</v>
      </c>
      <c r="N9" s="34">
        <f t="shared" ref="N9" si="3">K9-M9</f>
        <v>-10605.999999999964</v>
      </c>
      <c r="O9" s="55"/>
    </row>
    <row r="10" spans="1:15" s="1" customFormat="1" ht="29.25" customHeight="1">
      <c r="A10" s="19">
        <v>2</v>
      </c>
      <c r="B10" s="21">
        <v>43832</v>
      </c>
      <c r="C10" s="22" t="s">
        <v>145</v>
      </c>
      <c r="D10" s="20" t="s">
        <v>146</v>
      </c>
      <c r="E10" s="23" t="s">
        <v>12</v>
      </c>
      <c r="F10" s="23">
        <v>5000</v>
      </c>
      <c r="G10" s="23">
        <v>201.8</v>
      </c>
      <c r="H10" s="23">
        <v>200.2</v>
      </c>
      <c r="I10" s="23">
        <v>203.95</v>
      </c>
      <c r="J10" s="33">
        <f t="shared" ref="J10" si="4">IF(E10="","",IF(E10="Buy",(I10-G10),(G10-I10)))</f>
        <v>2.1499999999999773</v>
      </c>
      <c r="K10" s="34">
        <f t="shared" ref="K10" si="5">IF(E10="","",J10*F10)</f>
        <v>10749.999999999887</v>
      </c>
      <c r="L10" s="23">
        <v>400</v>
      </c>
      <c r="M10" s="48">
        <f t="shared" ref="M10" si="6">G10*F10*0.03%</f>
        <v>302.7</v>
      </c>
      <c r="N10" s="34">
        <f t="shared" ref="N10" si="7">K10-M10</f>
        <v>10447.299999999886</v>
      </c>
      <c r="O10" s="55"/>
    </row>
    <row r="11" spans="1:15" s="1" customFormat="1" ht="29.25" customHeight="1">
      <c r="A11" s="19">
        <v>3</v>
      </c>
      <c r="B11" s="21">
        <v>43832</v>
      </c>
      <c r="C11" s="22" t="s">
        <v>147</v>
      </c>
      <c r="D11" s="20" t="s">
        <v>148</v>
      </c>
      <c r="E11" s="23" t="s">
        <v>12</v>
      </c>
      <c r="F11" s="23">
        <v>11200</v>
      </c>
      <c r="G11" s="23">
        <v>121.1</v>
      </c>
      <c r="H11" s="23">
        <v>120.25</v>
      </c>
      <c r="I11" s="23">
        <v>120.25</v>
      </c>
      <c r="J11" s="33">
        <f t="shared" ref="J11" si="8">IF(E11="","",IF(E11="Buy",(I11-G11),(G11-I11)))</f>
        <v>-0.84999999999999432</v>
      </c>
      <c r="K11" s="34">
        <f t="shared" ref="K11" si="9">IF(E11="","",J11*F11)</f>
        <v>-9519.9999999999363</v>
      </c>
      <c r="L11" s="23">
        <v>400</v>
      </c>
      <c r="M11" s="48">
        <f t="shared" ref="M11" si="10">G11*F11*0.03%</f>
        <v>406.89599999999996</v>
      </c>
      <c r="N11" s="34">
        <f t="shared" ref="N11" si="11">K11-M11</f>
        <v>-9926.895999999937</v>
      </c>
      <c r="O11" s="55"/>
    </row>
    <row r="12" spans="1:15" s="1" customFormat="1" ht="29.25" customHeight="1">
      <c r="A12" s="19">
        <v>4</v>
      </c>
      <c r="B12" s="21">
        <v>43832</v>
      </c>
      <c r="C12" s="22" t="s">
        <v>149</v>
      </c>
      <c r="D12" s="20" t="s">
        <v>150</v>
      </c>
      <c r="E12" s="23" t="s">
        <v>12</v>
      </c>
      <c r="F12" s="23">
        <v>5200</v>
      </c>
      <c r="G12" s="23">
        <v>228.55</v>
      </c>
      <c r="H12" s="23">
        <v>226.5</v>
      </c>
      <c r="I12" s="23">
        <v>230.15</v>
      </c>
      <c r="J12" s="33">
        <f t="shared" ref="J12" si="12">IF(E12="","",IF(E12="Buy",(I12-G12),(G12-I12)))</f>
        <v>1.5999999999999943</v>
      </c>
      <c r="K12" s="34">
        <f t="shared" ref="K12" si="13">IF(E12="","",J12*F12)</f>
        <v>8319.9999999999709</v>
      </c>
      <c r="L12" s="23">
        <v>400</v>
      </c>
      <c r="M12" s="48">
        <f t="shared" ref="M12" si="14">G12*F12*0.03%</f>
        <v>356.53799999999995</v>
      </c>
      <c r="N12" s="34">
        <f t="shared" ref="N12" si="15">K12-M12</f>
        <v>7963.4619999999713</v>
      </c>
      <c r="O12" s="55">
        <f>SUM(N9:N12)</f>
        <v>-2122.1340000000428</v>
      </c>
    </row>
    <row r="13" spans="1:15" s="1" customFormat="1" ht="29.25" customHeight="1">
      <c r="A13" s="19">
        <v>5</v>
      </c>
      <c r="B13" s="21">
        <v>43833</v>
      </c>
      <c r="C13" s="22" t="s">
        <v>184</v>
      </c>
      <c r="D13" s="20" t="s">
        <v>56</v>
      </c>
      <c r="E13" s="23" t="s">
        <v>12</v>
      </c>
      <c r="F13" s="23">
        <v>1000</v>
      </c>
      <c r="G13" s="23">
        <v>1903</v>
      </c>
      <c r="H13" s="23">
        <v>1890.2</v>
      </c>
      <c r="I13" s="23">
        <v>1901.5</v>
      </c>
      <c r="J13" s="33">
        <f t="shared" ref="J13" si="16">IF(E13="","",IF(E13="Buy",(I13-G13),(G13-I13)))</f>
        <v>-1.5</v>
      </c>
      <c r="K13" s="34">
        <f t="shared" ref="K13" si="17">IF(E13="","",J13*F13)</f>
        <v>-1500</v>
      </c>
      <c r="L13" s="23">
        <v>400</v>
      </c>
      <c r="M13" s="48">
        <f t="shared" ref="M13" si="18">G13*F13*0.03%</f>
        <v>570.9</v>
      </c>
      <c r="N13" s="34">
        <f t="shared" ref="N13" si="19">K13-M13</f>
        <v>-2070.9</v>
      </c>
      <c r="O13" s="55"/>
    </row>
    <row r="14" spans="1:15" s="1" customFormat="1" ht="29.25" customHeight="1">
      <c r="A14" s="19">
        <v>6</v>
      </c>
      <c r="B14" s="21">
        <v>43833</v>
      </c>
      <c r="C14" s="22" t="s">
        <v>186</v>
      </c>
      <c r="D14" s="20" t="s">
        <v>185</v>
      </c>
      <c r="E14" s="23" t="s">
        <v>12</v>
      </c>
      <c r="F14" s="23">
        <v>2000</v>
      </c>
      <c r="G14" s="23">
        <v>470.7</v>
      </c>
      <c r="H14" s="23">
        <v>466.5</v>
      </c>
      <c r="I14" s="23">
        <v>467</v>
      </c>
      <c r="J14" s="33">
        <f t="shared" ref="J14" si="20">IF(E14="","",IF(E14="Buy",(I14-G14),(G14-I14)))</f>
        <v>-3.6999999999999886</v>
      </c>
      <c r="K14" s="34">
        <f t="shared" ref="K14" si="21">IF(E14="","",J14*F14)</f>
        <v>-7399.9999999999773</v>
      </c>
      <c r="L14" s="23">
        <v>400</v>
      </c>
      <c r="M14" s="48">
        <f t="shared" ref="M14" si="22">G14*F14*0.03%</f>
        <v>282.41999999999996</v>
      </c>
      <c r="N14" s="34">
        <f t="shared" ref="N14" si="23">K14-M14</f>
        <v>-7682.4199999999773</v>
      </c>
      <c r="O14" s="55"/>
    </row>
    <row r="15" spans="1:15" s="1" customFormat="1" ht="29.25" customHeight="1">
      <c r="A15" s="19">
        <v>7</v>
      </c>
      <c r="B15" s="21">
        <v>43833</v>
      </c>
      <c r="C15" s="22" t="s">
        <v>187</v>
      </c>
      <c r="D15" s="20" t="s">
        <v>65</v>
      </c>
      <c r="E15" s="23" t="s">
        <v>13</v>
      </c>
      <c r="F15" s="23">
        <v>1500</v>
      </c>
      <c r="G15" s="23">
        <v>1140.5</v>
      </c>
      <c r="H15" s="23">
        <v>1146.25</v>
      </c>
      <c r="I15" s="23">
        <v>1140.5999999999999</v>
      </c>
      <c r="J15" s="33">
        <f t="shared" ref="J15" si="24">IF(E15="","",IF(E15="Buy",(I15-G15),(G15-I15)))</f>
        <v>-9.9999999999909051E-2</v>
      </c>
      <c r="K15" s="34">
        <f t="shared" ref="K15" si="25">IF(E15="","",J15*F15)</f>
        <v>-149.99999999986358</v>
      </c>
      <c r="L15" s="23">
        <v>400</v>
      </c>
      <c r="M15" s="48">
        <f t="shared" ref="M15" si="26">G15*F15*0.03%</f>
        <v>513.22499999999991</v>
      </c>
      <c r="N15" s="34">
        <f t="shared" ref="N15" si="27">K15-M15</f>
        <v>-663.22499999986348</v>
      </c>
      <c r="O15" s="55">
        <f>SUM(N13:N15)</f>
        <v>-10416.544999999842</v>
      </c>
    </row>
    <row r="16" spans="1:15" s="1" customFormat="1" ht="29.25" customHeight="1">
      <c r="A16" s="19">
        <v>8</v>
      </c>
      <c r="B16" s="21">
        <v>43836</v>
      </c>
      <c r="C16" s="22" t="s">
        <v>110</v>
      </c>
      <c r="D16" s="20" t="s">
        <v>119</v>
      </c>
      <c r="E16" s="23" t="s">
        <v>13</v>
      </c>
      <c r="F16" s="23">
        <v>200</v>
      </c>
      <c r="G16" s="23">
        <v>7175</v>
      </c>
      <c r="H16" s="23">
        <v>7205.5</v>
      </c>
      <c r="I16" s="23">
        <v>7121</v>
      </c>
      <c r="J16" s="33">
        <f t="shared" ref="J16" si="28">IF(E16="","",IF(E16="Buy",(I16-G16),(G16-I16)))</f>
        <v>54</v>
      </c>
      <c r="K16" s="34">
        <f t="shared" ref="K16" si="29">IF(E16="","",J16*F16)</f>
        <v>10800</v>
      </c>
      <c r="L16" s="23">
        <v>400</v>
      </c>
      <c r="M16" s="48">
        <f t="shared" ref="M16" si="30">G16*F16*0.03%</f>
        <v>430.49999999999994</v>
      </c>
      <c r="N16" s="34">
        <f t="shared" ref="N16" si="31">K16-M16</f>
        <v>10369.5</v>
      </c>
      <c r="O16" s="55"/>
    </row>
    <row r="17" spans="1:15" s="1" customFormat="1" ht="29.25" customHeight="1">
      <c r="A17" s="19">
        <v>9</v>
      </c>
      <c r="B17" s="21">
        <v>43836</v>
      </c>
      <c r="C17" s="22" t="s">
        <v>137</v>
      </c>
      <c r="D17" s="20" t="s">
        <v>85</v>
      </c>
      <c r="E17" s="23" t="s">
        <v>13</v>
      </c>
      <c r="F17" s="23">
        <v>2800</v>
      </c>
      <c r="G17" s="23">
        <v>544</v>
      </c>
      <c r="H17" s="23">
        <v>546.5</v>
      </c>
      <c r="I17" s="23">
        <v>542</v>
      </c>
      <c r="J17" s="33">
        <f t="shared" ref="J17" si="32">IF(E17="","",IF(E17="Buy",(I17-G17),(G17-I17)))</f>
        <v>2</v>
      </c>
      <c r="K17" s="34">
        <f t="shared" ref="K17" si="33">IF(E17="","",J17*F17)</f>
        <v>5600</v>
      </c>
      <c r="L17" s="23">
        <v>400</v>
      </c>
      <c r="M17" s="48">
        <f t="shared" ref="M17" si="34">G17*F17*0.03%</f>
        <v>456.96</v>
      </c>
      <c r="N17" s="34">
        <f t="shared" ref="N17" si="35">K17-M17</f>
        <v>5143.04</v>
      </c>
      <c r="O17" s="55"/>
    </row>
    <row r="18" spans="1:15" s="1" customFormat="1" ht="29.25" customHeight="1">
      <c r="A18" s="19">
        <v>10</v>
      </c>
      <c r="B18" s="21">
        <v>43836</v>
      </c>
      <c r="C18" s="22" t="s">
        <v>188</v>
      </c>
      <c r="D18" s="20" t="s">
        <v>141</v>
      </c>
      <c r="E18" s="23" t="s">
        <v>13</v>
      </c>
      <c r="F18" s="23">
        <v>2500</v>
      </c>
      <c r="G18" s="23">
        <v>575</v>
      </c>
      <c r="H18" s="23">
        <v>579.5</v>
      </c>
      <c r="I18" s="23">
        <v>576.95000000000005</v>
      </c>
      <c r="J18" s="33">
        <f t="shared" ref="J18" si="36">IF(E18="","",IF(E18="Buy",(I18-G18),(G18-I18)))</f>
        <v>-1.9500000000000455</v>
      </c>
      <c r="K18" s="34">
        <f t="shared" ref="K18" si="37">IF(E18="","",J18*F18)</f>
        <v>-4875.0000000001137</v>
      </c>
      <c r="L18" s="23">
        <v>400</v>
      </c>
      <c r="M18" s="48">
        <f t="shared" ref="M18" si="38">G18*F18*0.03%</f>
        <v>431.24999999999994</v>
      </c>
      <c r="N18" s="34">
        <f t="shared" ref="N18" si="39">K18-M18</f>
        <v>-5306.2500000001137</v>
      </c>
      <c r="O18" s="55"/>
    </row>
    <row r="19" spans="1:15" s="1" customFormat="1" ht="29.25" customHeight="1">
      <c r="A19" s="19">
        <v>11</v>
      </c>
      <c r="B19" s="21">
        <v>43836</v>
      </c>
      <c r="C19" s="22" t="s">
        <v>189</v>
      </c>
      <c r="D19" s="20" t="s">
        <v>125</v>
      </c>
      <c r="E19" s="23" t="s">
        <v>13</v>
      </c>
      <c r="F19" s="23">
        <v>1200</v>
      </c>
      <c r="G19" s="23">
        <v>1131.5</v>
      </c>
      <c r="H19" s="23">
        <v>1141.2</v>
      </c>
      <c r="I19" s="23">
        <v>1141.2</v>
      </c>
      <c r="J19" s="33">
        <f t="shared" ref="J19" si="40">IF(E19="","",IF(E19="Buy",(I19-G19),(G19-I19)))</f>
        <v>-9.7000000000000455</v>
      </c>
      <c r="K19" s="34">
        <f t="shared" ref="K19" si="41">IF(E19="","",J19*F19)</f>
        <v>-11640.000000000055</v>
      </c>
      <c r="L19" s="23">
        <v>400</v>
      </c>
      <c r="M19" s="48">
        <f t="shared" ref="M19" si="42">G19*F19*0.03%</f>
        <v>407.34</v>
      </c>
      <c r="N19" s="34">
        <f t="shared" ref="N19:N24" si="43">K19-M19</f>
        <v>-12047.340000000055</v>
      </c>
      <c r="O19" s="55"/>
    </row>
    <row r="20" spans="1:15" s="1" customFormat="1" ht="29.25" customHeight="1">
      <c r="A20" s="19">
        <v>12</v>
      </c>
      <c r="B20" s="21">
        <v>43836</v>
      </c>
      <c r="C20" s="22" t="s">
        <v>190</v>
      </c>
      <c r="D20" s="20" t="s">
        <v>59</v>
      </c>
      <c r="E20" s="23" t="s">
        <v>12</v>
      </c>
      <c r="F20" s="23">
        <v>1600</v>
      </c>
      <c r="G20" s="23">
        <v>703.5</v>
      </c>
      <c r="H20" s="23">
        <v>698.5</v>
      </c>
      <c r="I20" s="23">
        <v>698.5</v>
      </c>
      <c r="J20" s="33">
        <f t="shared" ref="J20:J21" si="44">IF(E20="","",IF(E20="Buy",(I20-G20),(G20-I20)))</f>
        <v>-5</v>
      </c>
      <c r="K20" s="34">
        <f t="shared" ref="K20:K21" si="45">IF(E20="","",J20*F20)</f>
        <v>-8000</v>
      </c>
      <c r="L20" s="23">
        <v>400</v>
      </c>
      <c r="M20" s="48">
        <f t="shared" ref="M20:M21" si="46">G20*F20*0.03%</f>
        <v>337.67999999999995</v>
      </c>
      <c r="N20" s="34">
        <f t="shared" si="43"/>
        <v>-8337.68</v>
      </c>
      <c r="O20" s="55"/>
    </row>
    <row r="21" spans="1:15" s="1" customFormat="1" ht="29.25" customHeight="1">
      <c r="A21" s="19">
        <v>13</v>
      </c>
      <c r="B21" s="21">
        <v>43836</v>
      </c>
      <c r="C21" s="22" t="s">
        <v>191</v>
      </c>
      <c r="D21" s="20" t="s">
        <v>179</v>
      </c>
      <c r="E21" s="23" t="s">
        <v>13</v>
      </c>
      <c r="F21" s="23">
        <v>1400</v>
      </c>
      <c r="G21" s="23">
        <v>759.5</v>
      </c>
      <c r="H21" s="23">
        <v>764.5</v>
      </c>
      <c r="I21" s="23">
        <v>764.5</v>
      </c>
      <c r="J21" s="33">
        <f t="shared" si="44"/>
        <v>-5</v>
      </c>
      <c r="K21" s="34">
        <f t="shared" si="45"/>
        <v>-7000</v>
      </c>
      <c r="L21" s="23">
        <v>400</v>
      </c>
      <c r="M21" s="48">
        <f t="shared" si="46"/>
        <v>318.98999999999995</v>
      </c>
      <c r="N21" s="34">
        <f t="shared" si="43"/>
        <v>-7318.99</v>
      </c>
      <c r="O21" s="55">
        <f>SUM(N16:N21)</f>
        <v>-17497.720000000169</v>
      </c>
    </row>
    <row r="22" spans="1:15" s="1" customFormat="1" ht="29.25" customHeight="1">
      <c r="A22" s="19">
        <v>14</v>
      </c>
      <c r="B22" s="21">
        <v>43837</v>
      </c>
      <c r="C22" s="22" t="s">
        <v>94</v>
      </c>
      <c r="D22" s="20" t="s">
        <v>160</v>
      </c>
      <c r="E22" s="23" t="s">
        <v>12</v>
      </c>
      <c r="F22" s="23">
        <v>1600</v>
      </c>
      <c r="G22" s="23">
        <v>738</v>
      </c>
      <c r="H22" s="23">
        <v>732.1</v>
      </c>
      <c r="I22" s="23">
        <v>735.5</v>
      </c>
      <c r="J22" s="33">
        <f t="shared" ref="J22" si="47">IF(E22="","",IF(E22="Buy",(I22-G22),(G22-I22)))</f>
        <v>-2.5</v>
      </c>
      <c r="K22" s="34">
        <f t="shared" ref="K22" si="48">IF(E22="","",J22*F22)</f>
        <v>-4000</v>
      </c>
      <c r="L22" s="23">
        <v>400</v>
      </c>
      <c r="M22" s="48">
        <f t="shared" ref="M22" si="49">G22*F22*0.03%</f>
        <v>354.23999999999995</v>
      </c>
      <c r="N22" s="34">
        <f t="shared" si="43"/>
        <v>-4354.24</v>
      </c>
      <c r="O22" s="55"/>
    </row>
    <row r="23" spans="1:15" s="1" customFormat="1" ht="29.25" customHeight="1">
      <c r="A23" s="19">
        <v>15</v>
      </c>
      <c r="B23" s="21">
        <v>43837</v>
      </c>
      <c r="C23" s="22" t="s">
        <v>192</v>
      </c>
      <c r="D23" s="20" t="s">
        <v>116</v>
      </c>
      <c r="E23" s="23" t="s">
        <v>12</v>
      </c>
      <c r="F23" s="23">
        <v>1000</v>
      </c>
      <c r="G23" s="23">
        <v>1423.5</v>
      </c>
      <c r="H23" s="23">
        <v>1418.5</v>
      </c>
      <c r="I23" s="23">
        <v>1429.75</v>
      </c>
      <c r="J23" s="33">
        <f t="shared" ref="J23:J24" si="50">IF(E23="","",IF(E23="Buy",(I23-G23),(G23-I23)))</f>
        <v>6.25</v>
      </c>
      <c r="K23" s="34">
        <f t="shared" ref="K23:K24" si="51">IF(E23="","",J23*F23)</f>
        <v>6250</v>
      </c>
      <c r="L23" s="23">
        <v>400</v>
      </c>
      <c r="M23" s="48">
        <f t="shared" ref="M23:M24" si="52">G23*F23*0.03%</f>
        <v>427.04999999999995</v>
      </c>
      <c r="N23" s="34">
        <f t="shared" si="43"/>
        <v>5822.95</v>
      </c>
      <c r="O23" s="55"/>
    </row>
    <row r="24" spans="1:15" s="1" customFormat="1" ht="29.25" customHeight="1">
      <c r="A24" s="19">
        <v>16</v>
      </c>
      <c r="B24" s="21">
        <v>43837</v>
      </c>
      <c r="C24" s="22" t="s">
        <v>191</v>
      </c>
      <c r="D24" s="20" t="s">
        <v>193</v>
      </c>
      <c r="E24" s="23" t="s">
        <v>13</v>
      </c>
      <c r="F24" s="23">
        <v>4600</v>
      </c>
      <c r="G24" s="23">
        <v>283.5</v>
      </c>
      <c r="H24" s="23">
        <v>286.25</v>
      </c>
      <c r="I24" s="23">
        <v>280.5</v>
      </c>
      <c r="J24" s="33">
        <f t="shared" si="50"/>
        <v>3</v>
      </c>
      <c r="K24" s="34">
        <f t="shared" si="51"/>
        <v>13800</v>
      </c>
      <c r="L24" s="23">
        <v>400</v>
      </c>
      <c r="M24" s="48">
        <f t="shared" si="52"/>
        <v>391.22999999999996</v>
      </c>
      <c r="N24" s="34">
        <f t="shared" si="43"/>
        <v>13408.77</v>
      </c>
      <c r="O24" s="55">
        <f>SUM(N22:N24)</f>
        <v>14877.48</v>
      </c>
    </row>
    <row r="25" spans="1:15" s="1" customFormat="1" ht="29.25" customHeight="1">
      <c r="A25" s="19">
        <v>17</v>
      </c>
      <c r="B25" s="21">
        <v>43838</v>
      </c>
      <c r="C25" s="22" t="s">
        <v>106</v>
      </c>
      <c r="D25" s="20" t="s">
        <v>150</v>
      </c>
      <c r="E25" s="23" t="s">
        <v>13</v>
      </c>
      <c r="F25" s="23">
        <v>5200</v>
      </c>
      <c r="G25" s="23">
        <v>202</v>
      </c>
      <c r="H25" s="23">
        <v>204.5</v>
      </c>
      <c r="I25" s="23">
        <v>203.6</v>
      </c>
      <c r="J25" s="33">
        <f t="shared" ref="J25:J27" si="53">IF(E25="","",IF(E25="Buy",(I25-G25),(G25-I25)))</f>
        <v>-1.5999999999999943</v>
      </c>
      <c r="K25" s="34">
        <f t="shared" ref="K25:K27" si="54">IF(E25="","",J25*F25)</f>
        <v>-8319.9999999999709</v>
      </c>
      <c r="L25" s="23">
        <v>400</v>
      </c>
      <c r="M25" s="48">
        <f t="shared" ref="M25:M27" si="55">G25*F25*0.03%</f>
        <v>315.11999999999995</v>
      </c>
      <c r="N25" s="34">
        <f t="shared" ref="N25:N27" si="56">K25-M25</f>
        <v>-8635.1199999999717</v>
      </c>
      <c r="O25" s="55"/>
    </row>
    <row r="26" spans="1:15" s="1" customFormat="1" ht="29.25" customHeight="1">
      <c r="A26" s="19">
        <v>18</v>
      </c>
      <c r="B26" s="21">
        <v>43838</v>
      </c>
      <c r="C26" s="22" t="s">
        <v>45</v>
      </c>
      <c r="D26" s="20" t="s">
        <v>76</v>
      </c>
      <c r="E26" s="23" t="s">
        <v>13</v>
      </c>
      <c r="F26" s="23">
        <v>2000</v>
      </c>
      <c r="G26" s="23">
        <v>631.5</v>
      </c>
      <c r="H26" s="23">
        <v>636.5</v>
      </c>
      <c r="I26" s="23">
        <v>630</v>
      </c>
      <c r="J26" s="33">
        <f t="shared" si="53"/>
        <v>1.5</v>
      </c>
      <c r="K26" s="34">
        <f t="shared" si="54"/>
        <v>3000</v>
      </c>
      <c r="L26" s="23">
        <v>400</v>
      </c>
      <c r="M26" s="48">
        <f t="shared" si="55"/>
        <v>378.9</v>
      </c>
      <c r="N26" s="34">
        <f t="shared" si="56"/>
        <v>2621.1</v>
      </c>
      <c r="O26" s="55"/>
    </row>
    <row r="27" spans="1:15" s="1" customFormat="1" ht="29.25" customHeight="1">
      <c r="A27" s="19">
        <v>19</v>
      </c>
      <c r="B27" s="21">
        <v>43838</v>
      </c>
      <c r="C27" s="22" t="s">
        <v>194</v>
      </c>
      <c r="D27" s="20" t="s">
        <v>138</v>
      </c>
      <c r="E27" s="23" t="s">
        <v>12</v>
      </c>
      <c r="F27" s="23">
        <v>1000</v>
      </c>
      <c r="G27" s="23">
        <v>1706.5</v>
      </c>
      <c r="H27" s="23">
        <v>1696.95</v>
      </c>
      <c r="I27" s="23">
        <v>1714.5</v>
      </c>
      <c r="J27" s="33">
        <f t="shared" si="53"/>
        <v>8</v>
      </c>
      <c r="K27" s="34">
        <f t="shared" si="54"/>
        <v>8000</v>
      </c>
      <c r="L27" s="23">
        <v>400</v>
      </c>
      <c r="M27" s="48">
        <f t="shared" si="55"/>
        <v>511.94999999999993</v>
      </c>
      <c r="N27" s="34">
        <f t="shared" si="56"/>
        <v>7488.05</v>
      </c>
      <c r="O27" s="55">
        <f>SUM(N25:N27)</f>
        <v>1474.0300000000288</v>
      </c>
    </row>
    <row r="28" spans="1:15" s="1" customFormat="1" ht="29.25" customHeight="1">
      <c r="A28" s="19">
        <v>20</v>
      </c>
      <c r="B28" s="21">
        <v>43839</v>
      </c>
      <c r="C28" s="22" t="s">
        <v>195</v>
      </c>
      <c r="D28" s="20" t="s">
        <v>152</v>
      </c>
      <c r="E28" s="23" t="s">
        <v>12</v>
      </c>
      <c r="F28" s="23">
        <v>2000</v>
      </c>
      <c r="G28" s="23">
        <v>671.5</v>
      </c>
      <c r="H28" s="23">
        <v>666.5</v>
      </c>
      <c r="I28" s="23">
        <v>666.5</v>
      </c>
      <c r="J28" s="33">
        <f t="shared" ref="J28" si="57">IF(E28="","",IF(E28="Buy",(I28-G28),(G28-I28)))</f>
        <v>-5</v>
      </c>
      <c r="K28" s="34">
        <f t="shared" ref="K28" si="58">IF(E28="","",J28*F28)</f>
        <v>-10000</v>
      </c>
      <c r="L28" s="23">
        <v>400</v>
      </c>
      <c r="M28" s="48">
        <f t="shared" ref="M28" si="59">G28*F28*0.03%</f>
        <v>402.9</v>
      </c>
      <c r="N28" s="34">
        <f t="shared" ref="N28" si="60">K28-M28</f>
        <v>-10402.9</v>
      </c>
      <c r="O28" s="55"/>
    </row>
    <row r="29" spans="1:15" s="1" customFormat="1" ht="29.25" customHeight="1">
      <c r="A29" s="19">
        <v>21</v>
      </c>
      <c r="B29" s="21">
        <v>43839</v>
      </c>
      <c r="C29" s="22" t="s">
        <v>196</v>
      </c>
      <c r="D29" s="20" t="s">
        <v>105</v>
      </c>
      <c r="E29" s="23" t="s">
        <v>12</v>
      </c>
      <c r="F29" s="23">
        <v>600</v>
      </c>
      <c r="G29" s="23">
        <v>1413</v>
      </c>
      <c r="H29" s="23">
        <v>1399.5</v>
      </c>
      <c r="I29" s="23">
        <v>1405.5</v>
      </c>
      <c r="J29" s="33">
        <f t="shared" ref="J29" si="61">IF(E29="","",IF(E29="Buy",(I29-G29),(G29-I29)))</f>
        <v>-7.5</v>
      </c>
      <c r="K29" s="34">
        <f t="shared" ref="K29" si="62">IF(E29="","",J29*F29)</f>
        <v>-4500</v>
      </c>
      <c r="L29" s="23">
        <v>400</v>
      </c>
      <c r="M29" s="48">
        <f t="shared" ref="M29" si="63">G29*F29*0.03%</f>
        <v>254.33999999999997</v>
      </c>
      <c r="N29" s="34">
        <f t="shared" ref="N29" si="64">K29-M29</f>
        <v>-4754.34</v>
      </c>
      <c r="O29" s="55"/>
    </row>
    <row r="30" spans="1:15" s="1" customFormat="1" ht="29.25" customHeight="1">
      <c r="A30" s="19">
        <v>22</v>
      </c>
      <c r="B30" s="21">
        <v>43839</v>
      </c>
      <c r="C30" s="22" t="s">
        <v>197</v>
      </c>
      <c r="D30" s="20" t="s">
        <v>148</v>
      </c>
      <c r="E30" s="23" t="s">
        <v>12</v>
      </c>
      <c r="F30" s="23">
        <v>11200</v>
      </c>
      <c r="G30" s="23">
        <v>123</v>
      </c>
      <c r="H30" s="23">
        <v>121.95</v>
      </c>
      <c r="I30" s="23">
        <v>123.3</v>
      </c>
      <c r="J30" s="33">
        <f t="shared" ref="J30" si="65">IF(E30="","",IF(E30="Buy",(I30-G30),(G30-I30)))</f>
        <v>0.29999999999999716</v>
      </c>
      <c r="K30" s="34">
        <f t="shared" ref="K30" si="66">IF(E30="","",J30*F30)</f>
        <v>3359.9999999999682</v>
      </c>
      <c r="L30" s="23">
        <v>400</v>
      </c>
      <c r="M30" s="48">
        <f t="shared" ref="M30" si="67">G30*F30*0.03%</f>
        <v>413.28</v>
      </c>
      <c r="N30" s="34">
        <f t="shared" ref="N30" si="68">K30-M30</f>
        <v>2946.7199999999684</v>
      </c>
      <c r="O30" s="55"/>
    </row>
    <row r="31" spans="1:15" s="1" customFormat="1" ht="29.25" customHeight="1">
      <c r="A31" s="19">
        <v>23</v>
      </c>
      <c r="B31" s="21">
        <v>43839</v>
      </c>
      <c r="C31" s="22" t="s">
        <v>198</v>
      </c>
      <c r="D31" s="20" t="s">
        <v>181</v>
      </c>
      <c r="E31" s="23" t="s">
        <v>12</v>
      </c>
      <c r="F31" s="23">
        <v>1100</v>
      </c>
      <c r="G31" s="23">
        <v>1769</v>
      </c>
      <c r="H31" s="23">
        <v>1759.85</v>
      </c>
      <c r="I31" s="23">
        <v>1768.5</v>
      </c>
      <c r="J31" s="33">
        <f t="shared" ref="J31" si="69">IF(E31="","",IF(E31="Buy",(I31-G31),(G31-I31)))</f>
        <v>-0.5</v>
      </c>
      <c r="K31" s="34">
        <f t="shared" ref="K31" si="70">IF(E31="","",J31*F31)</f>
        <v>-550</v>
      </c>
      <c r="L31" s="23">
        <v>400</v>
      </c>
      <c r="M31" s="48">
        <f t="shared" ref="M31" si="71">G31*F31*0.03%</f>
        <v>583.77</v>
      </c>
      <c r="N31" s="34">
        <f t="shared" ref="N31" si="72">K31-M31</f>
        <v>-1133.77</v>
      </c>
      <c r="O31" s="55">
        <f>SUM(N28:N31)</f>
        <v>-13344.290000000032</v>
      </c>
    </row>
    <row r="32" spans="1:15" s="1" customFormat="1" ht="29.25" customHeight="1">
      <c r="A32" s="19">
        <v>24</v>
      </c>
      <c r="B32" s="21">
        <v>43840</v>
      </c>
      <c r="C32" s="22" t="s">
        <v>199</v>
      </c>
      <c r="D32" s="20" t="s">
        <v>159</v>
      </c>
      <c r="E32" s="23" t="s">
        <v>12</v>
      </c>
      <c r="F32" s="23">
        <v>800</v>
      </c>
      <c r="G32" s="23">
        <v>1881</v>
      </c>
      <c r="H32" s="23">
        <v>1869.8</v>
      </c>
      <c r="I32" s="23">
        <v>1885</v>
      </c>
      <c r="J32" s="33">
        <f t="shared" ref="J32" si="73">IF(E32="","",IF(E32="Buy",(I32-G32),(G32-I32)))</f>
        <v>4</v>
      </c>
      <c r="K32" s="34">
        <f t="shared" ref="K32" si="74">IF(E32="","",J32*F32)</f>
        <v>3200</v>
      </c>
      <c r="L32" s="23">
        <v>400</v>
      </c>
      <c r="M32" s="48">
        <f t="shared" ref="M32" si="75">G32*F32*0.03%</f>
        <v>451.43999999999994</v>
      </c>
      <c r="N32" s="34">
        <f t="shared" ref="N32" si="76">K32-M32</f>
        <v>2748.56</v>
      </c>
      <c r="O32" s="55"/>
    </row>
    <row r="33" spans="1:15" s="1" customFormat="1" ht="29.25" customHeight="1">
      <c r="A33" s="19">
        <v>25</v>
      </c>
      <c r="B33" s="21">
        <v>43840</v>
      </c>
      <c r="C33" s="22" t="s">
        <v>200</v>
      </c>
      <c r="D33" s="20" t="s">
        <v>49</v>
      </c>
      <c r="E33" s="23" t="s">
        <v>12</v>
      </c>
      <c r="F33" s="23">
        <v>1000</v>
      </c>
      <c r="G33" s="23">
        <v>1507</v>
      </c>
      <c r="H33" s="23">
        <v>1496.5</v>
      </c>
      <c r="I33" s="23">
        <v>1499.5</v>
      </c>
      <c r="J33" s="33">
        <f t="shared" ref="J33" si="77">IF(E33="","",IF(E33="Buy",(I33-G33),(G33-I33)))</f>
        <v>-7.5</v>
      </c>
      <c r="K33" s="34">
        <f t="shared" ref="K33" si="78">IF(E33="","",J33*F33)</f>
        <v>-7500</v>
      </c>
      <c r="L33" s="23">
        <v>400</v>
      </c>
      <c r="M33" s="48">
        <f t="shared" ref="M33" si="79">G33*F33*0.03%</f>
        <v>452.09999999999997</v>
      </c>
      <c r="N33" s="34">
        <f t="shared" ref="N33" si="80">K33-M33</f>
        <v>-7952.1</v>
      </c>
      <c r="O33" s="55">
        <f>SUM(N32:N33)</f>
        <v>-5203.5400000000009</v>
      </c>
    </row>
    <row r="34" spans="1:15" s="1" customFormat="1" ht="29.25" customHeight="1">
      <c r="A34" s="19">
        <v>26</v>
      </c>
      <c r="B34" s="21">
        <v>43843</v>
      </c>
      <c r="C34" s="22" t="s">
        <v>142</v>
      </c>
      <c r="D34" s="20" t="s">
        <v>201</v>
      </c>
      <c r="E34" s="23" t="s">
        <v>12</v>
      </c>
      <c r="F34" s="23">
        <v>1400</v>
      </c>
      <c r="G34" s="23">
        <v>1480</v>
      </c>
      <c r="H34" s="23">
        <v>1468.5</v>
      </c>
      <c r="I34" s="23">
        <v>1490.75</v>
      </c>
      <c r="J34" s="33">
        <f t="shared" ref="J34" si="81">IF(E34="","",IF(E34="Buy",(I34-G34),(G34-I34)))</f>
        <v>10.75</v>
      </c>
      <c r="K34" s="34">
        <f t="shared" ref="K34" si="82">IF(E34="","",J34*F34)</f>
        <v>15050</v>
      </c>
      <c r="L34" s="23">
        <v>400</v>
      </c>
      <c r="M34" s="48">
        <f t="shared" ref="M34" si="83">G34*F34*0.03%</f>
        <v>621.59999999999991</v>
      </c>
      <c r="N34" s="34">
        <f t="shared" ref="N34" si="84">K34-M34</f>
        <v>14428.4</v>
      </c>
      <c r="O34" s="55">
        <f>SUM(N34)</f>
        <v>14428.4</v>
      </c>
    </row>
    <row r="35" spans="1:15" s="1" customFormat="1" ht="29.25" customHeight="1">
      <c r="A35" s="19">
        <v>27</v>
      </c>
      <c r="B35" s="21">
        <v>43844</v>
      </c>
      <c r="C35" s="22" t="s">
        <v>66</v>
      </c>
      <c r="D35" s="20" t="s">
        <v>202</v>
      </c>
      <c r="E35" s="23" t="s">
        <v>12</v>
      </c>
      <c r="F35" s="23">
        <v>4600</v>
      </c>
      <c r="G35" s="23">
        <v>283.10000000000002</v>
      </c>
      <c r="H35" s="23">
        <v>281.14999999999998</v>
      </c>
      <c r="I35" s="23">
        <v>282.60000000000002</v>
      </c>
      <c r="J35" s="33">
        <f t="shared" ref="J35" si="85">IF(E35="","",IF(E35="Buy",(I35-G35),(G35-I35)))</f>
        <v>-0.5</v>
      </c>
      <c r="K35" s="34">
        <f t="shared" ref="K35" si="86">IF(E35="","",J35*F35)</f>
        <v>-2300</v>
      </c>
      <c r="L35" s="23">
        <v>400</v>
      </c>
      <c r="M35" s="48">
        <f t="shared" ref="M35" si="87">G35*F35*0.03%</f>
        <v>390.67799999999994</v>
      </c>
      <c r="N35" s="34">
        <f t="shared" ref="N35" si="88">K35-M35</f>
        <v>-2690.6779999999999</v>
      </c>
      <c r="O35" s="55"/>
    </row>
    <row r="36" spans="1:15" s="1" customFormat="1" ht="29.25" customHeight="1">
      <c r="A36" s="19">
        <v>28</v>
      </c>
      <c r="B36" s="21">
        <v>43844</v>
      </c>
      <c r="C36" s="22" t="s">
        <v>60</v>
      </c>
      <c r="D36" s="20" t="s">
        <v>185</v>
      </c>
      <c r="E36" s="23" t="s">
        <v>12</v>
      </c>
      <c r="F36" s="23">
        <v>2000</v>
      </c>
      <c r="G36" s="23">
        <v>471</v>
      </c>
      <c r="H36" s="23">
        <v>467.8</v>
      </c>
      <c r="I36" s="23">
        <v>478</v>
      </c>
      <c r="J36" s="33">
        <f t="shared" ref="J36" si="89">IF(E36="","",IF(E36="Buy",(I36-G36),(G36-I36)))</f>
        <v>7</v>
      </c>
      <c r="K36" s="34">
        <f t="shared" ref="K36" si="90">IF(E36="","",J36*F36)</f>
        <v>14000</v>
      </c>
      <c r="L36" s="23">
        <v>400</v>
      </c>
      <c r="M36" s="48">
        <f t="shared" ref="M36" si="91">G36*F36*0.03%</f>
        <v>282.59999999999997</v>
      </c>
      <c r="N36" s="34">
        <f t="shared" ref="N36" si="92">K36-M36</f>
        <v>13717.4</v>
      </c>
      <c r="O36" s="55"/>
    </row>
    <row r="37" spans="1:15" s="1" customFormat="1" ht="29.25" customHeight="1">
      <c r="A37" s="19">
        <v>29</v>
      </c>
      <c r="B37" s="21">
        <v>43844</v>
      </c>
      <c r="C37" s="22" t="s">
        <v>203</v>
      </c>
      <c r="D37" s="20" t="s">
        <v>80</v>
      </c>
      <c r="E37" s="23" t="s">
        <v>12</v>
      </c>
      <c r="F37" s="23">
        <v>3000</v>
      </c>
      <c r="G37" s="23">
        <v>362.5</v>
      </c>
      <c r="H37" s="23">
        <v>359.5</v>
      </c>
      <c r="I37" s="23">
        <v>360.9</v>
      </c>
      <c r="J37" s="33">
        <f t="shared" ref="J37" si="93">IF(E37="","",IF(E37="Buy",(I37-G37),(G37-I37)))</f>
        <v>-1.6000000000000227</v>
      </c>
      <c r="K37" s="34">
        <f t="shared" ref="K37" si="94">IF(E37="","",J37*F37)</f>
        <v>-4800.0000000000682</v>
      </c>
      <c r="L37" s="23">
        <v>400</v>
      </c>
      <c r="M37" s="48">
        <f t="shared" ref="M37" si="95">G37*F37*0.03%</f>
        <v>326.24999999999994</v>
      </c>
      <c r="N37" s="34">
        <f t="shared" ref="N37" si="96">K37-M37</f>
        <v>-5126.2500000000682</v>
      </c>
      <c r="O37" s="55">
        <f>SUM(N35:N37)</f>
        <v>5900.4719999999315</v>
      </c>
    </row>
    <row r="38" spans="1:15" s="1" customFormat="1" ht="29.25" customHeight="1">
      <c r="A38" s="19">
        <v>30</v>
      </c>
      <c r="B38" s="21">
        <v>43845</v>
      </c>
      <c r="C38" s="22" t="s">
        <v>188</v>
      </c>
      <c r="D38" s="20" t="s">
        <v>98</v>
      </c>
      <c r="E38" s="23" t="s">
        <v>13</v>
      </c>
      <c r="F38" s="23">
        <v>10000</v>
      </c>
      <c r="G38" s="23">
        <v>139.80000000000001</v>
      </c>
      <c r="H38" s="23">
        <v>141.25</v>
      </c>
      <c r="I38" s="23">
        <v>139.1</v>
      </c>
      <c r="J38" s="33">
        <f t="shared" ref="J38" si="97">IF(E38="","",IF(E38="Buy",(I38-G38),(G38-I38)))</f>
        <v>0.70000000000001705</v>
      </c>
      <c r="K38" s="34">
        <f t="shared" ref="K38" si="98">IF(E38="","",J38*F38)</f>
        <v>7000.000000000171</v>
      </c>
      <c r="L38" s="23">
        <v>400</v>
      </c>
      <c r="M38" s="48">
        <f t="shared" ref="M38" si="99">G38*F38*0.03%</f>
        <v>419.4</v>
      </c>
      <c r="N38" s="34">
        <f t="shared" ref="N38" si="100">K38-M38</f>
        <v>6580.6000000001713</v>
      </c>
      <c r="O38" s="55"/>
    </row>
    <row r="39" spans="1:15" s="1" customFormat="1" ht="29.25" customHeight="1">
      <c r="A39" s="19">
        <v>31</v>
      </c>
      <c r="B39" s="21">
        <v>43845</v>
      </c>
      <c r="C39" s="22" t="s">
        <v>206</v>
      </c>
      <c r="D39" s="20" t="s">
        <v>204</v>
      </c>
      <c r="E39" s="23" t="s">
        <v>12</v>
      </c>
      <c r="F39" s="23">
        <v>2700</v>
      </c>
      <c r="G39" s="23">
        <v>473.3</v>
      </c>
      <c r="H39" s="23">
        <v>470.5</v>
      </c>
      <c r="I39" s="23">
        <v>472.2</v>
      </c>
      <c r="J39" s="33">
        <f t="shared" ref="J39" si="101">IF(E39="","",IF(E39="Buy",(I39-G39),(G39-I39)))</f>
        <v>-1.1000000000000227</v>
      </c>
      <c r="K39" s="34">
        <f t="shared" ref="K39" si="102">IF(E39="","",J39*F39)</f>
        <v>-2970.0000000000614</v>
      </c>
      <c r="L39" s="23">
        <v>400</v>
      </c>
      <c r="M39" s="48">
        <f t="shared" ref="M39" si="103">G39*F39*0.03%</f>
        <v>383.37299999999999</v>
      </c>
      <c r="N39" s="34">
        <f t="shared" ref="N39" si="104">K39-M39</f>
        <v>-3353.3730000000614</v>
      </c>
      <c r="O39" s="55"/>
    </row>
    <row r="40" spans="1:15" s="1" customFormat="1" ht="29.25" customHeight="1">
      <c r="A40" s="19">
        <v>32</v>
      </c>
      <c r="B40" s="21">
        <v>43845</v>
      </c>
      <c r="C40" s="22" t="s">
        <v>139</v>
      </c>
      <c r="D40" s="20" t="s">
        <v>205</v>
      </c>
      <c r="E40" s="23" t="s">
        <v>12</v>
      </c>
      <c r="F40" s="23">
        <v>800</v>
      </c>
      <c r="G40" s="23">
        <v>1932</v>
      </c>
      <c r="H40" s="23">
        <v>1924.5</v>
      </c>
      <c r="I40" s="23">
        <v>1932</v>
      </c>
      <c r="J40" s="33">
        <f t="shared" ref="J40:J41" si="105">IF(E40="","",IF(E40="Buy",(I40-G40),(G40-I40)))</f>
        <v>0</v>
      </c>
      <c r="K40" s="34">
        <f t="shared" ref="K40:K41" si="106">IF(E40="","",J40*F40)</f>
        <v>0</v>
      </c>
      <c r="L40" s="23">
        <v>400</v>
      </c>
      <c r="M40" s="48">
        <f t="shared" ref="M40:M41" si="107">G40*F40*0.03%</f>
        <v>463.67999999999995</v>
      </c>
      <c r="N40" s="34">
        <f t="shared" ref="N40:N41" si="108">K40-M40</f>
        <v>-463.67999999999995</v>
      </c>
      <c r="O40" s="55">
        <f>SUM(N38:N40)</f>
        <v>2763.5470000001101</v>
      </c>
    </row>
    <row r="41" spans="1:15" s="1" customFormat="1" ht="29.25" customHeight="1">
      <c r="A41" s="19">
        <v>33</v>
      </c>
      <c r="B41" s="21">
        <v>43846</v>
      </c>
      <c r="C41" s="22" t="s">
        <v>50</v>
      </c>
      <c r="D41" s="20" t="s">
        <v>51</v>
      </c>
      <c r="E41" s="23" t="s">
        <v>12</v>
      </c>
      <c r="F41" s="23">
        <v>2400</v>
      </c>
      <c r="G41" s="23">
        <v>474</v>
      </c>
      <c r="H41" s="23">
        <v>471.9</v>
      </c>
      <c r="I41" s="23">
        <v>471.9</v>
      </c>
      <c r="J41" s="33">
        <f t="shared" si="105"/>
        <v>-2.1000000000000227</v>
      </c>
      <c r="K41" s="34">
        <f t="shared" si="106"/>
        <v>-5040.0000000000546</v>
      </c>
      <c r="L41" s="23">
        <v>400</v>
      </c>
      <c r="M41" s="48">
        <f t="shared" si="107"/>
        <v>341.28</v>
      </c>
      <c r="N41" s="34">
        <f t="shared" si="108"/>
        <v>-5381.2800000000543</v>
      </c>
      <c r="O41" s="55"/>
    </row>
    <row r="42" spans="1:15" s="1" customFormat="1" ht="29.25" customHeight="1">
      <c r="A42" s="19">
        <v>34</v>
      </c>
      <c r="B42" s="21">
        <v>43846</v>
      </c>
      <c r="C42" s="22" t="s">
        <v>207</v>
      </c>
      <c r="D42" s="20" t="s">
        <v>173</v>
      </c>
      <c r="E42" s="23" t="s">
        <v>12</v>
      </c>
      <c r="F42" s="23">
        <v>3702</v>
      </c>
      <c r="G42" s="23">
        <v>474.5</v>
      </c>
      <c r="H42" s="23">
        <v>471.95</v>
      </c>
      <c r="I42" s="23">
        <v>472.5</v>
      </c>
      <c r="J42" s="33">
        <f t="shared" ref="J42:J43" si="109">IF(E42="","",IF(E42="Buy",(I42-G42),(G42-I42)))</f>
        <v>-2</v>
      </c>
      <c r="K42" s="34">
        <f t="shared" ref="K42:K43" si="110">IF(E42="","",J42*F42)</f>
        <v>-7404</v>
      </c>
      <c r="L42" s="23">
        <v>400</v>
      </c>
      <c r="M42" s="48">
        <f t="shared" ref="M42:M43" si="111">G42*F42*0.03%</f>
        <v>526.97969999999998</v>
      </c>
      <c r="N42" s="34">
        <f t="shared" ref="N42:N43" si="112">K42-M42</f>
        <v>-7930.9796999999999</v>
      </c>
      <c r="O42" s="55"/>
    </row>
    <row r="43" spans="1:15" s="1" customFormat="1" ht="29.25" customHeight="1">
      <c r="A43" s="19">
        <v>35</v>
      </c>
      <c r="B43" s="21">
        <v>43846</v>
      </c>
      <c r="C43" s="22" t="s">
        <v>208</v>
      </c>
      <c r="D43" s="20" t="s">
        <v>117</v>
      </c>
      <c r="E43" s="23" t="s">
        <v>12</v>
      </c>
      <c r="F43" s="23">
        <v>12000</v>
      </c>
      <c r="G43" s="23">
        <v>181.75</v>
      </c>
      <c r="H43" s="23">
        <v>181</v>
      </c>
      <c r="I43" s="23">
        <v>183.25</v>
      </c>
      <c r="J43" s="33">
        <f t="shared" si="109"/>
        <v>1.5</v>
      </c>
      <c r="K43" s="34">
        <f t="shared" si="110"/>
        <v>18000</v>
      </c>
      <c r="L43" s="23">
        <v>400</v>
      </c>
      <c r="M43" s="48">
        <f t="shared" si="111"/>
        <v>654.29999999999995</v>
      </c>
      <c r="N43" s="34">
        <f t="shared" si="112"/>
        <v>17345.7</v>
      </c>
      <c r="O43" s="55">
        <f>SUM(N41:N43)</f>
        <v>4033.4402999999475</v>
      </c>
    </row>
    <row r="44" spans="1:15" s="1" customFormat="1" ht="29.25" customHeight="1">
      <c r="A44" s="19">
        <v>36</v>
      </c>
      <c r="B44" s="21">
        <v>43847</v>
      </c>
      <c r="C44" s="22" t="s">
        <v>102</v>
      </c>
      <c r="D44" s="20" t="s">
        <v>172</v>
      </c>
      <c r="E44" s="23" t="s">
        <v>12</v>
      </c>
      <c r="F44" s="23">
        <v>2800</v>
      </c>
      <c r="G44" s="23">
        <v>358.7</v>
      </c>
      <c r="H44" s="23">
        <v>355.85</v>
      </c>
      <c r="I44" s="23">
        <v>355.85</v>
      </c>
      <c r="J44" s="33">
        <f t="shared" ref="J44" si="113">IF(E44="","",IF(E44="Buy",(I44-G44),(G44-I44)))</f>
        <v>-2.8499999999999659</v>
      </c>
      <c r="K44" s="34">
        <f t="shared" ref="K44" si="114">IF(E44="","",J44*F44)</f>
        <v>-7979.9999999999045</v>
      </c>
      <c r="L44" s="23">
        <v>400</v>
      </c>
      <c r="M44" s="48">
        <f t="shared" ref="M44" si="115">G44*F44*0.03%</f>
        <v>301.30799999999999</v>
      </c>
      <c r="N44" s="34">
        <f t="shared" ref="N44" si="116">K44-M44</f>
        <v>-8281.3079999999045</v>
      </c>
      <c r="O44" s="55">
        <f>SUM(N44)</f>
        <v>-8281.3079999999045</v>
      </c>
    </row>
    <row r="45" spans="1:15" s="1" customFormat="1" ht="29.25" customHeight="1">
      <c r="A45" s="19">
        <v>37</v>
      </c>
      <c r="B45" s="21">
        <v>43853</v>
      </c>
      <c r="C45" s="22" t="s">
        <v>75</v>
      </c>
      <c r="D45" s="20" t="s">
        <v>89</v>
      </c>
      <c r="E45" s="23" t="s">
        <v>12</v>
      </c>
      <c r="F45" s="23">
        <v>618</v>
      </c>
      <c r="G45" s="23">
        <v>1642.5</v>
      </c>
      <c r="H45" s="23">
        <v>1628.5</v>
      </c>
      <c r="I45" s="23">
        <v>1661.7</v>
      </c>
      <c r="J45" s="33">
        <f t="shared" ref="J45" si="117">IF(E45="","",IF(E45="Buy",(I45-G45),(G45-I45)))</f>
        <v>19.200000000000045</v>
      </c>
      <c r="K45" s="34">
        <f t="shared" ref="K45" si="118">IF(E45="","",J45*F45)</f>
        <v>11865.600000000028</v>
      </c>
      <c r="L45" s="23">
        <v>400</v>
      </c>
      <c r="M45" s="48">
        <f t="shared" ref="M45" si="119">G45*F45*0.03%</f>
        <v>304.51949999999999</v>
      </c>
      <c r="N45" s="34">
        <f t="shared" ref="N45" si="120">K45-M45</f>
        <v>11561.080500000027</v>
      </c>
      <c r="O45" s="55">
        <f>SUM(N45)</f>
        <v>11561.080500000027</v>
      </c>
    </row>
    <row r="46" spans="1:15" s="1" customFormat="1" ht="29.25" customHeight="1">
      <c r="A46" s="19">
        <v>38</v>
      </c>
      <c r="B46" s="21">
        <v>43857</v>
      </c>
      <c r="C46" s="22" t="s">
        <v>209</v>
      </c>
      <c r="D46" s="20" t="s">
        <v>99</v>
      </c>
      <c r="E46" s="23" t="s">
        <v>12</v>
      </c>
      <c r="F46" s="23">
        <v>8000</v>
      </c>
      <c r="G46" s="23">
        <v>235.9</v>
      </c>
      <c r="H46" s="23">
        <v>234.05</v>
      </c>
      <c r="I46" s="23">
        <v>234.05</v>
      </c>
      <c r="J46" s="33">
        <f t="shared" ref="J46" si="121">IF(E46="","",IF(E46="Buy",(I46-G46),(G46-I46)))</f>
        <v>-1.8499999999999943</v>
      </c>
      <c r="K46" s="34">
        <f t="shared" ref="K46" si="122">IF(E46="","",J46*F46)</f>
        <v>-14799.999999999955</v>
      </c>
      <c r="L46" s="23">
        <v>400</v>
      </c>
      <c r="M46" s="48">
        <f t="shared" ref="M46" si="123">G46*F46*0.03%</f>
        <v>566.16</v>
      </c>
      <c r="N46" s="34">
        <f t="shared" ref="N46" si="124">K46-M46</f>
        <v>-15366.159999999954</v>
      </c>
      <c r="O46" s="55">
        <f>SUM(N46)</f>
        <v>-15366.159999999954</v>
      </c>
    </row>
    <row r="47" spans="1:15" s="1" customFormat="1" ht="29.25" customHeight="1">
      <c r="A47" s="19">
        <v>39</v>
      </c>
      <c r="B47" s="21">
        <v>43858</v>
      </c>
      <c r="C47" s="22" t="s">
        <v>68</v>
      </c>
      <c r="D47" s="20" t="s">
        <v>78</v>
      </c>
      <c r="E47" s="23" t="s">
        <v>12</v>
      </c>
      <c r="F47" s="23">
        <v>500</v>
      </c>
      <c r="G47" s="23">
        <v>4237</v>
      </c>
      <c r="H47" s="23">
        <v>4218.2</v>
      </c>
      <c r="I47" s="23">
        <v>4234</v>
      </c>
      <c r="J47" s="33">
        <f t="shared" ref="J47" si="125">IF(E47="","",IF(E47="Buy",(I47-G47),(G47-I47)))</f>
        <v>-3</v>
      </c>
      <c r="K47" s="34">
        <f t="shared" ref="K47" si="126">IF(E47="","",J47*F47)</f>
        <v>-1500</v>
      </c>
      <c r="L47" s="23">
        <v>400</v>
      </c>
      <c r="M47" s="48">
        <f t="shared" ref="M47" si="127">G47*F47*0.03%</f>
        <v>635.54999999999995</v>
      </c>
      <c r="N47" s="34">
        <f t="shared" ref="N47" si="128">K47-M47</f>
        <v>-2135.5500000000002</v>
      </c>
      <c r="O47" s="55">
        <f>SUM(N47)</f>
        <v>-2135.5500000000002</v>
      </c>
    </row>
    <row r="48" spans="1:15" s="1" customFormat="1" ht="29.25" customHeight="1">
      <c r="A48" s="19">
        <v>40</v>
      </c>
      <c r="B48" s="21">
        <v>43859</v>
      </c>
      <c r="C48" s="22" t="s">
        <v>210</v>
      </c>
      <c r="D48" s="20" t="s">
        <v>99</v>
      </c>
      <c r="E48" s="23" t="s">
        <v>12</v>
      </c>
      <c r="F48" s="23">
        <v>8000</v>
      </c>
      <c r="G48" s="23">
        <v>239</v>
      </c>
      <c r="H48" s="23">
        <v>237.05</v>
      </c>
      <c r="I48" s="23">
        <v>237.05</v>
      </c>
      <c r="J48" s="33">
        <f t="shared" ref="J48" si="129">IF(E48="","",IF(E48="Buy",(I48-G48),(G48-I48)))</f>
        <v>-1.9499999999999886</v>
      </c>
      <c r="K48" s="34">
        <f t="shared" ref="K48" si="130">IF(E48="","",J48*F48)</f>
        <v>-15599.999999999909</v>
      </c>
      <c r="L48" s="23">
        <v>400</v>
      </c>
      <c r="M48" s="48">
        <f t="shared" ref="M48" si="131">G48*F48*0.03%</f>
        <v>573.59999999999991</v>
      </c>
      <c r="N48" s="34">
        <f t="shared" ref="N48" si="132">K48-M48</f>
        <v>-16173.599999999909</v>
      </c>
      <c r="O48" s="55">
        <f>SUM(N48)</f>
        <v>-16173.599999999909</v>
      </c>
    </row>
    <row r="49" spans="1:15" s="1" customFormat="1" ht="29.25" customHeight="1">
      <c r="A49" s="19">
        <v>41</v>
      </c>
      <c r="B49" s="21">
        <v>43860</v>
      </c>
      <c r="C49" s="22" t="s">
        <v>211</v>
      </c>
      <c r="D49" s="20" t="s">
        <v>148</v>
      </c>
      <c r="E49" s="23" t="s">
        <v>13</v>
      </c>
      <c r="F49" s="23">
        <v>11200</v>
      </c>
      <c r="G49" s="23">
        <v>116.1</v>
      </c>
      <c r="H49" s="23">
        <v>117.25</v>
      </c>
      <c r="I49" s="23">
        <v>116.95</v>
      </c>
      <c r="J49" s="33">
        <f t="shared" ref="J49" si="133">IF(E49="","",IF(E49="Buy",(I49-G49),(G49-I49)))</f>
        <v>-0.85000000000000853</v>
      </c>
      <c r="K49" s="34">
        <f t="shared" ref="K49" si="134">IF(E49="","",J49*F49)</f>
        <v>-9520.0000000000946</v>
      </c>
      <c r="L49" s="23">
        <v>400</v>
      </c>
      <c r="M49" s="48">
        <f t="shared" ref="M49" si="135">G49*F49*0.03%</f>
        <v>390.09599999999995</v>
      </c>
      <c r="N49" s="34">
        <f t="shared" ref="N49" si="136">K49-M49</f>
        <v>-9910.0960000000941</v>
      </c>
      <c r="O49" s="55"/>
    </row>
    <row r="50" spans="1:15" s="1" customFormat="1" ht="29.25" customHeight="1">
      <c r="A50" s="19">
        <v>42</v>
      </c>
      <c r="B50" s="21">
        <v>43860</v>
      </c>
      <c r="C50" s="22" t="s">
        <v>212</v>
      </c>
      <c r="D50" s="20" t="s">
        <v>126</v>
      </c>
      <c r="E50" s="23" t="s">
        <v>13</v>
      </c>
      <c r="F50" s="23">
        <v>6000</v>
      </c>
      <c r="G50" s="23">
        <v>312.3</v>
      </c>
      <c r="H50" s="23">
        <v>314.14999999999998</v>
      </c>
      <c r="I50" s="23">
        <v>313.55</v>
      </c>
      <c r="J50" s="33">
        <f t="shared" ref="J50" si="137">IF(E50="","",IF(E50="Buy",(I50-G50),(G50-I50)))</f>
        <v>-1.25</v>
      </c>
      <c r="K50" s="34">
        <f t="shared" ref="K50" si="138">IF(E50="","",J50*F50)</f>
        <v>-7500</v>
      </c>
      <c r="L50" s="23">
        <v>400</v>
      </c>
      <c r="M50" s="48">
        <f t="shared" ref="M50" si="139">G50*F50*0.03%</f>
        <v>562.14</v>
      </c>
      <c r="N50" s="34">
        <f t="shared" ref="N50" si="140">K50-M50</f>
        <v>-8062.14</v>
      </c>
      <c r="O50" s="55">
        <f>SUM(N49:N50)</f>
        <v>-17972.236000000095</v>
      </c>
    </row>
    <row r="51" spans="1:15" s="1" customFormat="1" ht="29.25" customHeight="1">
      <c r="A51" s="19">
        <v>43</v>
      </c>
      <c r="B51" s="21">
        <v>43861</v>
      </c>
      <c r="C51" s="22" t="s">
        <v>213</v>
      </c>
      <c r="D51" s="20" t="s">
        <v>214</v>
      </c>
      <c r="E51" s="23" t="s">
        <v>13</v>
      </c>
      <c r="F51" s="23">
        <v>6789</v>
      </c>
      <c r="G51" s="23">
        <v>131.19999999999999</v>
      </c>
      <c r="H51" s="23">
        <v>132.55000000000001</v>
      </c>
      <c r="I51" s="23">
        <v>129.55000000000001</v>
      </c>
      <c r="J51" s="33">
        <f t="shared" ref="J51" si="141">IF(E51="","",IF(E51="Buy",(I51-G51),(G51-I51)))</f>
        <v>1.6499999999999773</v>
      </c>
      <c r="K51" s="34">
        <f t="shared" ref="K51" si="142">IF(E51="","",J51*F51)</f>
        <v>11201.849999999846</v>
      </c>
      <c r="L51" s="23">
        <v>400</v>
      </c>
      <c r="M51" s="48">
        <f t="shared" ref="M51" si="143">G51*F51*0.03%</f>
        <v>267.21503999999993</v>
      </c>
      <c r="N51" s="34">
        <f t="shared" ref="N51" si="144">K51-M51</f>
        <v>10934.634959999847</v>
      </c>
      <c r="O51" s="55"/>
    </row>
    <row r="52" spans="1:15" s="1" customFormat="1" ht="29.25" customHeight="1">
      <c r="A52" s="19">
        <v>44</v>
      </c>
      <c r="B52" s="21">
        <v>43861</v>
      </c>
      <c r="C52" s="22" t="s">
        <v>215</v>
      </c>
      <c r="D52" s="20" t="s">
        <v>119</v>
      </c>
      <c r="E52" s="23" t="s">
        <v>13</v>
      </c>
      <c r="F52" s="23">
        <v>200</v>
      </c>
      <c r="G52" s="23">
        <v>6967</v>
      </c>
      <c r="H52" s="23">
        <v>7003.5</v>
      </c>
      <c r="I52" s="23">
        <v>6985</v>
      </c>
      <c r="J52" s="33">
        <f t="shared" ref="J52" si="145">IF(E52="","",IF(E52="Buy",(I52-G52),(G52-I52)))</f>
        <v>-18</v>
      </c>
      <c r="K52" s="34">
        <f t="shared" ref="K52" si="146">IF(E52="","",J52*F52)</f>
        <v>-3600</v>
      </c>
      <c r="L52" s="23">
        <v>400</v>
      </c>
      <c r="M52" s="48">
        <f t="shared" ref="M52" si="147">G52*F52*0.03%</f>
        <v>418.02</v>
      </c>
      <c r="N52" s="34">
        <f t="shared" ref="N52" si="148">K52-M52</f>
        <v>-4018.02</v>
      </c>
      <c r="O52" s="55">
        <f>SUM(N51:N52)</f>
        <v>6916.6149599998462</v>
      </c>
    </row>
    <row r="53" spans="1:15" s="1" customFormat="1" ht="13.5" customHeight="1" thickBot="1">
      <c r="A53" s="19"/>
      <c r="B53" s="21"/>
      <c r="C53" s="22"/>
      <c r="D53" s="20"/>
      <c r="E53" s="23"/>
      <c r="F53" s="23"/>
      <c r="G53" s="23"/>
      <c r="H53" s="23"/>
      <c r="I53" s="23"/>
      <c r="J53" s="33"/>
      <c r="K53" s="34"/>
      <c r="L53" s="23"/>
      <c r="M53" s="48"/>
      <c r="N53" s="34"/>
      <c r="O53" s="55"/>
    </row>
    <row r="54" spans="1:15" s="5" customFormat="1" ht="24" customHeight="1" thickBot="1">
      <c r="A54" s="56"/>
      <c r="B54" s="57"/>
      <c r="C54" s="57"/>
      <c r="D54" s="57" t="s">
        <v>31</v>
      </c>
      <c r="E54" s="57"/>
      <c r="F54" s="57"/>
      <c r="G54" s="57"/>
      <c r="H54" s="57"/>
      <c r="I54" s="57"/>
      <c r="J54" s="58"/>
      <c r="K54" s="59">
        <f>SUM(K9:K53)</f>
        <v>-28011.550000000054</v>
      </c>
      <c r="L54" s="57"/>
      <c r="M54" s="60">
        <f>SUM(M9:M53)</f>
        <v>18546.468240000002</v>
      </c>
      <c r="N54" s="59">
        <f>SUM(N9:N53)</f>
        <v>-46558.018240000041</v>
      </c>
      <c r="O54" s="61"/>
    </row>
    <row r="55" spans="1:15" ht="15" customHeight="1">
      <c r="A55" s="10"/>
      <c r="B55" s="10"/>
      <c r="C55" s="10"/>
      <c r="D55" s="10"/>
      <c r="E55" s="10"/>
      <c r="F55" s="10"/>
      <c r="G55" s="10"/>
      <c r="H55" s="10"/>
      <c r="I55" s="10"/>
      <c r="J55" s="26"/>
      <c r="K55" s="27"/>
      <c r="L55" s="10"/>
      <c r="M55" s="10"/>
      <c r="N55" s="27"/>
      <c r="O55" s="27"/>
    </row>
    <row r="56" spans="1:15" s="49" customFormat="1" ht="15" customHeight="1">
      <c r="A56" s="126" t="s">
        <v>299</v>
      </c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</row>
    <row r="57" spans="1:15" s="49" customFormat="1" ht="15" customHeight="1">
      <c r="A57" s="66" t="s">
        <v>300</v>
      </c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</row>
    <row r="58" spans="1:15" s="49" customFormat="1" ht="15" customHeight="1">
      <c r="A58" s="66" t="s">
        <v>301</v>
      </c>
      <c r="B58" s="66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5"/>
    </row>
    <row r="59" spans="1:15" ht="15" customHeight="1">
      <c r="A59" s="10"/>
      <c r="B59" s="10"/>
      <c r="C59" s="10"/>
      <c r="D59" s="10"/>
      <c r="E59" s="10"/>
      <c r="F59" s="10"/>
      <c r="G59" s="10"/>
      <c r="H59" s="10"/>
      <c r="I59" s="10"/>
      <c r="J59" s="26"/>
      <c r="K59" s="27"/>
      <c r="L59" s="10"/>
      <c r="M59" s="10"/>
      <c r="N59" s="27"/>
      <c r="O59" s="27"/>
    </row>
    <row r="60" spans="1:15" ht="15" customHeight="1">
      <c r="A60" s="10"/>
      <c r="B60" s="10"/>
      <c r="C60" s="10"/>
      <c r="D60" s="10"/>
      <c r="E60" s="10"/>
      <c r="F60" s="10"/>
      <c r="G60" s="10"/>
      <c r="H60" s="10"/>
      <c r="I60" s="10"/>
      <c r="J60" s="26"/>
      <c r="K60" s="27"/>
      <c r="L60" s="10"/>
      <c r="M60" s="10"/>
      <c r="N60" s="27"/>
      <c r="O60" s="27"/>
    </row>
    <row r="61" spans="1:15" ht="15" customHeight="1">
      <c r="A61" s="10"/>
      <c r="B61" s="10"/>
      <c r="C61" s="10"/>
      <c r="D61" s="10"/>
      <c r="E61" s="10"/>
      <c r="F61" s="10"/>
      <c r="G61" s="10"/>
      <c r="H61" s="10"/>
      <c r="I61" s="10"/>
      <c r="J61" s="26"/>
      <c r="K61" s="27"/>
      <c r="L61" s="10"/>
      <c r="M61" s="10"/>
      <c r="N61" s="27"/>
      <c r="O61" s="27"/>
    </row>
    <row r="62" spans="1:15" ht="15" customHeight="1">
      <c r="A62" s="10"/>
      <c r="B62" s="10"/>
      <c r="C62" s="10"/>
      <c r="D62" s="10"/>
      <c r="E62" s="10"/>
      <c r="F62" s="10"/>
      <c r="G62" s="10"/>
      <c r="H62" s="10"/>
      <c r="I62" s="10"/>
      <c r="J62" s="26"/>
      <c r="K62" s="27"/>
      <c r="L62" s="10"/>
      <c r="M62" s="10"/>
      <c r="N62" s="27"/>
      <c r="O62" s="27"/>
    </row>
    <row r="63" spans="1:15" ht="15" customHeight="1">
      <c r="A63" s="10"/>
      <c r="B63" s="10"/>
      <c r="C63" s="10"/>
      <c r="D63" s="10"/>
      <c r="E63" s="10"/>
      <c r="F63" s="10"/>
      <c r="G63" s="10"/>
      <c r="H63" s="10"/>
      <c r="I63" s="10"/>
      <c r="J63" s="26"/>
      <c r="K63" s="27"/>
      <c r="L63" s="10"/>
      <c r="M63" s="10"/>
      <c r="N63" s="27"/>
      <c r="O63" s="27"/>
    </row>
    <row r="64" spans="1:15" ht="15" customHeight="1">
      <c r="A64" s="10"/>
      <c r="B64" s="10"/>
      <c r="C64" s="10"/>
      <c r="D64" s="10"/>
      <c r="E64" s="10"/>
      <c r="F64" s="10"/>
      <c r="G64" s="10"/>
      <c r="H64" s="10"/>
      <c r="I64" s="10"/>
      <c r="J64" s="26"/>
      <c r="K64" s="27"/>
      <c r="L64" s="10"/>
      <c r="M64" s="10"/>
      <c r="N64" s="27"/>
      <c r="O64" s="27"/>
    </row>
    <row r="65" spans="1:15" ht="15" customHeight="1">
      <c r="A65" s="10"/>
      <c r="B65" s="10"/>
      <c r="C65" s="10"/>
      <c r="D65" s="10"/>
      <c r="E65" s="10"/>
      <c r="F65" s="10"/>
      <c r="G65" s="10"/>
      <c r="H65" s="10"/>
      <c r="I65" s="10"/>
      <c r="J65" s="26"/>
      <c r="K65" s="27"/>
      <c r="L65" s="10"/>
      <c r="M65" s="10"/>
      <c r="N65" s="27"/>
      <c r="O65" s="27"/>
    </row>
    <row r="66" spans="1:15" ht="15" customHeight="1">
      <c r="A66" s="10"/>
      <c r="B66" s="10"/>
      <c r="C66" s="10"/>
      <c r="D66" s="10"/>
      <c r="E66" s="10"/>
      <c r="F66" s="10"/>
      <c r="G66" s="10"/>
      <c r="H66" s="10"/>
      <c r="I66" s="10"/>
      <c r="J66" s="26"/>
      <c r="K66" s="27"/>
      <c r="L66" s="10"/>
      <c r="M66" s="10"/>
      <c r="N66" s="27"/>
      <c r="O66" s="27"/>
    </row>
    <row r="67" spans="1:15" ht="15" customHeight="1">
      <c r="A67" s="10"/>
      <c r="B67" s="10"/>
      <c r="C67" s="10"/>
      <c r="D67" s="10"/>
      <c r="E67" s="10"/>
      <c r="F67" s="10"/>
      <c r="G67" s="10"/>
      <c r="H67" s="10"/>
      <c r="I67" s="10"/>
      <c r="J67" s="26"/>
      <c r="K67" s="27"/>
      <c r="L67" s="10"/>
      <c r="M67" s="10"/>
      <c r="N67" s="27"/>
      <c r="O67" s="27"/>
    </row>
    <row r="68" spans="1:15" ht="15" customHeight="1">
      <c r="A68" s="10"/>
      <c r="B68" s="10"/>
      <c r="C68" s="10"/>
      <c r="D68" s="10"/>
      <c r="E68" s="10"/>
      <c r="F68" s="10"/>
      <c r="G68" s="10"/>
      <c r="H68" s="10"/>
      <c r="I68" s="10"/>
      <c r="J68" s="26"/>
      <c r="K68" s="27"/>
      <c r="L68" s="10"/>
      <c r="M68" s="10"/>
      <c r="N68" s="27"/>
      <c r="O68" s="27"/>
    </row>
    <row r="69" spans="1:15" ht="15" customHeight="1">
      <c r="A69" s="10"/>
      <c r="B69" s="10"/>
      <c r="C69" s="10"/>
      <c r="D69" s="10"/>
      <c r="E69" s="10"/>
      <c r="F69" s="10"/>
      <c r="G69" s="10"/>
      <c r="H69" s="10"/>
      <c r="I69" s="10"/>
      <c r="J69" s="26"/>
      <c r="K69" s="27"/>
      <c r="L69" s="10"/>
      <c r="M69" s="10"/>
      <c r="N69" s="27"/>
      <c r="O69" s="27"/>
    </row>
    <row r="70" spans="1:15" ht="15" customHeight="1">
      <c r="A70" s="10"/>
      <c r="B70" s="10"/>
      <c r="C70" s="10"/>
      <c r="D70" s="10"/>
      <c r="E70" s="10"/>
      <c r="F70" s="10"/>
      <c r="G70" s="10"/>
      <c r="H70" s="10"/>
      <c r="I70" s="10"/>
      <c r="J70" s="26"/>
      <c r="K70" s="27"/>
      <c r="L70" s="10"/>
      <c r="M70" s="10"/>
      <c r="N70" s="27"/>
      <c r="O70" s="27"/>
    </row>
    <row r="71" spans="1:15" ht="15" customHeight="1">
      <c r="A71" s="10"/>
      <c r="B71" s="10"/>
      <c r="C71" s="10"/>
      <c r="D71" s="10"/>
      <c r="E71" s="10"/>
      <c r="F71" s="10"/>
      <c r="G71" s="10"/>
      <c r="H71" s="10"/>
      <c r="I71" s="10"/>
      <c r="J71" s="26"/>
      <c r="K71" s="27"/>
      <c r="L71" s="10"/>
      <c r="M71" s="10"/>
      <c r="N71" s="27"/>
      <c r="O71" s="27"/>
    </row>
    <row r="72" spans="1:15" ht="15" customHeight="1">
      <c r="A72" s="35"/>
      <c r="B72" s="35"/>
      <c r="C72" s="35"/>
      <c r="D72" s="35"/>
      <c r="E72" s="35"/>
      <c r="F72" s="35"/>
      <c r="G72" s="35"/>
      <c r="H72" s="35"/>
      <c r="I72" s="35"/>
      <c r="J72" s="37"/>
      <c r="K72" s="35"/>
      <c r="L72" s="35"/>
      <c r="M72" s="35"/>
      <c r="N72" s="35"/>
      <c r="O72" s="35"/>
    </row>
    <row r="73" spans="1:15" ht="15" customHeight="1">
      <c r="A73" s="35"/>
      <c r="B73" s="35"/>
      <c r="C73" s="35"/>
      <c r="D73" s="35"/>
      <c r="E73" s="35"/>
      <c r="F73" s="35"/>
      <c r="G73" s="35"/>
      <c r="H73" s="35"/>
      <c r="I73" s="35"/>
      <c r="J73" s="37"/>
      <c r="K73" s="35"/>
      <c r="L73" s="35"/>
      <c r="M73" s="35"/>
      <c r="N73" s="35"/>
      <c r="O73" s="35"/>
    </row>
    <row r="74" spans="1:15" ht="15" customHeight="1">
      <c r="A74" s="35"/>
      <c r="B74" s="35"/>
      <c r="C74" s="35"/>
      <c r="D74" s="35"/>
      <c r="E74" s="35"/>
      <c r="F74" s="35"/>
      <c r="G74" s="35"/>
      <c r="H74" s="35"/>
      <c r="I74" s="35"/>
      <c r="J74" s="37"/>
      <c r="K74" s="35"/>
      <c r="L74" s="35"/>
      <c r="M74" s="35"/>
      <c r="N74" s="35"/>
      <c r="O74" s="35"/>
    </row>
    <row r="75" spans="1:15" ht="15" customHeight="1">
      <c r="A75" s="35"/>
      <c r="B75" s="35"/>
      <c r="C75" s="35"/>
      <c r="D75" s="35"/>
      <c r="E75" s="35"/>
      <c r="F75" s="35"/>
      <c r="G75" s="35"/>
      <c r="H75" s="35"/>
      <c r="I75" s="35"/>
      <c r="J75" s="37"/>
      <c r="K75" s="35"/>
      <c r="L75" s="35"/>
      <c r="M75" s="35"/>
      <c r="N75" s="35"/>
      <c r="O75" s="35"/>
    </row>
    <row r="76" spans="1:15" ht="15" customHeight="1">
      <c r="A76" s="35"/>
      <c r="B76" s="35"/>
      <c r="C76" s="35"/>
      <c r="D76" s="35"/>
      <c r="E76" s="35"/>
      <c r="F76" s="35"/>
      <c r="G76" s="35"/>
      <c r="H76" s="35"/>
      <c r="I76" s="35"/>
      <c r="J76" s="37"/>
      <c r="K76" s="35"/>
      <c r="L76" s="35"/>
      <c r="M76" s="35"/>
      <c r="N76" s="35"/>
      <c r="O76" s="35"/>
    </row>
    <row r="77" spans="1:15" ht="15" customHeight="1">
      <c r="A77" s="35"/>
      <c r="B77" s="35"/>
      <c r="C77" s="35"/>
      <c r="D77" s="35"/>
      <c r="E77" s="35"/>
      <c r="F77" s="35"/>
      <c r="G77" s="35"/>
      <c r="H77" s="35"/>
      <c r="I77" s="35"/>
      <c r="J77" s="37"/>
      <c r="K77" s="35"/>
      <c r="L77" s="35"/>
      <c r="M77" s="35"/>
      <c r="N77" s="35"/>
      <c r="O77" s="35"/>
    </row>
    <row r="78" spans="1:15" ht="15" customHeight="1">
      <c r="A78" s="35"/>
      <c r="B78" s="35"/>
      <c r="C78" s="35"/>
      <c r="D78" s="35"/>
      <c r="E78" s="35"/>
      <c r="F78" s="35"/>
      <c r="G78" s="35"/>
      <c r="H78" s="35"/>
      <c r="I78" s="35"/>
      <c r="J78" s="37"/>
      <c r="K78" s="35"/>
      <c r="L78" s="35"/>
      <c r="M78" s="35"/>
      <c r="N78" s="35"/>
      <c r="O78" s="35"/>
    </row>
    <row r="79" spans="1:15" ht="15" customHeight="1">
      <c r="A79" s="35"/>
      <c r="B79" s="35"/>
      <c r="C79" s="35"/>
      <c r="D79" s="35"/>
      <c r="E79" s="35"/>
      <c r="F79" s="35"/>
      <c r="G79" s="35"/>
      <c r="H79" s="35"/>
      <c r="I79" s="35"/>
      <c r="J79" s="37"/>
      <c r="K79" s="35"/>
      <c r="L79" s="35"/>
      <c r="M79" s="35"/>
      <c r="N79" s="35"/>
      <c r="O79" s="35"/>
    </row>
    <row r="80" spans="1:15" ht="15" customHeight="1">
      <c r="A80" s="35"/>
      <c r="B80" s="35"/>
      <c r="C80" s="35"/>
      <c r="D80" s="35"/>
      <c r="E80" s="35"/>
      <c r="F80" s="35"/>
      <c r="G80" s="35"/>
      <c r="H80" s="35"/>
      <c r="I80" s="35"/>
      <c r="J80" s="37"/>
      <c r="K80" s="35"/>
      <c r="L80" s="35"/>
      <c r="M80" s="35"/>
      <c r="N80" s="35"/>
      <c r="O80" s="35"/>
    </row>
    <row r="81" spans="1:15" ht="15" customHeight="1">
      <c r="A81" s="35"/>
      <c r="B81" s="35"/>
      <c r="C81" s="35"/>
      <c r="D81" s="35"/>
      <c r="E81" s="35"/>
      <c r="F81" s="35"/>
      <c r="G81" s="35"/>
      <c r="H81" s="35"/>
      <c r="I81" s="35"/>
      <c r="J81" s="37"/>
      <c r="K81" s="35"/>
      <c r="L81" s="35"/>
      <c r="M81" s="35"/>
      <c r="N81" s="35"/>
      <c r="O81" s="35"/>
    </row>
    <row r="82" spans="1:15" ht="15" customHeight="1">
      <c r="A82" s="35"/>
      <c r="B82" s="35"/>
      <c r="C82" s="35"/>
      <c r="D82" s="35"/>
      <c r="E82" s="35"/>
      <c r="F82" s="35"/>
      <c r="G82" s="35"/>
      <c r="H82" s="35"/>
      <c r="I82" s="35"/>
      <c r="J82" s="37"/>
      <c r="K82" s="35"/>
      <c r="L82" s="35"/>
      <c r="M82" s="35"/>
      <c r="N82" s="35"/>
      <c r="O82" s="35"/>
    </row>
    <row r="83" spans="1:15" ht="15" customHeight="1">
      <c r="A83" s="35"/>
      <c r="B83" s="35"/>
      <c r="C83" s="35"/>
      <c r="D83" s="35"/>
      <c r="E83" s="35"/>
      <c r="F83" s="35"/>
      <c r="G83" s="35"/>
      <c r="H83" s="35"/>
      <c r="I83" s="35"/>
      <c r="J83" s="37"/>
      <c r="K83" s="35"/>
      <c r="L83" s="35"/>
      <c r="M83" s="35"/>
      <c r="N83" s="35"/>
      <c r="O83" s="35"/>
    </row>
    <row r="84" spans="1:15" ht="15" customHeight="1">
      <c r="A84" s="35"/>
      <c r="B84" s="35"/>
      <c r="C84" s="35"/>
      <c r="D84" s="35"/>
      <c r="E84" s="35"/>
      <c r="F84" s="35"/>
      <c r="G84" s="35"/>
      <c r="H84" s="35"/>
      <c r="I84" s="35"/>
      <c r="J84" s="37"/>
      <c r="K84" s="35"/>
      <c r="L84" s="35"/>
      <c r="M84" s="35"/>
      <c r="N84" s="35"/>
      <c r="O84" s="35"/>
    </row>
    <row r="85" spans="1:15" ht="15" customHeight="1">
      <c r="A85" s="35"/>
      <c r="B85" s="35"/>
      <c r="C85" s="35"/>
      <c r="D85" s="35"/>
      <c r="E85" s="35"/>
      <c r="F85" s="35"/>
      <c r="G85" s="35"/>
      <c r="H85" s="35"/>
      <c r="I85" s="35"/>
      <c r="J85" s="37"/>
      <c r="K85" s="35"/>
      <c r="L85" s="35"/>
      <c r="M85" s="35"/>
      <c r="N85" s="35"/>
      <c r="O85" s="35"/>
    </row>
    <row r="86" spans="1:15" ht="15" customHeight="1">
      <c r="A86" s="36"/>
      <c r="B86" s="36"/>
      <c r="C86" s="36"/>
      <c r="D86" s="36"/>
      <c r="E86" s="36"/>
      <c r="F86" s="36"/>
      <c r="G86" s="36"/>
      <c r="H86" s="36"/>
      <c r="I86" s="36"/>
      <c r="J86" s="38"/>
      <c r="K86" s="36"/>
      <c r="L86" s="36"/>
      <c r="M86" s="36"/>
      <c r="N86" s="36"/>
      <c r="O86" s="36"/>
    </row>
    <row r="87" spans="1:15" ht="15" customHeight="1">
      <c r="A87" s="36"/>
      <c r="B87" s="36"/>
      <c r="C87" s="36"/>
      <c r="D87" s="36"/>
      <c r="E87" s="36"/>
      <c r="F87" s="36"/>
      <c r="G87" s="36"/>
      <c r="H87" s="36"/>
      <c r="I87" s="36"/>
      <c r="J87" s="38"/>
      <c r="K87" s="36"/>
      <c r="L87" s="36"/>
      <c r="M87" s="36"/>
      <c r="N87" s="36"/>
      <c r="O87" s="36"/>
    </row>
    <row r="88" spans="1:15" ht="15" customHeight="1">
      <c r="A88" s="36"/>
      <c r="B88" s="36"/>
      <c r="C88" s="36"/>
      <c r="D88" s="36"/>
      <c r="E88" s="36"/>
      <c r="F88" s="36"/>
      <c r="G88" s="36"/>
      <c r="H88" s="36"/>
      <c r="I88" s="36"/>
      <c r="J88" s="38"/>
      <c r="K88" s="36"/>
      <c r="L88" s="36"/>
      <c r="M88" s="36"/>
      <c r="N88" s="36"/>
      <c r="O88" s="36"/>
    </row>
    <row r="89" spans="1:15" ht="15" customHeight="1">
      <c r="A89" s="36"/>
      <c r="B89" s="36"/>
      <c r="C89" s="36"/>
      <c r="D89" s="36"/>
      <c r="E89" s="36"/>
      <c r="F89" s="36"/>
      <c r="G89" s="36"/>
      <c r="H89" s="36"/>
      <c r="I89" s="36"/>
      <c r="J89" s="38"/>
      <c r="K89" s="36"/>
      <c r="L89" s="36"/>
      <c r="M89" s="36"/>
      <c r="N89" s="36"/>
      <c r="O89" s="36"/>
    </row>
    <row r="90" spans="1:15" ht="15" customHeight="1">
      <c r="A90" s="36"/>
      <c r="B90" s="36"/>
      <c r="C90" s="36"/>
      <c r="D90" s="36"/>
      <c r="E90" s="36"/>
      <c r="F90" s="36"/>
      <c r="G90" s="36"/>
      <c r="H90" s="36"/>
      <c r="I90" s="36"/>
      <c r="J90" s="38"/>
      <c r="K90" s="36"/>
      <c r="L90" s="36"/>
      <c r="M90" s="36"/>
      <c r="N90" s="36"/>
      <c r="O90" s="36"/>
    </row>
    <row r="91" spans="1:15" ht="15" customHeight="1">
      <c r="A91" s="36"/>
      <c r="B91" s="36"/>
      <c r="C91" s="36"/>
      <c r="D91" s="36"/>
      <c r="E91" s="36"/>
      <c r="F91" s="36"/>
      <c r="G91" s="36"/>
      <c r="H91" s="36"/>
      <c r="I91" s="36"/>
      <c r="J91" s="38"/>
      <c r="K91" s="36"/>
      <c r="L91" s="36"/>
      <c r="M91" s="36"/>
      <c r="N91" s="36"/>
      <c r="O91" s="36"/>
    </row>
    <row r="92" spans="1:15" ht="15" customHeight="1">
      <c r="A92" s="36"/>
      <c r="B92" s="36"/>
      <c r="C92" s="36"/>
      <c r="D92" s="36"/>
      <c r="E92" s="36"/>
      <c r="F92" s="36"/>
      <c r="G92" s="36"/>
      <c r="H92" s="36"/>
      <c r="I92" s="36"/>
      <c r="J92" s="38"/>
      <c r="K92" s="36"/>
      <c r="L92" s="36"/>
      <c r="M92" s="36"/>
      <c r="N92" s="36"/>
      <c r="O92" s="36"/>
    </row>
  </sheetData>
  <mergeCells count="2">
    <mergeCell ref="A6:O6"/>
    <mergeCell ref="A56:O56"/>
  </mergeCells>
  <pageMargins left="0.7" right="0.7" top="0.75" bottom="0.75" header="0.51180555555555496" footer="0.51180555555555496"/>
  <pageSetup firstPageNumber="0" orientation="portrait" useFirstPageNumber="1" horizontalDpi="300" verticalDpi="30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M124"/>
  <sheetViews>
    <sheetView workbookViewId="0">
      <pane ySplit="2" topLeftCell="A94" activePane="bottomLeft" state="frozen"/>
      <selection pane="bottomLeft" activeCell="H102" sqref="H102"/>
    </sheetView>
  </sheetViews>
  <sheetFormatPr defaultRowHeight="14.35"/>
  <cols>
    <col min="1" max="1" width="10.3515625" customWidth="1"/>
    <col min="2" max="2" width="13.52734375" customWidth="1"/>
    <col min="3" max="3" width="15.1171875" customWidth="1"/>
    <col min="4" max="4" width="19.87890625" customWidth="1"/>
    <col min="5" max="5" width="12.64453125" customWidth="1"/>
    <col min="6" max="6" width="11.64453125" customWidth="1"/>
    <col min="7" max="7" width="12.41015625" customWidth="1"/>
    <col min="8" max="8" width="14.3515625" customWidth="1"/>
    <col min="9" max="9" width="13.1171875" customWidth="1"/>
    <col min="10" max="10" width="12.3515625" customWidth="1"/>
    <col min="11" max="11" width="16" customWidth="1"/>
    <col min="12" max="12" width="14.3515625" customWidth="1"/>
    <col min="13" max="13" width="14.64453125" style="108" customWidth="1"/>
  </cols>
  <sheetData>
    <row r="1" spans="1:12" ht="49.2" customHeight="1">
      <c r="A1" s="127" t="s">
        <v>780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</row>
    <row r="2" spans="1:12" ht="49.2" customHeight="1">
      <c r="A2" s="13" t="s">
        <v>0</v>
      </c>
      <c r="B2" s="14" t="s">
        <v>2</v>
      </c>
      <c r="C2" s="14" t="s">
        <v>3</v>
      </c>
      <c r="D2" s="14" t="s">
        <v>1</v>
      </c>
      <c r="E2" s="14" t="s">
        <v>4</v>
      </c>
      <c r="F2" s="14" t="s">
        <v>507</v>
      </c>
      <c r="G2" s="15" t="s">
        <v>659</v>
      </c>
      <c r="H2" s="14" t="s">
        <v>660</v>
      </c>
      <c r="I2" s="14" t="s">
        <v>661</v>
      </c>
      <c r="J2" s="29" t="s">
        <v>8</v>
      </c>
      <c r="K2" s="30" t="s">
        <v>662</v>
      </c>
      <c r="L2" s="53" t="s">
        <v>664</v>
      </c>
    </row>
    <row r="3" spans="1:12" ht="19.95" customHeight="1">
      <c r="A3" s="106">
        <v>1</v>
      </c>
      <c r="B3" s="21">
        <v>45078</v>
      </c>
      <c r="C3" s="22" t="s">
        <v>129</v>
      </c>
      <c r="D3" s="20" t="s">
        <v>760</v>
      </c>
      <c r="E3" s="23" t="s">
        <v>12</v>
      </c>
      <c r="F3" s="23">
        <v>2200</v>
      </c>
      <c r="G3" s="23">
        <v>342</v>
      </c>
      <c r="H3" s="23">
        <v>338.4</v>
      </c>
      <c r="I3" s="23">
        <v>338.4</v>
      </c>
      <c r="J3" s="33">
        <f t="shared" ref="J3:J7" si="0">IF(E3="","",IF(E3="Buy",(I3-G3),(G3-I3)))</f>
        <v>-3.6000000000000227</v>
      </c>
      <c r="K3" s="34">
        <f t="shared" ref="K3:K7" si="1">IF(E3="","",J3*F3)</f>
        <v>-7920.00000000005</v>
      </c>
      <c r="L3" s="55"/>
    </row>
    <row r="4" spans="1:12" ht="19.95" customHeight="1">
      <c r="A4" s="106">
        <v>2</v>
      </c>
      <c r="B4" s="21"/>
      <c r="C4" s="22" t="s">
        <v>388</v>
      </c>
      <c r="D4" s="20" t="s">
        <v>159</v>
      </c>
      <c r="E4" s="23" t="s">
        <v>12</v>
      </c>
      <c r="F4" s="23">
        <v>300</v>
      </c>
      <c r="G4" s="23">
        <v>3535</v>
      </c>
      <c r="H4" s="23">
        <v>301.89999999999998</v>
      </c>
      <c r="I4" s="23">
        <v>3537.9</v>
      </c>
      <c r="J4" s="33">
        <f t="shared" si="0"/>
        <v>2.9000000000000909</v>
      </c>
      <c r="K4" s="34">
        <f t="shared" si="1"/>
        <v>870.00000000002728</v>
      </c>
      <c r="L4" s="55"/>
    </row>
    <row r="5" spans="1:12" ht="19.95" customHeight="1">
      <c r="A5" s="106">
        <v>3</v>
      </c>
      <c r="B5" s="21"/>
      <c r="C5" s="22" t="s">
        <v>87</v>
      </c>
      <c r="D5" s="20" t="s">
        <v>164</v>
      </c>
      <c r="E5" s="23" t="s">
        <v>12</v>
      </c>
      <c r="F5" s="23">
        <v>600</v>
      </c>
      <c r="G5" s="23">
        <v>2701</v>
      </c>
      <c r="H5" s="23">
        <v>2682.9</v>
      </c>
      <c r="I5" s="23">
        <v>2694.6</v>
      </c>
      <c r="J5" s="33">
        <f t="shared" si="0"/>
        <v>-6.4000000000000909</v>
      </c>
      <c r="K5" s="34">
        <f t="shared" si="1"/>
        <v>-3840.0000000000546</v>
      </c>
      <c r="L5" s="55"/>
    </row>
    <row r="6" spans="1:12" ht="19.95" customHeight="1">
      <c r="A6" s="106">
        <v>4</v>
      </c>
      <c r="B6" s="21"/>
      <c r="C6" s="22" t="s">
        <v>54</v>
      </c>
      <c r="D6" s="20" t="s">
        <v>153</v>
      </c>
      <c r="E6" s="23" t="s">
        <v>12</v>
      </c>
      <c r="F6" s="23">
        <v>5850</v>
      </c>
      <c r="G6" s="23">
        <v>188.2</v>
      </c>
      <c r="H6" s="23">
        <v>186.75</v>
      </c>
      <c r="I6" s="23">
        <v>186.75</v>
      </c>
      <c r="J6" s="33">
        <f t="shared" si="0"/>
        <v>-1.4499999999999886</v>
      </c>
      <c r="K6" s="34">
        <f t="shared" si="1"/>
        <v>-8482.4999999999327</v>
      </c>
      <c r="L6" s="55"/>
    </row>
    <row r="7" spans="1:12" ht="19.95" customHeight="1">
      <c r="A7" s="106">
        <v>5</v>
      </c>
      <c r="B7" s="21"/>
      <c r="C7" s="22" t="s">
        <v>380</v>
      </c>
      <c r="D7" s="20" t="s">
        <v>113</v>
      </c>
      <c r="E7" s="23" t="s">
        <v>12</v>
      </c>
      <c r="F7" s="23">
        <v>2850</v>
      </c>
      <c r="G7" s="23">
        <v>535.5</v>
      </c>
      <c r="H7" s="23">
        <v>530.1</v>
      </c>
      <c r="I7" s="23">
        <v>542.4</v>
      </c>
      <c r="J7" s="33">
        <f t="shared" si="0"/>
        <v>6.8999999999999773</v>
      </c>
      <c r="K7" s="34">
        <f t="shared" si="1"/>
        <v>19664.999999999935</v>
      </c>
      <c r="L7" s="55"/>
    </row>
    <row r="8" spans="1:12" ht="19.95" customHeight="1">
      <c r="A8" s="106">
        <v>6</v>
      </c>
      <c r="B8" s="21" t="s">
        <v>755</v>
      </c>
      <c r="C8" s="22" t="s">
        <v>139</v>
      </c>
      <c r="D8" s="20" t="s">
        <v>113</v>
      </c>
      <c r="E8" s="23" t="s">
        <v>12</v>
      </c>
      <c r="F8" s="23">
        <v>2850</v>
      </c>
      <c r="G8" s="23">
        <v>539</v>
      </c>
      <c r="H8" s="23">
        <v>534.6</v>
      </c>
      <c r="I8" s="23">
        <v>542.04999999999995</v>
      </c>
      <c r="J8" s="33">
        <f t="shared" ref="J8:J32" si="2">IF(E8="","",IF(E8="Buy",(I8-G8),(G8-I8)))</f>
        <v>3.0499999999999545</v>
      </c>
      <c r="K8" s="34">
        <f t="shared" ref="K8:K32" si="3">IF(E8="","",J8*F8)</f>
        <v>8692.4999999998709</v>
      </c>
      <c r="L8" s="55">
        <f>SUM(K3:K8)</f>
        <v>8984.9999999997981</v>
      </c>
    </row>
    <row r="9" spans="1:12" ht="19.95" customHeight="1">
      <c r="A9" s="106">
        <v>7</v>
      </c>
      <c r="B9" s="21">
        <v>45079</v>
      </c>
      <c r="C9" s="22" t="s">
        <v>199</v>
      </c>
      <c r="D9" s="20" t="s">
        <v>220</v>
      </c>
      <c r="E9" s="23" t="s">
        <v>12</v>
      </c>
      <c r="F9" s="23">
        <v>400</v>
      </c>
      <c r="G9" s="23">
        <v>4734.8999999999996</v>
      </c>
      <c r="H9" s="23">
        <v>4698</v>
      </c>
      <c r="I9" s="23">
        <v>4698</v>
      </c>
      <c r="J9" s="33">
        <f t="shared" si="2"/>
        <v>-36.899999999999636</v>
      </c>
      <c r="K9" s="34">
        <f t="shared" si="3"/>
        <v>-14759.999999999854</v>
      </c>
      <c r="L9" s="55"/>
    </row>
    <row r="10" spans="1:12" ht="19.95" customHeight="1">
      <c r="A10" s="106">
        <v>8</v>
      </c>
      <c r="B10" s="21"/>
      <c r="C10" s="22" t="s">
        <v>131</v>
      </c>
      <c r="D10" s="20" t="s">
        <v>165</v>
      </c>
      <c r="E10" s="23" t="s">
        <v>12</v>
      </c>
      <c r="F10" s="23">
        <v>1650</v>
      </c>
      <c r="G10" s="23">
        <v>492.8</v>
      </c>
      <c r="H10" s="23">
        <v>486.9</v>
      </c>
      <c r="I10" s="23">
        <v>486.9</v>
      </c>
      <c r="J10" s="33">
        <f t="shared" si="2"/>
        <v>-5.9000000000000341</v>
      </c>
      <c r="K10" s="34">
        <f t="shared" si="3"/>
        <v>-9735.0000000000564</v>
      </c>
      <c r="L10" s="55"/>
    </row>
    <row r="11" spans="1:12" ht="19.95" customHeight="1">
      <c r="A11" s="106">
        <v>9</v>
      </c>
      <c r="B11" s="21" t="s">
        <v>755</v>
      </c>
      <c r="C11" s="22" t="s">
        <v>91</v>
      </c>
      <c r="D11" s="20" t="s">
        <v>154</v>
      </c>
      <c r="E11" s="23" t="s">
        <v>12</v>
      </c>
      <c r="F11" s="23">
        <v>2800</v>
      </c>
      <c r="G11" s="23">
        <v>423.9</v>
      </c>
      <c r="H11" s="23">
        <v>418.5</v>
      </c>
      <c r="I11" s="23">
        <v>424.35</v>
      </c>
      <c r="J11" s="33">
        <f t="shared" si="2"/>
        <v>0.45000000000004547</v>
      </c>
      <c r="K11" s="34">
        <f t="shared" si="3"/>
        <v>1260.0000000001273</v>
      </c>
      <c r="L11" s="55">
        <f>SUM(K9:K11)</f>
        <v>-23234.999999999785</v>
      </c>
    </row>
    <row r="12" spans="1:12" ht="19.95" customHeight="1">
      <c r="A12" s="106">
        <v>10</v>
      </c>
      <c r="B12" s="21">
        <v>45082</v>
      </c>
      <c r="C12" s="22" t="s">
        <v>388</v>
      </c>
      <c r="D12" s="20" t="s">
        <v>168</v>
      </c>
      <c r="E12" s="23" t="s">
        <v>12</v>
      </c>
      <c r="F12" s="23">
        <v>1000</v>
      </c>
      <c r="G12" s="23">
        <v>993</v>
      </c>
      <c r="H12" s="23">
        <v>981.9</v>
      </c>
      <c r="I12" s="23">
        <v>996.65</v>
      </c>
      <c r="J12" s="33">
        <f t="shared" si="2"/>
        <v>3.6499999999999773</v>
      </c>
      <c r="K12" s="34">
        <f t="shared" si="3"/>
        <v>3649.9999999999773</v>
      </c>
      <c r="L12" s="55"/>
    </row>
    <row r="13" spans="1:12" ht="19.95" customHeight="1">
      <c r="A13" s="106">
        <v>11</v>
      </c>
      <c r="B13" s="21"/>
      <c r="C13" s="22" t="s">
        <v>449</v>
      </c>
      <c r="D13" s="20" t="s">
        <v>588</v>
      </c>
      <c r="E13" s="23" t="s">
        <v>12</v>
      </c>
      <c r="F13" s="23">
        <v>10500</v>
      </c>
      <c r="G13" s="23">
        <v>85.3</v>
      </c>
      <c r="H13" s="23">
        <v>84.15</v>
      </c>
      <c r="I13" s="23">
        <v>84.15</v>
      </c>
      <c r="J13" s="33">
        <f t="shared" si="2"/>
        <v>-1.1499999999999915</v>
      </c>
      <c r="K13" s="34">
        <f t="shared" si="3"/>
        <v>-12074.999999999911</v>
      </c>
      <c r="L13" s="55"/>
    </row>
    <row r="14" spans="1:12" ht="19.95" customHeight="1">
      <c r="A14" s="106">
        <v>12</v>
      </c>
      <c r="B14" s="21"/>
      <c r="C14" s="22" t="s">
        <v>701</v>
      </c>
      <c r="D14" s="20" t="s">
        <v>86</v>
      </c>
      <c r="E14" s="23" t="s">
        <v>12</v>
      </c>
      <c r="F14" s="23">
        <v>6000</v>
      </c>
      <c r="G14" s="23">
        <v>203.1</v>
      </c>
      <c r="H14" s="23">
        <v>199.35</v>
      </c>
      <c r="I14" s="23">
        <v>202.35</v>
      </c>
      <c r="J14" s="33">
        <f t="shared" si="2"/>
        <v>-0.75</v>
      </c>
      <c r="K14" s="34">
        <f t="shared" si="3"/>
        <v>-4500</v>
      </c>
      <c r="L14" s="55"/>
    </row>
    <row r="15" spans="1:12" ht="19.95" customHeight="1">
      <c r="A15" s="106">
        <v>13</v>
      </c>
      <c r="B15" s="21" t="s">
        <v>755</v>
      </c>
      <c r="C15" s="22" t="s">
        <v>364</v>
      </c>
      <c r="D15" s="20" t="s">
        <v>707</v>
      </c>
      <c r="E15" s="23" t="s">
        <v>12</v>
      </c>
      <c r="F15" s="23">
        <v>3000</v>
      </c>
      <c r="G15" s="23">
        <v>486.9</v>
      </c>
      <c r="H15" s="23">
        <v>483.3</v>
      </c>
      <c r="I15" s="23">
        <v>486.35</v>
      </c>
      <c r="J15" s="33">
        <f t="shared" si="2"/>
        <v>-0.54999999999995453</v>
      </c>
      <c r="K15" s="34">
        <f t="shared" si="3"/>
        <v>-1649.9999999998636</v>
      </c>
      <c r="L15" s="55">
        <f>SUM(K12:K15)</f>
        <v>-14574.999999999798</v>
      </c>
    </row>
    <row r="16" spans="1:12" ht="19.95" customHeight="1">
      <c r="A16" s="106">
        <v>14</v>
      </c>
      <c r="B16" s="21">
        <v>45083</v>
      </c>
      <c r="C16" s="22" t="s">
        <v>388</v>
      </c>
      <c r="D16" s="20" t="s">
        <v>146</v>
      </c>
      <c r="E16" s="23" t="s">
        <v>12</v>
      </c>
      <c r="F16" s="23">
        <v>3600</v>
      </c>
      <c r="G16" s="23">
        <v>451.2</v>
      </c>
      <c r="H16" s="23">
        <v>448.2</v>
      </c>
      <c r="I16" s="23">
        <v>457.55</v>
      </c>
      <c r="J16" s="33">
        <f t="shared" si="2"/>
        <v>6.3500000000000227</v>
      </c>
      <c r="K16" s="34">
        <f t="shared" si="3"/>
        <v>22860.00000000008</v>
      </c>
      <c r="L16" s="55"/>
    </row>
    <row r="17" spans="1:12" ht="19.95" customHeight="1">
      <c r="A17" s="106">
        <v>15</v>
      </c>
      <c r="B17" s="21"/>
      <c r="C17" s="22" t="s">
        <v>449</v>
      </c>
      <c r="D17" s="20" t="s">
        <v>620</v>
      </c>
      <c r="E17" s="23" t="s">
        <v>13</v>
      </c>
      <c r="F17" s="23">
        <v>400</v>
      </c>
      <c r="G17" s="23">
        <v>3790.45</v>
      </c>
      <c r="H17" s="23">
        <v>3807.9</v>
      </c>
      <c r="I17" s="23">
        <v>3807.9</v>
      </c>
      <c r="J17" s="33">
        <f t="shared" si="2"/>
        <v>-17.450000000000273</v>
      </c>
      <c r="K17" s="34">
        <f t="shared" si="3"/>
        <v>-6980.0000000001091</v>
      </c>
      <c r="L17" s="55"/>
    </row>
    <row r="18" spans="1:12" ht="19.95" customHeight="1">
      <c r="A18" s="106">
        <v>16</v>
      </c>
      <c r="B18" s="21"/>
      <c r="C18" s="22" t="s">
        <v>390</v>
      </c>
      <c r="D18" s="20" t="s">
        <v>667</v>
      </c>
      <c r="E18" s="23" t="s">
        <v>13</v>
      </c>
      <c r="F18" s="23">
        <v>7500</v>
      </c>
      <c r="G18" s="23">
        <v>148.1</v>
      </c>
      <c r="H18" s="23">
        <v>149.85</v>
      </c>
      <c r="I18" s="23">
        <v>148</v>
      </c>
      <c r="J18" s="33">
        <f t="shared" si="2"/>
        <v>9.9999999999994316E-2</v>
      </c>
      <c r="K18" s="34">
        <f t="shared" si="3"/>
        <v>749.99999999995737</v>
      </c>
      <c r="L18" s="55">
        <f>SUM(K16:K18)</f>
        <v>16629.999999999927</v>
      </c>
    </row>
    <row r="19" spans="1:12" ht="19.95" customHeight="1">
      <c r="A19" s="106">
        <v>17</v>
      </c>
      <c r="B19" s="21">
        <v>45084</v>
      </c>
      <c r="C19" s="22" t="s">
        <v>240</v>
      </c>
      <c r="D19" s="20" t="s">
        <v>392</v>
      </c>
      <c r="E19" s="23" t="s">
        <v>12</v>
      </c>
      <c r="F19" s="23">
        <v>1500</v>
      </c>
      <c r="G19" s="23">
        <v>1239</v>
      </c>
      <c r="H19" s="23">
        <v>1230.3</v>
      </c>
      <c r="I19" s="23">
        <v>1248.2</v>
      </c>
      <c r="J19" s="33">
        <f t="shared" si="2"/>
        <v>9.2000000000000455</v>
      </c>
      <c r="K19" s="34">
        <f t="shared" si="3"/>
        <v>13800.000000000069</v>
      </c>
      <c r="L19" s="55"/>
    </row>
    <row r="20" spans="1:12" ht="19.95" customHeight="1">
      <c r="A20" s="106">
        <v>18</v>
      </c>
      <c r="B20" s="21"/>
      <c r="C20" s="22" t="s">
        <v>250</v>
      </c>
      <c r="D20" s="20" t="s">
        <v>672</v>
      </c>
      <c r="E20" s="23" t="s">
        <v>12</v>
      </c>
      <c r="F20" s="23">
        <v>3200</v>
      </c>
      <c r="G20" s="23">
        <v>400.45</v>
      </c>
      <c r="H20" s="23">
        <v>396.45</v>
      </c>
      <c r="I20" s="23">
        <v>405.35</v>
      </c>
      <c r="J20" s="33">
        <f t="shared" si="2"/>
        <v>4.9000000000000341</v>
      </c>
      <c r="K20" s="34">
        <f t="shared" si="3"/>
        <v>15680.000000000109</v>
      </c>
      <c r="L20" s="55"/>
    </row>
    <row r="21" spans="1:12" ht="19.95" customHeight="1">
      <c r="A21" s="106">
        <v>19</v>
      </c>
      <c r="B21" s="21"/>
      <c r="C21" s="22" t="s">
        <v>228</v>
      </c>
      <c r="D21" s="20" t="s">
        <v>169</v>
      </c>
      <c r="E21" s="23" t="s">
        <v>12</v>
      </c>
      <c r="F21" s="23">
        <v>5500</v>
      </c>
      <c r="G21" s="23">
        <v>111.3</v>
      </c>
      <c r="H21" s="23">
        <v>109.35</v>
      </c>
      <c r="I21" s="23">
        <v>113.15</v>
      </c>
      <c r="J21" s="33">
        <f t="shared" si="2"/>
        <v>1.8500000000000085</v>
      </c>
      <c r="K21" s="34">
        <f t="shared" si="3"/>
        <v>10175.000000000047</v>
      </c>
      <c r="L21" s="55"/>
    </row>
    <row r="22" spans="1:12" ht="19.95" customHeight="1">
      <c r="A22" s="106">
        <v>20</v>
      </c>
      <c r="B22" s="21" t="s">
        <v>755</v>
      </c>
      <c r="C22" s="22" t="s">
        <v>381</v>
      </c>
      <c r="D22" s="20" t="s">
        <v>571</v>
      </c>
      <c r="E22" s="23" t="s">
        <v>12</v>
      </c>
      <c r="F22" s="23">
        <v>8000</v>
      </c>
      <c r="G22" s="23">
        <v>85.35</v>
      </c>
      <c r="H22" s="23">
        <v>84.15</v>
      </c>
      <c r="I22" s="23">
        <v>85.3</v>
      </c>
      <c r="J22" s="33">
        <f t="shared" si="2"/>
        <v>-4.9999999999997158E-2</v>
      </c>
      <c r="K22" s="34">
        <f t="shared" si="3"/>
        <v>-399.99999999997726</v>
      </c>
      <c r="L22" s="55"/>
    </row>
    <row r="23" spans="1:12" ht="19.95" customHeight="1">
      <c r="A23" s="106">
        <v>21</v>
      </c>
      <c r="B23" s="21" t="s">
        <v>755</v>
      </c>
      <c r="C23" s="22" t="s">
        <v>757</v>
      </c>
      <c r="D23" s="20" t="s">
        <v>202</v>
      </c>
      <c r="E23" s="23" t="s">
        <v>12</v>
      </c>
      <c r="F23" s="23">
        <v>2700</v>
      </c>
      <c r="G23" s="23">
        <v>736</v>
      </c>
      <c r="H23" s="23">
        <v>729</v>
      </c>
      <c r="I23" s="23">
        <v>742.95</v>
      </c>
      <c r="J23" s="33">
        <f t="shared" si="2"/>
        <v>6.9500000000000455</v>
      </c>
      <c r="K23" s="34">
        <f t="shared" si="3"/>
        <v>18765.000000000124</v>
      </c>
      <c r="L23" s="55">
        <f>SUM(K19:K23)</f>
        <v>58020.000000000371</v>
      </c>
    </row>
    <row r="24" spans="1:12" ht="19.95" customHeight="1">
      <c r="A24" s="106">
        <v>22</v>
      </c>
      <c r="B24" s="21">
        <v>45085</v>
      </c>
      <c r="C24" s="22" t="s">
        <v>195</v>
      </c>
      <c r="D24" s="20" t="s">
        <v>580</v>
      </c>
      <c r="E24" s="23" t="s">
        <v>12</v>
      </c>
      <c r="F24" s="23">
        <v>5700</v>
      </c>
      <c r="G24" s="23">
        <v>182.5</v>
      </c>
      <c r="H24" s="23">
        <v>180.9</v>
      </c>
      <c r="I24" s="23">
        <v>182.3</v>
      </c>
      <c r="J24" s="33">
        <f t="shared" si="2"/>
        <v>-0.19999999999998863</v>
      </c>
      <c r="K24" s="34">
        <f t="shared" si="3"/>
        <v>-1139.9999999999352</v>
      </c>
      <c r="L24" s="55"/>
    </row>
    <row r="25" spans="1:12" ht="19.95" customHeight="1">
      <c r="A25" s="106">
        <v>23</v>
      </c>
      <c r="B25" s="21"/>
      <c r="C25" s="22" t="s">
        <v>521</v>
      </c>
      <c r="D25" s="20" t="s">
        <v>182</v>
      </c>
      <c r="E25" s="23" t="s">
        <v>13</v>
      </c>
      <c r="F25" s="23">
        <v>2000</v>
      </c>
      <c r="G25" s="23">
        <v>373.85</v>
      </c>
      <c r="H25" s="23">
        <v>376.2</v>
      </c>
      <c r="I25" s="23">
        <v>374.7</v>
      </c>
      <c r="J25" s="33">
        <f t="shared" si="2"/>
        <v>-0.84999999999996589</v>
      </c>
      <c r="K25" s="34">
        <f t="shared" si="3"/>
        <v>-1699.9999999999318</v>
      </c>
      <c r="L25" s="55"/>
    </row>
    <row r="26" spans="1:12" ht="19.95" customHeight="1">
      <c r="A26" s="106">
        <v>24</v>
      </c>
      <c r="B26" s="21" t="s">
        <v>755</v>
      </c>
      <c r="C26" s="22" t="s">
        <v>675</v>
      </c>
      <c r="D26" s="20" t="s">
        <v>52</v>
      </c>
      <c r="E26" s="23" t="s">
        <v>13</v>
      </c>
      <c r="F26" s="23">
        <v>800</v>
      </c>
      <c r="G26" s="23">
        <v>1887</v>
      </c>
      <c r="H26" s="23">
        <v>1907.1</v>
      </c>
      <c r="I26" s="23">
        <v>1882.1</v>
      </c>
      <c r="J26" s="33">
        <f t="shared" si="2"/>
        <v>4.9000000000000909</v>
      </c>
      <c r="K26" s="34">
        <f t="shared" si="3"/>
        <v>3920.0000000000728</v>
      </c>
      <c r="L26" s="55">
        <f>SUM(K24:K26)</f>
        <v>1080.0000000002055</v>
      </c>
    </row>
    <row r="27" spans="1:12" ht="19.95" customHeight="1">
      <c r="A27" s="106">
        <v>25</v>
      </c>
      <c r="B27" s="21">
        <v>45086</v>
      </c>
      <c r="C27" s="22" t="s">
        <v>70</v>
      </c>
      <c r="D27" s="20" t="s">
        <v>672</v>
      </c>
      <c r="E27" s="23" t="s">
        <v>12</v>
      </c>
      <c r="F27" s="23">
        <v>1600</v>
      </c>
      <c r="G27" s="23">
        <v>412.25</v>
      </c>
      <c r="H27" s="23">
        <v>408.15</v>
      </c>
      <c r="I27" s="23">
        <v>408.15</v>
      </c>
      <c r="J27" s="33">
        <f t="shared" si="2"/>
        <v>-4.1000000000000227</v>
      </c>
      <c r="K27" s="34">
        <f t="shared" si="3"/>
        <v>-6560.0000000000364</v>
      </c>
      <c r="L27" s="55"/>
    </row>
    <row r="28" spans="1:12" ht="19.95" customHeight="1">
      <c r="A28" s="106">
        <v>26</v>
      </c>
      <c r="B28" s="21"/>
      <c r="C28" s="22" t="s">
        <v>58</v>
      </c>
      <c r="D28" s="20" t="s">
        <v>169</v>
      </c>
      <c r="E28" s="23" t="s">
        <v>13</v>
      </c>
      <c r="F28" s="23">
        <v>5500</v>
      </c>
      <c r="G28" s="23">
        <v>109.8</v>
      </c>
      <c r="H28" s="23">
        <v>111.6</v>
      </c>
      <c r="I28" s="23">
        <v>110.25</v>
      </c>
      <c r="J28" s="33">
        <f t="shared" si="2"/>
        <v>-0.45000000000000284</v>
      </c>
      <c r="K28" s="34">
        <f t="shared" si="3"/>
        <v>-2475.0000000000155</v>
      </c>
      <c r="L28" s="55"/>
    </row>
    <row r="29" spans="1:12" ht="19.95" customHeight="1">
      <c r="A29" s="106">
        <v>27</v>
      </c>
      <c r="B29" s="21"/>
      <c r="C29" s="22" t="s">
        <v>401</v>
      </c>
      <c r="D29" s="20" t="s">
        <v>691</v>
      </c>
      <c r="E29" s="23" t="s">
        <v>12</v>
      </c>
      <c r="F29" s="23">
        <v>5800</v>
      </c>
      <c r="G29" s="23">
        <v>224.45</v>
      </c>
      <c r="H29" s="23">
        <v>221.4</v>
      </c>
      <c r="I29" s="23">
        <v>229.35</v>
      </c>
      <c r="J29" s="33">
        <f t="shared" si="2"/>
        <v>4.9000000000000057</v>
      </c>
      <c r="K29" s="34">
        <f t="shared" si="3"/>
        <v>28420.000000000033</v>
      </c>
      <c r="L29" s="55"/>
    </row>
    <row r="30" spans="1:12" ht="19.95" customHeight="1">
      <c r="A30" s="106">
        <v>28</v>
      </c>
      <c r="B30" s="21"/>
      <c r="C30" s="22" t="s">
        <v>336</v>
      </c>
      <c r="D30" s="20" t="s">
        <v>404</v>
      </c>
      <c r="E30" s="23" t="s">
        <v>13</v>
      </c>
      <c r="F30" s="23">
        <v>175</v>
      </c>
      <c r="G30" s="23">
        <v>3205.3</v>
      </c>
      <c r="H30" s="23">
        <v>3231.9</v>
      </c>
      <c r="I30" s="23">
        <v>3206.65</v>
      </c>
      <c r="J30" s="33">
        <f t="shared" si="2"/>
        <v>-1.3499999999999091</v>
      </c>
      <c r="K30" s="34">
        <f t="shared" si="3"/>
        <v>-236.24999999998408</v>
      </c>
      <c r="L30" s="55"/>
    </row>
    <row r="31" spans="1:12" ht="19.95" customHeight="1">
      <c r="A31" s="106">
        <v>29</v>
      </c>
      <c r="B31" s="21"/>
      <c r="C31" s="22" t="s">
        <v>749</v>
      </c>
      <c r="D31" s="20" t="s">
        <v>152</v>
      </c>
      <c r="E31" s="23" t="s">
        <v>13</v>
      </c>
      <c r="F31" s="23">
        <v>1200</v>
      </c>
      <c r="G31" s="23">
        <v>791.05</v>
      </c>
      <c r="H31" s="23">
        <v>801.9</v>
      </c>
      <c r="I31" s="23">
        <v>781.6</v>
      </c>
      <c r="J31" s="33">
        <f t="shared" si="2"/>
        <v>9.4499999999999318</v>
      </c>
      <c r="K31" s="34">
        <f t="shared" si="3"/>
        <v>11339.999999999918</v>
      </c>
      <c r="L31" s="55"/>
    </row>
    <row r="32" spans="1:12" ht="19.95" customHeight="1">
      <c r="A32" s="106">
        <v>30</v>
      </c>
      <c r="B32" s="21"/>
      <c r="C32" s="22" t="s">
        <v>54</v>
      </c>
      <c r="D32" s="20" t="s">
        <v>177</v>
      </c>
      <c r="E32" s="23" t="s">
        <v>12</v>
      </c>
      <c r="F32" s="23">
        <v>5700</v>
      </c>
      <c r="G32" s="23">
        <v>120.75</v>
      </c>
      <c r="H32" s="23">
        <v>118.8</v>
      </c>
      <c r="I32" s="23">
        <v>120.75</v>
      </c>
      <c r="J32" s="33">
        <f t="shared" si="2"/>
        <v>0</v>
      </c>
      <c r="K32" s="34">
        <f t="shared" si="3"/>
        <v>0</v>
      </c>
      <c r="L32" s="55"/>
    </row>
    <row r="33" spans="1:12" ht="19.95" customHeight="1">
      <c r="A33" s="106">
        <v>31</v>
      </c>
      <c r="B33" s="21" t="s">
        <v>755</v>
      </c>
      <c r="C33" s="22" t="s">
        <v>342</v>
      </c>
      <c r="D33" s="20" t="s">
        <v>161</v>
      </c>
      <c r="E33" s="23" t="s">
        <v>12</v>
      </c>
      <c r="F33" s="23">
        <v>1250</v>
      </c>
      <c r="G33" s="23">
        <v>895.5</v>
      </c>
      <c r="H33" s="23">
        <v>886.5</v>
      </c>
      <c r="I33" s="23">
        <v>886.5</v>
      </c>
      <c r="J33" s="33">
        <f t="shared" ref="J33:J96" si="4">IF(E33="","",IF(E33="Buy",(I33-G33),(G33-I33)))</f>
        <v>-9</v>
      </c>
      <c r="K33" s="34">
        <f t="shared" ref="K33:K96" si="5">IF(E33="","",J33*F33)</f>
        <v>-11250</v>
      </c>
      <c r="L33" s="55">
        <f>SUM(K27:K33)</f>
        <v>19238.749999999913</v>
      </c>
    </row>
    <row r="34" spans="1:12" ht="19.95" customHeight="1">
      <c r="A34" s="106">
        <v>32</v>
      </c>
      <c r="B34" s="21">
        <v>45089</v>
      </c>
      <c r="C34" s="22" t="s">
        <v>329</v>
      </c>
      <c r="D34" s="20" t="s">
        <v>173</v>
      </c>
      <c r="E34" s="23" t="s">
        <v>12</v>
      </c>
      <c r="F34" s="23">
        <v>1900</v>
      </c>
      <c r="G34" s="23">
        <v>844.6</v>
      </c>
      <c r="H34" s="23">
        <v>837.45</v>
      </c>
      <c r="I34" s="23">
        <v>839.25</v>
      </c>
      <c r="J34" s="33">
        <f t="shared" si="4"/>
        <v>-5.3500000000000227</v>
      </c>
      <c r="K34" s="34">
        <f t="shared" si="5"/>
        <v>-10165.000000000044</v>
      </c>
      <c r="L34" s="55"/>
    </row>
    <row r="35" spans="1:12" ht="19.95" customHeight="1">
      <c r="A35" s="106">
        <v>33</v>
      </c>
      <c r="B35" s="21"/>
      <c r="C35" s="22" t="s">
        <v>436</v>
      </c>
      <c r="D35" s="20" t="s">
        <v>699</v>
      </c>
      <c r="E35" s="23" t="s">
        <v>12</v>
      </c>
      <c r="F35" s="23">
        <v>10800</v>
      </c>
      <c r="G35" s="23">
        <v>177.5</v>
      </c>
      <c r="H35" s="23">
        <v>175.5</v>
      </c>
      <c r="I35" s="23">
        <v>179.55</v>
      </c>
      <c r="J35" s="33">
        <f t="shared" si="4"/>
        <v>2.0500000000000114</v>
      </c>
      <c r="K35" s="34">
        <f t="shared" si="5"/>
        <v>22140.000000000124</v>
      </c>
      <c r="L35" s="55"/>
    </row>
    <row r="36" spans="1:12" ht="19.95" customHeight="1">
      <c r="A36" s="106">
        <v>34</v>
      </c>
      <c r="B36" s="21" t="s">
        <v>755</v>
      </c>
      <c r="C36" s="22" t="s">
        <v>769</v>
      </c>
      <c r="D36" s="20" t="s">
        <v>243</v>
      </c>
      <c r="E36" s="23" t="s">
        <v>12</v>
      </c>
      <c r="F36" s="23">
        <v>3600</v>
      </c>
      <c r="G36" s="23">
        <v>373.7</v>
      </c>
      <c r="H36" s="23">
        <v>369.9</v>
      </c>
      <c r="I36" s="23">
        <v>377.3</v>
      </c>
      <c r="J36" s="33">
        <f t="shared" si="4"/>
        <v>3.6000000000000227</v>
      </c>
      <c r="K36" s="34">
        <f t="shared" si="5"/>
        <v>12960.000000000082</v>
      </c>
      <c r="L36" s="55">
        <f>SUM(K34:K36)</f>
        <v>24935.00000000016</v>
      </c>
    </row>
    <row r="37" spans="1:12" ht="19.95" customHeight="1">
      <c r="A37" s="106">
        <v>35</v>
      </c>
      <c r="B37" s="21">
        <v>45090</v>
      </c>
      <c r="C37" s="22" t="s">
        <v>66</v>
      </c>
      <c r="D37" s="20" t="s">
        <v>148</v>
      </c>
      <c r="E37" s="23" t="s">
        <v>12</v>
      </c>
      <c r="F37" s="23">
        <v>8924</v>
      </c>
      <c r="G37" s="23">
        <v>110.15</v>
      </c>
      <c r="H37" s="23">
        <v>108.9</v>
      </c>
      <c r="I37" s="23">
        <v>109.5</v>
      </c>
      <c r="J37" s="33">
        <f t="shared" si="4"/>
        <v>-0.65000000000000568</v>
      </c>
      <c r="K37" s="34">
        <f t="shared" si="5"/>
        <v>-5800.6000000000504</v>
      </c>
      <c r="L37" s="55"/>
    </row>
    <row r="38" spans="1:12" ht="19.95" customHeight="1">
      <c r="A38" s="106">
        <v>36</v>
      </c>
      <c r="B38" s="21"/>
      <c r="C38" s="22" t="s">
        <v>124</v>
      </c>
      <c r="D38" s="20" t="s">
        <v>223</v>
      </c>
      <c r="E38" s="23" t="s">
        <v>12</v>
      </c>
      <c r="F38" s="23">
        <v>1100</v>
      </c>
      <c r="G38" s="23">
        <v>1161.0999999999999</v>
      </c>
      <c r="H38" s="23">
        <v>1152.9000000000001</v>
      </c>
      <c r="I38" s="23">
        <v>1154.3499999999999</v>
      </c>
      <c r="J38" s="33">
        <f t="shared" si="4"/>
        <v>-6.75</v>
      </c>
      <c r="K38" s="34">
        <f t="shared" si="5"/>
        <v>-7425</v>
      </c>
      <c r="L38" s="55"/>
    </row>
    <row r="39" spans="1:12" ht="19.95" customHeight="1">
      <c r="A39" s="106">
        <v>37</v>
      </c>
      <c r="B39" s="21"/>
      <c r="C39" s="22" t="s">
        <v>68</v>
      </c>
      <c r="D39" s="20" t="s">
        <v>165</v>
      </c>
      <c r="E39" s="23" t="s">
        <v>12</v>
      </c>
      <c r="F39" s="23">
        <v>1650</v>
      </c>
      <c r="G39" s="23">
        <v>502</v>
      </c>
      <c r="H39" s="23">
        <v>497.7</v>
      </c>
      <c r="I39" s="23">
        <v>497.7</v>
      </c>
      <c r="J39" s="33">
        <f t="shared" si="4"/>
        <v>-4.3000000000000114</v>
      </c>
      <c r="K39" s="34">
        <f t="shared" si="5"/>
        <v>-7095.0000000000191</v>
      </c>
      <c r="L39" s="55"/>
    </row>
    <row r="40" spans="1:12" ht="19.95" customHeight="1">
      <c r="A40" s="106">
        <v>38</v>
      </c>
      <c r="B40" s="21"/>
      <c r="C40" s="22" t="s">
        <v>97</v>
      </c>
      <c r="D40" s="20" t="s">
        <v>185</v>
      </c>
      <c r="E40" s="23" t="s">
        <v>12</v>
      </c>
      <c r="F40" s="23">
        <v>2000</v>
      </c>
      <c r="G40" s="23">
        <v>678.5</v>
      </c>
      <c r="H40" s="23">
        <v>673.2</v>
      </c>
      <c r="I40" s="23">
        <v>683.1</v>
      </c>
      <c r="J40" s="33">
        <f t="shared" si="4"/>
        <v>4.6000000000000227</v>
      </c>
      <c r="K40" s="34">
        <f t="shared" si="5"/>
        <v>9200.0000000000455</v>
      </c>
      <c r="L40" s="55"/>
    </row>
    <row r="41" spans="1:12" ht="19.95" customHeight="1">
      <c r="A41" s="106">
        <v>39</v>
      </c>
      <c r="B41" s="21" t="s">
        <v>755</v>
      </c>
      <c r="C41" s="22" t="s">
        <v>307</v>
      </c>
      <c r="D41" s="20" t="s">
        <v>642</v>
      </c>
      <c r="E41" s="23" t="s">
        <v>12</v>
      </c>
      <c r="F41" s="23">
        <v>5200</v>
      </c>
      <c r="G41" s="23">
        <v>210.65</v>
      </c>
      <c r="H41" s="23">
        <v>208.8</v>
      </c>
      <c r="I41" s="23">
        <v>214.75</v>
      </c>
      <c r="J41" s="33">
        <f t="shared" si="4"/>
        <v>4.0999999999999943</v>
      </c>
      <c r="K41" s="34">
        <f t="shared" si="5"/>
        <v>21319.999999999971</v>
      </c>
      <c r="L41" s="55">
        <f>SUM(K37:K41)</f>
        <v>10199.399999999949</v>
      </c>
    </row>
    <row r="42" spans="1:12" ht="19.95" customHeight="1">
      <c r="A42" s="106">
        <v>40</v>
      </c>
      <c r="B42" s="21">
        <v>45091</v>
      </c>
      <c r="C42" s="22" t="s">
        <v>106</v>
      </c>
      <c r="D42" s="20" t="s">
        <v>202</v>
      </c>
      <c r="E42" s="23" t="s">
        <v>12</v>
      </c>
      <c r="F42" s="23">
        <v>2700</v>
      </c>
      <c r="G42" s="23">
        <v>773.3</v>
      </c>
      <c r="H42" s="23">
        <v>763.2</v>
      </c>
      <c r="I42" s="23">
        <v>776.55</v>
      </c>
      <c r="J42" s="33">
        <f t="shared" si="4"/>
        <v>3.25</v>
      </c>
      <c r="K42" s="34">
        <f t="shared" si="5"/>
        <v>8775</v>
      </c>
      <c r="L42" s="55"/>
    </row>
    <row r="43" spans="1:12" ht="19.95" customHeight="1">
      <c r="A43" s="106">
        <v>41</v>
      </c>
      <c r="B43" s="21"/>
      <c r="C43" s="22" t="s">
        <v>221</v>
      </c>
      <c r="D43" s="20" t="s">
        <v>610</v>
      </c>
      <c r="E43" s="23" t="s">
        <v>12</v>
      </c>
      <c r="F43" s="23">
        <v>1800</v>
      </c>
      <c r="G43" s="23">
        <v>835.35</v>
      </c>
      <c r="H43" s="23">
        <v>828.45</v>
      </c>
      <c r="I43" s="23">
        <v>856.75</v>
      </c>
      <c r="J43" s="33">
        <f t="shared" si="4"/>
        <v>21.399999999999977</v>
      </c>
      <c r="K43" s="34">
        <f t="shared" si="5"/>
        <v>38519.999999999956</v>
      </c>
      <c r="L43" s="55"/>
    </row>
    <row r="44" spans="1:12" ht="19.95" customHeight="1">
      <c r="A44" s="106">
        <v>42</v>
      </c>
      <c r="B44" s="21" t="s">
        <v>755</v>
      </c>
      <c r="C44" s="22" t="s">
        <v>466</v>
      </c>
      <c r="D44" s="20" t="s">
        <v>253</v>
      </c>
      <c r="E44" s="23" t="s">
        <v>12</v>
      </c>
      <c r="F44" s="23">
        <v>5000</v>
      </c>
      <c r="G44" s="23">
        <v>157.19999999999999</v>
      </c>
      <c r="H44" s="23">
        <v>155.69999999999999</v>
      </c>
      <c r="I44" s="23">
        <v>157</v>
      </c>
      <c r="J44" s="33">
        <f t="shared" si="4"/>
        <v>-0.19999999999998863</v>
      </c>
      <c r="K44" s="34">
        <f t="shared" si="5"/>
        <v>-999.99999999994316</v>
      </c>
      <c r="L44" s="55"/>
    </row>
    <row r="45" spans="1:12" ht="19.95" customHeight="1">
      <c r="A45" s="106">
        <v>43</v>
      </c>
      <c r="B45" s="21" t="s">
        <v>755</v>
      </c>
      <c r="C45" s="22" t="s">
        <v>263</v>
      </c>
      <c r="D45" s="20" t="s">
        <v>739</v>
      </c>
      <c r="E45" s="23" t="s">
        <v>12</v>
      </c>
      <c r="F45" s="23">
        <v>7000</v>
      </c>
      <c r="G45" s="23">
        <v>165.7</v>
      </c>
      <c r="H45" s="23">
        <v>164.25</v>
      </c>
      <c r="I45" s="23">
        <v>168.7</v>
      </c>
      <c r="J45" s="33">
        <f t="shared" si="4"/>
        <v>3</v>
      </c>
      <c r="K45" s="34">
        <f t="shared" si="5"/>
        <v>21000</v>
      </c>
      <c r="L45" s="55">
        <f>SUM(K42:K45)</f>
        <v>67295.000000000015</v>
      </c>
    </row>
    <row r="46" spans="1:12" ht="19.95" customHeight="1">
      <c r="A46" s="106">
        <v>44</v>
      </c>
      <c r="B46" s="21">
        <v>45092</v>
      </c>
      <c r="C46" s="22" t="s">
        <v>145</v>
      </c>
      <c r="D46" s="20" t="s">
        <v>253</v>
      </c>
      <c r="E46" s="23" t="s">
        <v>12</v>
      </c>
      <c r="F46" s="23">
        <v>5000</v>
      </c>
      <c r="G46" s="23">
        <v>159</v>
      </c>
      <c r="H46" s="23">
        <v>157.5</v>
      </c>
      <c r="I46" s="23">
        <v>158.1</v>
      </c>
      <c r="J46" s="33">
        <f t="shared" si="4"/>
        <v>-0.90000000000000568</v>
      </c>
      <c r="K46" s="34">
        <f t="shared" si="5"/>
        <v>-4500.0000000000282</v>
      </c>
      <c r="L46" s="55"/>
    </row>
    <row r="47" spans="1:12" ht="19.95" customHeight="1">
      <c r="A47" s="106">
        <v>45</v>
      </c>
      <c r="B47" s="21"/>
      <c r="C47" s="22" t="s">
        <v>388</v>
      </c>
      <c r="D47" s="20" t="s">
        <v>391</v>
      </c>
      <c r="E47" s="23" t="s">
        <v>12</v>
      </c>
      <c r="F47" s="23">
        <v>950</v>
      </c>
      <c r="G47" s="23">
        <v>1802.6</v>
      </c>
      <c r="H47" s="23">
        <v>1785.6</v>
      </c>
      <c r="I47" s="23">
        <v>1797.25</v>
      </c>
      <c r="J47" s="33">
        <f t="shared" si="4"/>
        <v>-5.3499999999999091</v>
      </c>
      <c r="K47" s="34">
        <f t="shared" si="5"/>
        <v>-5082.4999999999136</v>
      </c>
      <c r="L47" s="55"/>
    </row>
    <row r="48" spans="1:12" ht="19.95" customHeight="1">
      <c r="A48" s="106">
        <v>46</v>
      </c>
      <c r="B48" s="21"/>
      <c r="C48" s="22" t="s">
        <v>87</v>
      </c>
      <c r="D48" s="20" t="s">
        <v>182</v>
      </c>
      <c r="E48" s="23" t="s">
        <v>12</v>
      </c>
      <c r="F48" s="23">
        <v>4000</v>
      </c>
      <c r="G48" s="23">
        <v>382.3</v>
      </c>
      <c r="H48" s="23">
        <v>378.45</v>
      </c>
      <c r="I48" s="23">
        <v>379.8</v>
      </c>
      <c r="J48" s="33">
        <f t="shared" si="4"/>
        <v>-2.5</v>
      </c>
      <c r="K48" s="34">
        <f t="shared" si="5"/>
        <v>-10000</v>
      </c>
      <c r="L48" s="55"/>
    </row>
    <row r="49" spans="1:12" ht="19.95" customHeight="1">
      <c r="A49" s="106">
        <v>47</v>
      </c>
      <c r="B49" s="21"/>
      <c r="C49" s="22" t="s">
        <v>54</v>
      </c>
      <c r="D49" s="20" t="s">
        <v>514</v>
      </c>
      <c r="E49" s="23" t="s">
        <v>13</v>
      </c>
      <c r="F49" s="23">
        <v>3600</v>
      </c>
      <c r="G49" s="23">
        <v>247.9</v>
      </c>
      <c r="H49" s="23">
        <v>250.2</v>
      </c>
      <c r="I49" s="23">
        <v>248.65</v>
      </c>
      <c r="J49" s="33">
        <f t="shared" si="4"/>
        <v>-0.75</v>
      </c>
      <c r="K49" s="34">
        <f t="shared" si="5"/>
        <v>-2700</v>
      </c>
      <c r="L49" s="55"/>
    </row>
    <row r="50" spans="1:12" ht="19.95" customHeight="1">
      <c r="A50" s="106">
        <v>48</v>
      </c>
      <c r="B50" s="21"/>
      <c r="C50" s="22" t="s">
        <v>380</v>
      </c>
      <c r="D50" s="20" t="s">
        <v>153</v>
      </c>
      <c r="E50" s="23" t="s">
        <v>13</v>
      </c>
      <c r="F50" s="23">
        <v>11700</v>
      </c>
      <c r="G50" s="23">
        <v>184.85</v>
      </c>
      <c r="H50" s="23">
        <v>186.3</v>
      </c>
      <c r="I50" s="23">
        <v>183.5</v>
      </c>
      <c r="J50" s="33">
        <f t="shared" si="4"/>
        <v>1.3499999999999943</v>
      </c>
      <c r="K50" s="34">
        <f t="shared" si="5"/>
        <v>15794.999999999933</v>
      </c>
      <c r="L50" s="55"/>
    </row>
    <row r="51" spans="1:12" ht="19.95" customHeight="1">
      <c r="A51" s="106">
        <v>49</v>
      </c>
      <c r="B51" s="21" t="s">
        <v>758</v>
      </c>
      <c r="C51" s="22" t="s">
        <v>363</v>
      </c>
      <c r="D51" s="20" t="s">
        <v>180</v>
      </c>
      <c r="E51" s="23" t="s">
        <v>13</v>
      </c>
      <c r="F51" s="23">
        <v>16000</v>
      </c>
      <c r="G51" s="23">
        <v>50.15</v>
      </c>
      <c r="H51" s="23">
        <v>50.85</v>
      </c>
      <c r="I51" s="23">
        <v>50.2</v>
      </c>
      <c r="J51" s="33">
        <f t="shared" si="4"/>
        <v>-5.0000000000004263E-2</v>
      </c>
      <c r="K51" s="34">
        <f t="shared" si="5"/>
        <v>-800.00000000006821</v>
      </c>
      <c r="L51" s="55">
        <f>SUM(K46:K51)</f>
        <v>-7287.5000000000773</v>
      </c>
    </row>
    <row r="52" spans="1:12" ht="19.95" customHeight="1">
      <c r="A52" s="106">
        <v>50</v>
      </c>
      <c r="B52" s="21">
        <v>45093</v>
      </c>
      <c r="C52" s="22" t="s">
        <v>637</v>
      </c>
      <c r="D52" s="20" t="s">
        <v>202</v>
      </c>
      <c r="E52" s="23" t="s">
        <v>12</v>
      </c>
      <c r="F52" s="23">
        <v>2700</v>
      </c>
      <c r="G52" s="23">
        <v>782.85</v>
      </c>
      <c r="H52" s="23">
        <v>777.15</v>
      </c>
      <c r="I52" s="23">
        <v>780</v>
      </c>
      <c r="J52" s="33">
        <f t="shared" si="4"/>
        <v>-2.8500000000000227</v>
      </c>
      <c r="K52" s="34">
        <f t="shared" si="5"/>
        <v>-7695.0000000000618</v>
      </c>
      <c r="L52" s="55"/>
    </row>
    <row r="53" spans="1:12" ht="19.95" customHeight="1">
      <c r="A53" s="106">
        <v>51</v>
      </c>
      <c r="B53" s="21"/>
      <c r="C53" s="22" t="s">
        <v>124</v>
      </c>
      <c r="D53" s="20" t="s">
        <v>253</v>
      </c>
      <c r="E53" s="23" t="s">
        <v>12</v>
      </c>
      <c r="F53" s="23">
        <v>10000</v>
      </c>
      <c r="G53" s="23">
        <v>162.25</v>
      </c>
      <c r="H53" s="23">
        <v>161.1</v>
      </c>
      <c r="I53" s="23">
        <v>165.25</v>
      </c>
      <c r="J53" s="33">
        <f t="shared" si="4"/>
        <v>3</v>
      </c>
      <c r="K53" s="34">
        <f t="shared" si="5"/>
        <v>30000</v>
      </c>
      <c r="L53" s="55"/>
    </row>
    <row r="54" spans="1:12" ht="19.95" customHeight="1">
      <c r="A54" s="106">
        <v>52</v>
      </c>
      <c r="B54" s="21"/>
      <c r="C54" s="22" t="s">
        <v>68</v>
      </c>
      <c r="D54" s="20" t="s">
        <v>182</v>
      </c>
      <c r="E54" s="23" t="s">
        <v>12</v>
      </c>
      <c r="F54" s="23">
        <v>2000</v>
      </c>
      <c r="G54" s="23">
        <v>385.65</v>
      </c>
      <c r="H54" s="23">
        <v>381.6</v>
      </c>
      <c r="I54" s="23">
        <v>393.45</v>
      </c>
      <c r="J54" s="33">
        <f t="shared" si="4"/>
        <v>7.8000000000000114</v>
      </c>
      <c r="K54" s="34">
        <f t="shared" si="5"/>
        <v>15600.000000000022</v>
      </c>
      <c r="L54" s="55"/>
    </row>
    <row r="55" spans="1:12" ht="19.95" customHeight="1">
      <c r="A55" s="106">
        <v>53</v>
      </c>
      <c r="B55" s="21"/>
      <c r="C55" s="22" t="s">
        <v>97</v>
      </c>
      <c r="D55" s="20" t="s">
        <v>177</v>
      </c>
      <c r="E55" s="23" t="s">
        <v>12</v>
      </c>
      <c r="F55" s="23">
        <v>5700</v>
      </c>
      <c r="G55" s="23">
        <v>126</v>
      </c>
      <c r="H55" s="23">
        <v>124.65</v>
      </c>
      <c r="I55" s="23">
        <v>125.15</v>
      </c>
      <c r="J55" s="33">
        <f t="shared" si="4"/>
        <v>-0.84999999999999432</v>
      </c>
      <c r="K55" s="34">
        <f t="shared" si="5"/>
        <v>-4844.9999999999673</v>
      </c>
      <c r="L55" s="55"/>
    </row>
    <row r="56" spans="1:12" ht="19.95" customHeight="1">
      <c r="A56" s="106">
        <v>54</v>
      </c>
      <c r="B56" s="21" t="s">
        <v>755</v>
      </c>
      <c r="C56" s="22" t="s">
        <v>517</v>
      </c>
      <c r="D56" s="20" t="s">
        <v>109</v>
      </c>
      <c r="E56" s="23" t="s">
        <v>12</v>
      </c>
      <c r="F56" s="23">
        <v>8000</v>
      </c>
      <c r="G56" s="23">
        <v>305.39999999999998</v>
      </c>
      <c r="H56" s="23">
        <v>302.39999999999998</v>
      </c>
      <c r="I56" s="23">
        <v>308.14999999999998</v>
      </c>
      <c r="J56" s="33">
        <f t="shared" si="4"/>
        <v>2.75</v>
      </c>
      <c r="K56" s="34">
        <f t="shared" si="5"/>
        <v>22000</v>
      </c>
      <c r="L56" s="55">
        <f>SUM(K52:K56)</f>
        <v>55059.999999999985</v>
      </c>
    </row>
    <row r="57" spans="1:12" ht="19.95" customHeight="1">
      <c r="A57" s="106">
        <v>55</v>
      </c>
      <c r="B57" s="21">
        <v>45096</v>
      </c>
      <c r="C57" s="22" t="s">
        <v>322</v>
      </c>
      <c r="D57" s="20" t="s">
        <v>153</v>
      </c>
      <c r="E57" s="23" t="s">
        <v>12</v>
      </c>
      <c r="F57" s="23">
        <v>5850</v>
      </c>
      <c r="G57" s="23">
        <v>193.2</v>
      </c>
      <c r="H57" s="23">
        <v>191.7</v>
      </c>
      <c r="I57" s="23">
        <v>192.95</v>
      </c>
      <c r="J57" s="33">
        <f t="shared" si="4"/>
        <v>-0.25</v>
      </c>
      <c r="K57" s="34">
        <f t="shared" si="5"/>
        <v>-1462.5</v>
      </c>
      <c r="L57" s="55"/>
    </row>
    <row r="58" spans="1:12" ht="19.95" customHeight="1">
      <c r="A58" s="106">
        <v>56</v>
      </c>
      <c r="B58" s="21"/>
      <c r="C58" s="22" t="s">
        <v>501</v>
      </c>
      <c r="D58" s="20" t="s">
        <v>650</v>
      </c>
      <c r="E58" s="23" t="s">
        <v>12</v>
      </c>
      <c r="F58" s="23">
        <v>975</v>
      </c>
      <c r="G58" s="23">
        <v>767</v>
      </c>
      <c r="H58" s="23">
        <v>757.35</v>
      </c>
      <c r="I58" s="23">
        <v>760.8</v>
      </c>
      <c r="J58" s="33">
        <f t="shared" si="4"/>
        <v>-6.2000000000000455</v>
      </c>
      <c r="K58" s="34">
        <f t="shared" si="5"/>
        <v>-6045.0000000000446</v>
      </c>
      <c r="L58" s="55"/>
    </row>
    <row r="59" spans="1:12" ht="19.95" customHeight="1">
      <c r="A59" s="106">
        <v>57</v>
      </c>
      <c r="B59" s="21"/>
      <c r="C59" s="22" t="s">
        <v>60</v>
      </c>
      <c r="D59" s="20" t="s">
        <v>24</v>
      </c>
      <c r="E59" s="23" t="s">
        <v>12</v>
      </c>
      <c r="F59" s="23">
        <v>600</v>
      </c>
      <c r="G59" s="23">
        <v>2417.6</v>
      </c>
      <c r="H59" s="23">
        <v>2394.9</v>
      </c>
      <c r="I59" s="23">
        <v>2400</v>
      </c>
      <c r="J59" s="33">
        <f t="shared" si="4"/>
        <v>-17.599999999999909</v>
      </c>
      <c r="K59" s="34">
        <f t="shared" si="5"/>
        <v>-10559.999999999945</v>
      </c>
      <c r="L59" s="55"/>
    </row>
    <row r="60" spans="1:12" ht="19.95" customHeight="1">
      <c r="A60" s="106">
        <v>58</v>
      </c>
      <c r="B60" s="21"/>
      <c r="C60" s="22" t="s">
        <v>452</v>
      </c>
      <c r="D60" s="20" t="s">
        <v>78</v>
      </c>
      <c r="E60" s="23" t="s">
        <v>12</v>
      </c>
      <c r="F60" s="23">
        <v>250</v>
      </c>
      <c r="G60" s="23">
        <v>7366</v>
      </c>
      <c r="H60" s="23">
        <v>7308.9</v>
      </c>
      <c r="I60" s="23">
        <v>7394</v>
      </c>
      <c r="J60" s="33">
        <f t="shared" si="4"/>
        <v>28</v>
      </c>
      <c r="K60" s="34">
        <f t="shared" si="5"/>
        <v>7000</v>
      </c>
      <c r="L60" s="55"/>
    </row>
    <row r="61" spans="1:12" ht="19.95" customHeight="1">
      <c r="A61" s="106">
        <v>59</v>
      </c>
      <c r="B61" s="21" t="s">
        <v>755</v>
      </c>
      <c r="C61" s="22" t="s">
        <v>675</v>
      </c>
      <c r="D61" s="20" t="s">
        <v>376</v>
      </c>
      <c r="E61" s="23" t="s">
        <v>12</v>
      </c>
      <c r="F61" s="23">
        <v>2200</v>
      </c>
      <c r="G61" s="23">
        <v>624.5</v>
      </c>
      <c r="H61" s="23">
        <v>618.29999999999995</v>
      </c>
      <c r="I61" s="23">
        <v>630</v>
      </c>
      <c r="J61" s="33">
        <f t="shared" si="4"/>
        <v>5.5</v>
      </c>
      <c r="K61" s="34">
        <f t="shared" si="5"/>
        <v>12100</v>
      </c>
      <c r="L61" s="55">
        <f>SUM(K57:K61)</f>
        <v>1032.5000000000109</v>
      </c>
    </row>
    <row r="62" spans="1:12" ht="19.95" customHeight="1">
      <c r="A62" s="106">
        <v>60</v>
      </c>
      <c r="B62" s="21">
        <v>45097</v>
      </c>
      <c r="C62" s="22" t="s">
        <v>81</v>
      </c>
      <c r="D62" s="20" t="s">
        <v>153</v>
      </c>
      <c r="E62" s="23" t="s">
        <v>12</v>
      </c>
      <c r="F62" s="23">
        <v>5850</v>
      </c>
      <c r="G62" s="23">
        <v>196.3</v>
      </c>
      <c r="H62" s="23">
        <v>194.4</v>
      </c>
      <c r="I62" s="23">
        <v>194.95</v>
      </c>
      <c r="J62" s="33">
        <f t="shared" si="4"/>
        <v>-1.3500000000000227</v>
      </c>
      <c r="K62" s="34">
        <f t="shared" si="5"/>
        <v>-7897.5000000001328</v>
      </c>
      <c r="L62" s="55"/>
    </row>
    <row r="63" spans="1:12" ht="19.95" customHeight="1">
      <c r="A63" s="106">
        <v>61</v>
      </c>
      <c r="B63" s="21"/>
      <c r="C63" s="22" t="s">
        <v>238</v>
      </c>
      <c r="D63" s="20" t="s">
        <v>672</v>
      </c>
      <c r="E63" s="23" t="s">
        <v>13</v>
      </c>
      <c r="F63" s="23">
        <v>1600</v>
      </c>
      <c r="G63" s="23">
        <v>388.75</v>
      </c>
      <c r="H63" s="23">
        <v>392.4</v>
      </c>
      <c r="I63" s="23">
        <v>391.95</v>
      </c>
      <c r="J63" s="33">
        <f t="shared" si="4"/>
        <v>-3.1999999999999886</v>
      </c>
      <c r="K63" s="34">
        <f t="shared" si="5"/>
        <v>-5119.9999999999818</v>
      </c>
      <c r="L63" s="55"/>
    </row>
    <row r="64" spans="1:12" ht="19.95" customHeight="1">
      <c r="A64" s="106">
        <v>62</v>
      </c>
      <c r="B64" s="21"/>
      <c r="C64" s="22" t="s">
        <v>318</v>
      </c>
      <c r="D64" s="20" t="s">
        <v>202</v>
      </c>
      <c r="E64" s="23" t="s">
        <v>12</v>
      </c>
      <c r="F64" s="23">
        <v>2700</v>
      </c>
      <c r="G64" s="23">
        <v>785.9</v>
      </c>
      <c r="H64" s="23">
        <v>775.8</v>
      </c>
      <c r="I64" s="23">
        <v>779.4</v>
      </c>
      <c r="J64" s="33">
        <f t="shared" si="4"/>
        <v>-6.5</v>
      </c>
      <c r="K64" s="34">
        <f t="shared" si="5"/>
        <v>-17550</v>
      </c>
      <c r="L64" s="55"/>
    </row>
    <row r="65" spans="1:12" ht="19.95" customHeight="1">
      <c r="A65" s="106">
        <v>63</v>
      </c>
      <c r="B65" s="21"/>
      <c r="C65" s="22" t="s">
        <v>630</v>
      </c>
      <c r="D65" s="20" t="s">
        <v>234</v>
      </c>
      <c r="E65" s="23" t="s">
        <v>12</v>
      </c>
      <c r="F65" s="23">
        <v>1400</v>
      </c>
      <c r="G65" s="23">
        <v>1162.5999999999999</v>
      </c>
      <c r="H65" s="23">
        <v>1154.25</v>
      </c>
      <c r="I65" s="23">
        <v>1172.25</v>
      </c>
      <c r="J65" s="33">
        <f t="shared" si="4"/>
        <v>9.6500000000000909</v>
      </c>
      <c r="K65" s="34">
        <f t="shared" si="5"/>
        <v>13510.000000000127</v>
      </c>
      <c r="L65" s="55"/>
    </row>
    <row r="66" spans="1:12" ht="19.95" customHeight="1">
      <c r="A66" s="106">
        <v>64</v>
      </c>
      <c r="B66" s="21" t="s">
        <v>755</v>
      </c>
      <c r="C66" s="22" t="s">
        <v>636</v>
      </c>
      <c r="D66" s="20" t="s">
        <v>113</v>
      </c>
      <c r="E66" s="23" t="s">
        <v>12</v>
      </c>
      <c r="F66" s="23">
        <v>2850</v>
      </c>
      <c r="G66" s="23">
        <v>584.5</v>
      </c>
      <c r="H66" s="23">
        <v>578.25</v>
      </c>
      <c r="I66" s="23">
        <v>583.5</v>
      </c>
      <c r="J66" s="33">
        <f t="shared" si="4"/>
        <v>-1</v>
      </c>
      <c r="K66" s="34">
        <f t="shared" si="5"/>
        <v>-2850</v>
      </c>
      <c r="L66" s="55"/>
    </row>
    <row r="67" spans="1:12" ht="19.95" customHeight="1">
      <c r="A67" s="106">
        <v>65</v>
      </c>
      <c r="B67" s="21" t="s">
        <v>755</v>
      </c>
      <c r="C67" s="22" t="s">
        <v>771</v>
      </c>
      <c r="D67" s="20" t="s">
        <v>620</v>
      </c>
      <c r="E67" s="23" t="s">
        <v>12</v>
      </c>
      <c r="F67" s="23">
        <v>400</v>
      </c>
      <c r="G67" s="23">
        <v>3987.65</v>
      </c>
      <c r="H67" s="23">
        <v>3969.9</v>
      </c>
      <c r="I67" s="23">
        <v>4035</v>
      </c>
      <c r="J67" s="33">
        <f t="shared" si="4"/>
        <v>47.349999999999909</v>
      </c>
      <c r="K67" s="34">
        <f t="shared" si="5"/>
        <v>18939.999999999964</v>
      </c>
      <c r="L67" s="55">
        <f>SUM(K62:K67)</f>
        <v>-967.50000000002547</v>
      </c>
    </row>
    <row r="68" spans="1:12" ht="19.95" customHeight="1">
      <c r="A68" s="106">
        <v>66</v>
      </c>
      <c r="B68" s="21">
        <v>45098</v>
      </c>
      <c r="C68" s="22" t="s">
        <v>237</v>
      </c>
      <c r="D68" s="20" t="s">
        <v>55</v>
      </c>
      <c r="E68" s="23" t="s">
        <v>12</v>
      </c>
      <c r="F68" s="23">
        <v>1300</v>
      </c>
      <c r="G68" s="23">
        <v>728.9</v>
      </c>
      <c r="H68" s="23">
        <v>721.35</v>
      </c>
      <c r="I68" s="23">
        <v>743.75</v>
      </c>
      <c r="J68" s="33">
        <f t="shared" si="4"/>
        <v>14.850000000000023</v>
      </c>
      <c r="K68" s="34">
        <f t="shared" si="5"/>
        <v>19305.000000000029</v>
      </c>
      <c r="L68" s="55"/>
    </row>
    <row r="69" spans="1:12" ht="19.95" customHeight="1">
      <c r="A69" s="106">
        <v>67</v>
      </c>
      <c r="B69" s="21"/>
      <c r="C69" s="22" t="s">
        <v>361</v>
      </c>
      <c r="D69" s="20" t="s">
        <v>610</v>
      </c>
      <c r="E69" s="23" t="s">
        <v>12</v>
      </c>
      <c r="F69" s="23">
        <v>900</v>
      </c>
      <c r="G69" s="23">
        <v>874.6</v>
      </c>
      <c r="H69" s="23">
        <v>867.6</v>
      </c>
      <c r="I69" s="23">
        <v>867.6</v>
      </c>
      <c r="J69" s="33">
        <f t="shared" si="4"/>
        <v>-7</v>
      </c>
      <c r="K69" s="34">
        <f t="shared" si="5"/>
        <v>-6300</v>
      </c>
      <c r="L69" s="55"/>
    </row>
    <row r="70" spans="1:12" ht="19.95" customHeight="1">
      <c r="A70" s="106">
        <v>68</v>
      </c>
      <c r="B70" s="21"/>
      <c r="C70" s="22" t="s">
        <v>254</v>
      </c>
      <c r="D70" s="20" t="s">
        <v>182</v>
      </c>
      <c r="E70" s="23" t="s">
        <v>12</v>
      </c>
      <c r="F70" s="23">
        <v>4000</v>
      </c>
      <c r="G70" s="23">
        <v>399.7</v>
      </c>
      <c r="H70" s="23">
        <v>394.2</v>
      </c>
      <c r="I70" s="23">
        <v>410.3</v>
      </c>
      <c r="J70" s="33">
        <f t="shared" si="4"/>
        <v>10.600000000000023</v>
      </c>
      <c r="K70" s="34">
        <f t="shared" si="5"/>
        <v>42400.000000000087</v>
      </c>
      <c r="L70" s="55"/>
    </row>
    <row r="71" spans="1:12" ht="19.95" customHeight="1">
      <c r="A71" s="106">
        <v>69</v>
      </c>
      <c r="B71" s="21" t="s">
        <v>755</v>
      </c>
      <c r="C71" s="22" t="s">
        <v>675</v>
      </c>
      <c r="D71" s="20" t="s">
        <v>666</v>
      </c>
      <c r="E71" s="23" t="s">
        <v>12</v>
      </c>
      <c r="F71" s="23">
        <v>2600</v>
      </c>
      <c r="G71" s="23">
        <v>602.65</v>
      </c>
      <c r="H71" s="23">
        <v>594.9</v>
      </c>
      <c r="I71" s="23">
        <v>601.35</v>
      </c>
      <c r="J71" s="33">
        <f t="shared" si="4"/>
        <v>-1.2999999999999545</v>
      </c>
      <c r="K71" s="34">
        <f t="shared" si="5"/>
        <v>-3379.9999999998818</v>
      </c>
      <c r="L71" s="55"/>
    </row>
    <row r="72" spans="1:12" ht="19.95" customHeight="1">
      <c r="A72" s="106">
        <v>70</v>
      </c>
      <c r="B72" s="21" t="s">
        <v>755</v>
      </c>
      <c r="C72" s="22" t="s">
        <v>770</v>
      </c>
      <c r="D72" s="20" t="s">
        <v>744</v>
      </c>
      <c r="E72" s="23" t="s">
        <v>12</v>
      </c>
      <c r="F72" s="23">
        <v>13500</v>
      </c>
      <c r="G72" s="23">
        <v>86.1</v>
      </c>
      <c r="H72" s="23">
        <v>85.05</v>
      </c>
      <c r="I72" s="23">
        <v>87.5</v>
      </c>
      <c r="J72" s="33">
        <f t="shared" si="4"/>
        <v>1.4000000000000057</v>
      </c>
      <c r="K72" s="34">
        <f t="shared" si="5"/>
        <v>18900.000000000076</v>
      </c>
      <c r="L72" s="55">
        <f>SUM(K68:K72)</f>
        <v>70925.000000000306</v>
      </c>
    </row>
    <row r="73" spans="1:12" ht="19.95" customHeight="1">
      <c r="A73" s="106">
        <v>71</v>
      </c>
      <c r="B73" s="21">
        <v>45099</v>
      </c>
      <c r="C73" s="22" t="s">
        <v>50</v>
      </c>
      <c r="D73" s="20" t="s">
        <v>167</v>
      </c>
      <c r="E73" s="23" t="s">
        <v>12</v>
      </c>
      <c r="F73" s="23">
        <v>7000</v>
      </c>
      <c r="G73" s="23">
        <v>420.2</v>
      </c>
      <c r="H73" s="23">
        <v>418.5</v>
      </c>
      <c r="I73" s="23">
        <v>418.5</v>
      </c>
      <c r="J73" s="33">
        <f t="shared" si="4"/>
        <v>-1.6999999999999886</v>
      </c>
      <c r="K73" s="34">
        <f t="shared" si="5"/>
        <v>-11899.99999999992</v>
      </c>
      <c r="L73" s="55"/>
    </row>
    <row r="74" spans="1:12" ht="19.95" customHeight="1">
      <c r="A74" s="106">
        <v>72</v>
      </c>
      <c r="B74" s="21"/>
      <c r="C74" s="22" t="s">
        <v>361</v>
      </c>
      <c r="D74" s="20" t="s">
        <v>672</v>
      </c>
      <c r="E74" s="23" t="s">
        <v>12</v>
      </c>
      <c r="F74" s="23">
        <v>3200</v>
      </c>
      <c r="G74" s="23">
        <v>412.85</v>
      </c>
      <c r="H74" s="23">
        <v>406.8</v>
      </c>
      <c r="I74" s="23">
        <v>409.5</v>
      </c>
      <c r="J74" s="33">
        <f t="shared" si="4"/>
        <v>-3.3500000000000227</v>
      </c>
      <c r="K74" s="34">
        <f t="shared" si="5"/>
        <v>-10720.000000000073</v>
      </c>
      <c r="L74" s="55"/>
    </row>
    <row r="75" spans="1:12" ht="19.95" customHeight="1">
      <c r="A75" s="106">
        <v>73</v>
      </c>
      <c r="B75" s="21"/>
      <c r="C75" s="22" t="s">
        <v>254</v>
      </c>
      <c r="D75" s="20" t="s">
        <v>78</v>
      </c>
      <c r="E75" s="23" t="s">
        <v>13</v>
      </c>
      <c r="F75" s="23">
        <v>250</v>
      </c>
      <c r="G75" s="23">
        <v>7093</v>
      </c>
      <c r="H75" s="23">
        <v>7164.9</v>
      </c>
      <c r="I75" s="23">
        <v>7107.85</v>
      </c>
      <c r="J75" s="33">
        <f t="shared" si="4"/>
        <v>-14.850000000000364</v>
      </c>
      <c r="K75" s="34">
        <f t="shared" si="5"/>
        <v>-3712.5000000000909</v>
      </c>
      <c r="L75" s="55"/>
    </row>
    <row r="76" spans="1:12" ht="19.95" customHeight="1">
      <c r="A76" s="106">
        <v>74</v>
      </c>
      <c r="B76" s="21" t="s">
        <v>755</v>
      </c>
      <c r="C76" s="22" t="s">
        <v>505</v>
      </c>
      <c r="D76" s="20" t="s">
        <v>351</v>
      </c>
      <c r="E76" s="23" t="s">
        <v>13</v>
      </c>
      <c r="F76" s="23">
        <v>18300</v>
      </c>
      <c r="G76" s="23">
        <v>104.95</v>
      </c>
      <c r="H76" s="23">
        <v>105.75</v>
      </c>
      <c r="I76" s="23">
        <v>103.95</v>
      </c>
      <c r="J76" s="33">
        <f t="shared" si="4"/>
        <v>1</v>
      </c>
      <c r="K76" s="34">
        <f t="shared" si="5"/>
        <v>18300</v>
      </c>
      <c r="L76" s="55">
        <f>SUM(K73:K76)</f>
        <v>-8032.5000000000837</v>
      </c>
    </row>
    <row r="77" spans="1:12" ht="19.95" customHeight="1">
      <c r="A77" s="106">
        <v>75</v>
      </c>
      <c r="B77" s="21">
        <v>45100</v>
      </c>
      <c r="C77" s="22" t="s">
        <v>213</v>
      </c>
      <c r="D77" s="20" t="s">
        <v>557</v>
      </c>
      <c r="E77" s="23" t="s">
        <v>13</v>
      </c>
      <c r="F77" s="23">
        <v>6750</v>
      </c>
      <c r="G77" s="23">
        <v>219</v>
      </c>
      <c r="H77" s="23">
        <v>220.5</v>
      </c>
      <c r="I77" s="23">
        <v>219</v>
      </c>
      <c r="J77" s="33">
        <f t="shared" si="4"/>
        <v>0</v>
      </c>
      <c r="K77" s="34">
        <f t="shared" si="5"/>
        <v>0</v>
      </c>
      <c r="L77" s="55"/>
    </row>
    <row r="78" spans="1:12" ht="19.95" customHeight="1">
      <c r="A78" s="106">
        <v>76</v>
      </c>
      <c r="B78" s="21"/>
      <c r="C78" s="22" t="s">
        <v>50</v>
      </c>
      <c r="D78" s="20" t="s">
        <v>150</v>
      </c>
      <c r="E78" s="23" t="s">
        <v>13</v>
      </c>
      <c r="F78" s="23">
        <v>5400</v>
      </c>
      <c r="G78" s="23">
        <v>296</v>
      </c>
      <c r="H78" s="23">
        <v>298.8</v>
      </c>
      <c r="I78" s="23">
        <v>298.35000000000002</v>
      </c>
      <c r="J78" s="33">
        <f t="shared" si="4"/>
        <v>-2.3500000000000227</v>
      </c>
      <c r="K78" s="34">
        <f t="shared" si="5"/>
        <v>-12690.000000000124</v>
      </c>
      <c r="L78" s="55"/>
    </row>
    <row r="79" spans="1:12" ht="19.95" customHeight="1">
      <c r="A79" s="106">
        <v>77</v>
      </c>
      <c r="B79" s="21"/>
      <c r="C79" s="22" t="s">
        <v>291</v>
      </c>
      <c r="D79" s="20" t="s">
        <v>173</v>
      </c>
      <c r="E79" s="23" t="s">
        <v>12</v>
      </c>
      <c r="F79" s="23">
        <v>1900</v>
      </c>
      <c r="G79" s="23">
        <v>852.15</v>
      </c>
      <c r="H79" s="23">
        <v>846.9</v>
      </c>
      <c r="I79" s="23">
        <v>852.3</v>
      </c>
      <c r="J79" s="33">
        <f t="shared" si="4"/>
        <v>0.14999999999997726</v>
      </c>
      <c r="K79" s="34">
        <f t="shared" si="5"/>
        <v>284.9999999999568</v>
      </c>
      <c r="L79" s="55"/>
    </row>
    <row r="80" spans="1:12" ht="19.95" customHeight="1">
      <c r="A80" s="106">
        <v>78</v>
      </c>
      <c r="B80" s="21"/>
      <c r="C80" s="22" t="s">
        <v>434</v>
      </c>
      <c r="D80" s="20" t="s">
        <v>447</v>
      </c>
      <c r="E80" s="23" t="s">
        <v>13</v>
      </c>
      <c r="F80" s="23">
        <v>500</v>
      </c>
      <c r="G80" s="23">
        <v>1783.5</v>
      </c>
      <c r="H80" s="23">
        <v>1804.5</v>
      </c>
      <c r="I80" s="23">
        <v>1761.05</v>
      </c>
      <c r="J80" s="33">
        <f t="shared" si="4"/>
        <v>22.450000000000045</v>
      </c>
      <c r="K80" s="34">
        <f t="shared" si="5"/>
        <v>11225.000000000022</v>
      </c>
      <c r="L80" s="55"/>
    </row>
    <row r="81" spans="1:12" ht="19.95" customHeight="1">
      <c r="A81" s="106">
        <v>79</v>
      </c>
      <c r="B81" s="21" t="s">
        <v>755</v>
      </c>
      <c r="C81" s="22" t="s">
        <v>307</v>
      </c>
      <c r="D81" s="20" t="s">
        <v>550</v>
      </c>
      <c r="E81" s="23" t="s">
        <v>13</v>
      </c>
      <c r="F81" s="23">
        <v>19500</v>
      </c>
      <c r="G81" s="23">
        <v>89.65</v>
      </c>
      <c r="H81" s="23">
        <v>90.9</v>
      </c>
      <c r="I81" s="23">
        <v>89.5</v>
      </c>
      <c r="J81" s="33">
        <f t="shared" si="4"/>
        <v>0.15000000000000568</v>
      </c>
      <c r="K81" s="34">
        <f t="shared" si="5"/>
        <v>2925.000000000111</v>
      </c>
      <c r="L81" s="55">
        <f>SUM(K77:K81)</f>
        <v>1744.9999999999654</v>
      </c>
    </row>
    <row r="82" spans="1:12" ht="19.95" customHeight="1">
      <c r="A82" s="106">
        <v>80</v>
      </c>
      <c r="B82" s="21">
        <v>45103</v>
      </c>
      <c r="C82" s="22" t="s">
        <v>240</v>
      </c>
      <c r="D82" s="20" t="s">
        <v>243</v>
      </c>
      <c r="E82" s="23" t="s">
        <v>13</v>
      </c>
      <c r="F82" s="23">
        <v>3600</v>
      </c>
      <c r="G82" s="23">
        <v>357</v>
      </c>
      <c r="H82" s="23">
        <v>359.1</v>
      </c>
      <c r="I82" s="23">
        <v>358.7</v>
      </c>
      <c r="J82" s="33">
        <f t="shared" si="4"/>
        <v>-1.6999999999999886</v>
      </c>
      <c r="K82" s="34">
        <f t="shared" si="5"/>
        <v>-6119.9999999999591</v>
      </c>
      <c r="L82" s="55"/>
    </row>
    <row r="83" spans="1:12" ht="19.95" customHeight="1">
      <c r="A83" s="106">
        <v>81</v>
      </c>
      <c r="B83" s="21"/>
      <c r="C83" s="22" t="s">
        <v>94</v>
      </c>
      <c r="D83" s="20" t="s">
        <v>185</v>
      </c>
      <c r="E83" s="23" t="s">
        <v>12</v>
      </c>
      <c r="F83" s="23">
        <v>2000</v>
      </c>
      <c r="G83" s="23">
        <v>708</v>
      </c>
      <c r="H83" s="23">
        <v>697.5</v>
      </c>
      <c r="I83" s="23">
        <v>721</v>
      </c>
      <c r="J83" s="33">
        <f t="shared" si="4"/>
        <v>13</v>
      </c>
      <c r="K83" s="34">
        <f t="shared" si="5"/>
        <v>26000</v>
      </c>
      <c r="L83" s="55"/>
    </row>
    <row r="84" spans="1:12" ht="19.95" customHeight="1">
      <c r="A84" s="106">
        <v>82</v>
      </c>
      <c r="B84" s="21"/>
      <c r="C84" s="22" t="s">
        <v>118</v>
      </c>
      <c r="D84" s="20" t="s">
        <v>620</v>
      </c>
      <c r="E84" s="23" t="s">
        <v>13</v>
      </c>
      <c r="F84" s="23">
        <v>400</v>
      </c>
      <c r="G84" s="23">
        <v>3780</v>
      </c>
      <c r="H84" s="23">
        <v>3816</v>
      </c>
      <c r="I84" s="23">
        <v>3804.3</v>
      </c>
      <c r="J84" s="33">
        <f t="shared" si="4"/>
        <v>-24.300000000000182</v>
      </c>
      <c r="K84" s="34">
        <f t="shared" si="5"/>
        <v>-9720.0000000000728</v>
      </c>
      <c r="L84" s="55"/>
    </row>
    <row r="85" spans="1:12" ht="19.95" customHeight="1">
      <c r="A85" s="106">
        <v>83</v>
      </c>
      <c r="B85" s="21"/>
      <c r="C85" s="22" t="s">
        <v>285</v>
      </c>
      <c r="D85" s="20" t="s">
        <v>224</v>
      </c>
      <c r="E85" s="23" t="s">
        <v>12</v>
      </c>
      <c r="F85" s="23">
        <v>700</v>
      </c>
      <c r="G85" s="23">
        <v>1399</v>
      </c>
      <c r="H85" s="23">
        <v>1388.25</v>
      </c>
      <c r="I85" s="23">
        <v>1397.1</v>
      </c>
      <c r="J85" s="33">
        <f t="shared" si="4"/>
        <v>-1.9000000000000909</v>
      </c>
      <c r="K85" s="34">
        <f t="shared" si="5"/>
        <v>-1330.0000000000637</v>
      </c>
      <c r="L85" s="55"/>
    </row>
    <row r="86" spans="1:12" ht="19.95" customHeight="1">
      <c r="A86" s="106">
        <v>84</v>
      </c>
      <c r="B86" s="21" t="s">
        <v>755</v>
      </c>
      <c r="C86" s="22" t="s">
        <v>293</v>
      </c>
      <c r="D86" s="20" t="s">
        <v>224</v>
      </c>
      <c r="E86" s="23" t="s">
        <v>12</v>
      </c>
      <c r="F86" s="23">
        <v>1400</v>
      </c>
      <c r="G86" s="23">
        <v>1399</v>
      </c>
      <c r="H86" s="23">
        <v>1393.2</v>
      </c>
      <c r="I86" s="23">
        <v>1409.35</v>
      </c>
      <c r="J86" s="33">
        <f t="shared" si="4"/>
        <v>10.349999999999909</v>
      </c>
      <c r="K86" s="34">
        <f t="shared" si="5"/>
        <v>14489.999999999873</v>
      </c>
      <c r="L86" s="55">
        <f>SUM(K82:K86)</f>
        <v>23319.999999999774</v>
      </c>
    </row>
    <row r="87" spans="1:12" ht="19.95" customHeight="1">
      <c r="A87" s="106">
        <v>85</v>
      </c>
      <c r="B87" s="21">
        <v>45104</v>
      </c>
      <c r="C87" s="22" t="s">
        <v>276</v>
      </c>
      <c r="D87" s="20" t="s">
        <v>105</v>
      </c>
      <c r="E87" s="23" t="s">
        <v>12</v>
      </c>
      <c r="F87" s="23">
        <v>600</v>
      </c>
      <c r="G87" s="23">
        <v>2501</v>
      </c>
      <c r="H87" s="23">
        <v>2496.6</v>
      </c>
      <c r="I87" s="23">
        <v>2537.9</v>
      </c>
      <c r="J87" s="33">
        <f t="shared" si="4"/>
        <v>36.900000000000091</v>
      </c>
      <c r="K87" s="34">
        <f t="shared" si="5"/>
        <v>22140.000000000055</v>
      </c>
      <c r="L87" s="55"/>
    </row>
    <row r="88" spans="1:12" ht="19.95" customHeight="1">
      <c r="A88" s="106">
        <v>86</v>
      </c>
      <c r="B88" s="21"/>
      <c r="C88" s="22" t="s">
        <v>291</v>
      </c>
      <c r="D88" s="20" t="s">
        <v>650</v>
      </c>
      <c r="E88" s="23" t="s">
        <v>12</v>
      </c>
      <c r="F88" s="23">
        <v>1950</v>
      </c>
      <c r="G88" s="23">
        <v>762.15</v>
      </c>
      <c r="H88" s="23">
        <v>754.5</v>
      </c>
      <c r="I88" s="23">
        <v>772.2</v>
      </c>
      <c r="J88" s="33">
        <f t="shared" si="4"/>
        <v>10.050000000000068</v>
      </c>
      <c r="K88" s="34">
        <f t="shared" si="5"/>
        <v>19597.500000000135</v>
      </c>
      <c r="L88" s="55"/>
    </row>
    <row r="89" spans="1:12" ht="19.95" customHeight="1">
      <c r="A89" s="106">
        <v>87</v>
      </c>
      <c r="B89" s="21"/>
      <c r="C89" s="22" t="s">
        <v>248</v>
      </c>
      <c r="D89" s="20" t="s">
        <v>173</v>
      </c>
      <c r="E89" s="23" t="s">
        <v>12</v>
      </c>
      <c r="F89" s="23">
        <v>1900</v>
      </c>
      <c r="G89" s="23">
        <v>862</v>
      </c>
      <c r="H89" s="23">
        <v>855.9</v>
      </c>
      <c r="I89" s="23">
        <v>867.35</v>
      </c>
      <c r="J89" s="33">
        <f t="shared" si="4"/>
        <v>5.3500000000000227</v>
      </c>
      <c r="K89" s="34">
        <f t="shared" si="5"/>
        <v>10165.000000000044</v>
      </c>
      <c r="L89" s="55"/>
    </row>
    <row r="90" spans="1:12" ht="19.95" customHeight="1">
      <c r="A90" s="106">
        <v>88</v>
      </c>
      <c r="B90" s="21"/>
      <c r="C90" s="22" t="s">
        <v>315</v>
      </c>
      <c r="D90" s="20" t="s">
        <v>386</v>
      </c>
      <c r="E90" s="23" t="s">
        <v>12</v>
      </c>
      <c r="F90" s="23">
        <v>1100</v>
      </c>
      <c r="G90" s="23">
        <v>1665.9</v>
      </c>
      <c r="H90" s="23">
        <v>1656.9</v>
      </c>
      <c r="I90" s="23">
        <v>1656.9</v>
      </c>
      <c r="J90" s="33">
        <f t="shared" si="4"/>
        <v>-9</v>
      </c>
      <c r="K90" s="34">
        <f t="shared" si="5"/>
        <v>-9900</v>
      </c>
      <c r="L90" s="55"/>
    </row>
    <row r="91" spans="1:12" ht="19.95" customHeight="1">
      <c r="A91" s="106">
        <v>89</v>
      </c>
      <c r="B91" s="21" t="s">
        <v>755</v>
      </c>
      <c r="C91" s="22" t="s">
        <v>781</v>
      </c>
      <c r="D91" s="20" t="s">
        <v>472</v>
      </c>
      <c r="E91" s="23" t="s">
        <v>12</v>
      </c>
      <c r="F91" s="23">
        <v>300</v>
      </c>
      <c r="G91" s="23">
        <v>4677.6000000000004</v>
      </c>
      <c r="H91" s="23">
        <v>4653.8999999999996</v>
      </c>
      <c r="I91" s="23">
        <v>4685</v>
      </c>
      <c r="J91" s="33">
        <f t="shared" si="4"/>
        <v>7.3999999999996362</v>
      </c>
      <c r="K91" s="34">
        <f t="shared" si="5"/>
        <v>2219.9999999998909</v>
      </c>
      <c r="L91" s="55">
        <f>SUM(K87:K91)</f>
        <v>44222.500000000124</v>
      </c>
    </row>
    <row r="92" spans="1:12" ht="19.95" customHeight="1">
      <c r="A92" s="106">
        <v>90</v>
      </c>
      <c r="B92" s="21">
        <v>45105</v>
      </c>
      <c r="C92" s="22" t="s">
        <v>70</v>
      </c>
      <c r="D92" s="20" t="s">
        <v>644</v>
      </c>
      <c r="E92" s="23" t="s">
        <v>12</v>
      </c>
      <c r="F92" s="23">
        <v>2800</v>
      </c>
      <c r="G92" s="23">
        <v>256.8</v>
      </c>
      <c r="H92" s="23">
        <v>253.8</v>
      </c>
      <c r="I92" s="23">
        <v>258.3</v>
      </c>
      <c r="J92" s="33">
        <f t="shared" si="4"/>
        <v>1.5</v>
      </c>
      <c r="K92" s="34">
        <f t="shared" si="5"/>
        <v>4200</v>
      </c>
      <c r="L92" s="55"/>
    </row>
    <row r="93" spans="1:12" ht="19.95" customHeight="1">
      <c r="A93" s="106">
        <v>91</v>
      </c>
      <c r="B93" s="21"/>
      <c r="C93" s="22" t="s">
        <v>58</v>
      </c>
      <c r="D93" s="20" t="s">
        <v>65</v>
      </c>
      <c r="E93" s="23" t="s">
        <v>12</v>
      </c>
      <c r="F93" s="23">
        <v>375</v>
      </c>
      <c r="G93" s="23">
        <v>3023.2</v>
      </c>
      <c r="H93" s="23">
        <v>2997.9</v>
      </c>
      <c r="I93" s="23">
        <v>3034.9</v>
      </c>
      <c r="J93" s="33">
        <f t="shared" si="4"/>
        <v>11.700000000000273</v>
      </c>
      <c r="K93" s="34">
        <f t="shared" si="5"/>
        <v>4387.5000000001019</v>
      </c>
      <c r="L93" s="55"/>
    </row>
    <row r="94" spans="1:12" ht="19.95" customHeight="1">
      <c r="A94" s="106">
        <v>92</v>
      </c>
      <c r="B94" s="21"/>
      <c r="C94" s="22" t="s">
        <v>270</v>
      </c>
      <c r="D94" s="20" t="s">
        <v>202</v>
      </c>
      <c r="E94" s="23" t="s">
        <v>12</v>
      </c>
      <c r="F94" s="23">
        <v>1350</v>
      </c>
      <c r="G94" s="23">
        <v>784</v>
      </c>
      <c r="H94" s="23">
        <v>777.6</v>
      </c>
      <c r="I94" s="23">
        <v>780.3</v>
      </c>
      <c r="J94" s="33">
        <f t="shared" si="4"/>
        <v>-3.7000000000000455</v>
      </c>
      <c r="K94" s="34">
        <f t="shared" si="5"/>
        <v>-4995.0000000000618</v>
      </c>
      <c r="L94" s="55"/>
    </row>
    <row r="95" spans="1:12" ht="19.95" customHeight="1">
      <c r="A95" s="106">
        <v>93</v>
      </c>
      <c r="B95" s="21"/>
      <c r="C95" s="22" t="s">
        <v>433</v>
      </c>
      <c r="D95" s="20" t="s">
        <v>239</v>
      </c>
      <c r="E95" s="23" t="s">
        <v>12</v>
      </c>
      <c r="F95" s="23">
        <v>1400</v>
      </c>
      <c r="G95" s="23">
        <v>1026</v>
      </c>
      <c r="H95" s="23">
        <v>1017.45</v>
      </c>
      <c r="I95" s="23">
        <v>1028.5</v>
      </c>
      <c r="J95" s="33">
        <f t="shared" si="4"/>
        <v>2.5</v>
      </c>
      <c r="K95" s="34">
        <f t="shared" si="5"/>
        <v>3500</v>
      </c>
      <c r="L95" s="55"/>
    </row>
    <row r="96" spans="1:12" ht="19.95" customHeight="1">
      <c r="A96" s="106">
        <v>94</v>
      </c>
      <c r="B96" s="21" t="s">
        <v>755</v>
      </c>
      <c r="C96" s="22" t="s">
        <v>293</v>
      </c>
      <c r="D96" s="20" t="s">
        <v>113</v>
      </c>
      <c r="E96" s="23" t="s">
        <v>12</v>
      </c>
      <c r="F96" s="23">
        <v>2850</v>
      </c>
      <c r="G96" s="23">
        <v>592.5</v>
      </c>
      <c r="H96" s="23">
        <v>587.70000000000005</v>
      </c>
      <c r="I96" s="23">
        <v>590.25</v>
      </c>
      <c r="J96" s="33">
        <f t="shared" si="4"/>
        <v>-2.25</v>
      </c>
      <c r="K96" s="34">
        <f t="shared" si="5"/>
        <v>-6412.5</v>
      </c>
      <c r="L96" s="55"/>
    </row>
    <row r="97" spans="1:12" ht="19.95" customHeight="1">
      <c r="A97" s="106">
        <v>95</v>
      </c>
      <c r="B97" s="21" t="s">
        <v>755</v>
      </c>
      <c r="C97" s="22" t="s">
        <v>297</v>
      </c>
      <c r="D97" s="20" t="s">
        <v>711</v>
      </c>
      <c r="E97" s="23" t="s">
        <v>12</v>
      </c>
      <c r="F97" s="23">
        <v>600</v>
      </c>
      <c r="G97" s="23">
        <v>3608.75</v>
      </c>
      <c r="H97" s="23">
        <v>3588.3</v>
      </c>
      <c r="I97" s="23">
        <v>3599.1</v>
      </c>
      <c r="J97" s="33">
        <f t="shared" ref="J97:J101" si="6">IF(E97="","",IF(E97="Buy",(I97-G97),(G97-I97)))</f>
        <v>-9.6500000000000909</v>
      </c>
      <c r="K97" s="34">
        <f t="shared" ref="K97:K101" si="7">IF(E97="","",J97*F97)</f>
        <v>-5790.0000000000546</v>
      </c>
      <c r="L97" s="55">
        <f>SUM(K92:K97)</f>
        <v>-5110.0000000000146</v>
      </c>
    </row>
    <row r="98" spans="1:12" ht="19.95" customHeight="1">
      <c r="A98" s="106">
        <v>96</v>
      </c>
      <c r="B98" s="21">
        <v>45107</v>
      </c>
      <c r="C98" s="22" t="s">
        <v>110</v>
      </c>
      <c r="D98" s="20" t="s">
        <v>113</v>
      </c>
      <c r="E98" s="23" t="s">
        <v>12</v>
      </c>
      <c r="F98" s="23">
        <v>2850</v>
      </c>
      <c r="G98" s="23">
        <v>595.04999999999995</v>
      </c>
      <c r="H98" s="23">
        <v>590.85</v>
      </c>
      <c r="I98" s="23">
        <v>598.6</v>
      </c>
      <c r="J98" s="33">
        <f t="shared" si="6"/>
        <v>3.5500000000000682</v>
      </c>
      <c r="K98" s="34">
        <f t="shared" si="7"/>
        <v>10117.500000000195</v>
      </c>
      <c r="L98" s="55"/>
    </row>
    <row r="99" spans="1:12" ht="19.95" customHeight="1">
      <c r="A99" s="106">
        <v>97</v>
      </c>
      <c r="B99" s="21"/>
      <c r="C99" s="22" t="s">
        <v>277</v>
      </c>
      <c r="D99" s="20" t="s">
        <v>59</v>
      </c>
      <c r="E99" s="23" t="s">
        <v>12</v>
      </c>
      <c r="F99" s="23">
        <v>1000</v>
      </c>
      <c r="G99" s="23">
        <v>1091.3</v>
      </c>
      <c r="H99" s="23">
        <v>1083.5999999999999</v>
      </c>
      <c r="I99" s="23">
        <v>1083.5999999999999</v>
      </c>
      <c r="J99" s="33">
        <f t="shared" si="6"/>
        <v>-7.7000000000000455</v>
      </c>
      <c r="K99" s="34">
        <f t="shared" si="7"/>
        <v>-7700.0000000000455</v>
      </c>
      <c r="L99" s="55"/>
    </row>
    <row r="100" spans="1:12" ht="19.95" customHeight="1">
      <c r="A100" s="106">
        <v>98</v>
      </c>
      <c r="B100" s="21"/>
      <c r="C100" s="22" t="s">
        <v>697</v>
      </c>
      <c r="D100" s="20" t="s">
        <v>224</v>
      </c>
      <c r="E100" s="23" t="s">
        <v>12</v>
      </c>
      <c r="F100" s="23">
        <v>1400</v>
      </c>
      <c r="G100" s="23">
        <v>1434.65</v>
      </c>
      <c r="H100" s="23">
        <v>1418.4</v>
      </c>
      <c r="I100" s="23">
        <v>1449.45</v>
      </c>
      <c r="J100" s="33">
        <f t="shared" si="6"/>
        <v>14.799999999999955</v>
      </c>
      <c r="K100" s="34">
        <f t="shared" si="7"/>
        <v>20719.999999999935</v>
      </c>
      <c r="L100" s="55"/>
    </row>
    <row r="101" spans="1:12" ht="19.95" customHeight="1" thickBot="1">
      <c r="A101" s="106">
        <v>99</v>
      </c>
      <c r="B101" s="21" t="s">
        <v>755</v>
      </c>
      <c r="C101" s="22" t="s">
        <v>764</v>
      </c>
      <c r="D101" s="20" t="s">
        <v>714</v>
      </c>
      <c r="E101" s="23" t="s">
        <v>12</v>
      </c>
      <c r="F101" s="23">
        <v>10000</v>
      </c>
      <c r="G101" s="23">
        <v>126.45</v>
      </c>
      <c r="H101" s="23">
        <v>125.1</v>
      </c>
      <c r="I101" s="23">
        <v>128.1</v>
      </c>
      <c r="J101" s="33">
        <f t="shared" si="6"/>
        <v>1.6499999999999915</v>
      </c>
      <c r="K101" s="34">
        <f t="shared" si="7"/>
        <v>16499.999999999916</v>
      </c>
      <c r="L101" s="55">
        <f>SUM(K98:K101)</f>
        <v>39637.5</v>
      </c>
    </row>
    <row r="102" spans="1:12" ht="34.200000000000003" customHeight="1" thickBot="1">
      <c r="A102" s="56"/>
      <c r="B102" s="57"/>
      <c r="C102" s="57"/>
      <c r="D102" s="57" t="s">
        <v>31</v>
      </c>
      <c r="E102" s="57"/>
      <c r="F102" s="57"/>
      <c r="G102" s="57"/>
      <c r="H102" s="57"/>
      <c r="I102" s="57"/>
      <c r="J102" s="58"/>
      <c r="K102" s="59">
        <f>SUM(K3:K101)</f>
        <v>383118.15000000084</v>
      </c>
      <c r="L102" s="69"/>
    </row>
    <row r="103" spans="1:12" ht="15.35">
      <c r="A103" s="66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</row>
    <row r="104" spans="1:12" ht="15.35">
      <c r="A104" s="66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</row>
    <row r="105" spans="1:12" ht="15.35">
      <c r="A105" s="66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</row>
    <row r="106" spans="1:12" ht="24.4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26"/>
      <c r="K106" s="27"/>
      <c r="L106" s="27"/>
    </row>
    <row r="107" spans="1:12" ht="24.4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26"/>
      <c r="K107" s="27"/>
      <c r="L107" s="27"/>
    </row>
    <row r="108" spans="1:12" ht="24.4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26"/>
      <c r="K108" s="27"/>
      <c r="L108" s="27"/>
    </row>
    <row r="109" spans="1:12" ht="24.4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26"/>
      <c r="K109" s="27"/>
      <c r="L109" s="27"/>
    </row>
    <row r="110" spans="1:12" ht="24.4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26"/>
      <c r="K110" s="27"/>
      <c r="L110" s="27"/>
    </row>
    <row r="111" spans="1:12" ht="24.4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26"/>
      <c r="K111" s="27"/>
      <c r="L111" s="27"/>
    </row>
    <row r="112" spans="1:12" ht="24.4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26"/>
      <c r="K112" s="27"/>
      <c r="L112" s="27"/>
    </row>
    <row r="113" spans="1:12" ht="24.4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26"/>
      <c r="K113" s="27"/>
      <c r="L113" s="27"/>
    </row>
    <row r="114" spans="1:12" ht="15.35">
      <c r="A114" s="66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</row>
    <row r="115" spans="1:12" s="116" customFormat="1" ht="13">
      <c r="A115" s="114" t="s">
        <v>775</v>
      </c>
      <c r="B115" s="115"/>
      <c r="C115" s="115"/>
      <c r="D115" s="115"/>
      <c r="E115" s="115"/>
      <c r="F115" s="115"/>
      <c r="G115" s="115"/>
      <c r="H115" s="115"/>
      <c r="I115" s="115"/>
      <c r="J115" s="115"/>
      <c r="K115" s="115"/>
    </row>
    <row r="116" spans="1:12" s="116" customFormat="1" ht="13">
      <c r="A116" s="115" t="s">
        <v>776</v>
      </c>
      <c r="B116" s="115"/>
      <c r="C116" s="115"/>
      <c r="D116" s="115"/>
      <c r="E116" s="115"/>
      <c r="F116" s="115"/>
      <c r="G116" s="115"/>
      <c r="H116" s="115"/>
      <c r="I116" s="115"/>
      <c r="J116" s="115"/>
      <c r="K116" s="115"/>
    </row>
    <row r="117" spans="1:12" s="116" customFormat="1" ht="13">
      <c r="A117" s="115" t="s">
        <v>798</v>
      </c>
      <c r="B117" s="115"/>
      <c r="C117" s="115"/>
      <c r="D117" s="115"/>
      <c r="E117" s="115"/>
      <c r="F117" s="115"/>
      <c r="G117" s="115"/>
      <c r="H117" s="115"/>
      <c r="I117" s="115"/>
      <c r="J117" s="115"/>
      <c r="K117" s="115"/>
    </row>
    <row r="118" spans="1:12" s="116" customFormat="1" ht="13">
      <c r="A118" s="115" t="s">
        <v>777</v>
      </c>
      <c r="B118" s="115"/>
      <c r="C118" s="115"/>
      <c r="D118" s="115"/>
      <c r="E118" s="115"/>
      <c r="F118" s="115"/>
      <c r="G118" s="115"/>
      <c r="H118" s="115"/>
      <c r="I118" s="115"/>
      <c r="J118" s="115"/>
      <c r="K118" s="115"/>
    </row>
    <row r="119" spans="1:12" s="116" customFormat="1" ht="13">
      <c r="A119" s="115" t="s">
        <v>778</v>
      </c>
      <c r="B119" s="115"/>
      <c r="C119" s="115"/>
      <c r="D119" s="115"/>
      <c r="E119" s="115"/>
      <c r="F119" s="115"/>
      <c r="G119" s="115"/>
      <c r="H119" s="115"/>
      <c r="I119" s="115"/>
      <c r="J119" s="115"/>
      <c r="K119" s="115"/>
    </row>
    <row r="120" spans="1:12" s="116" customFormat="1" ht="13">
      <c r="A120" s="115" t="s">
        <v>753</v>
      </c>
      <c r="B120" s="115"/>
      <c r="C120" s="115"/>
      <c r="D120" s="115"/>
      <c r="E120" s="115"/>
      <c r="F120" s="115"/>
      <c r="G120" s="115"/>
      <c r="H120" s="115"/>
      <c r="I120" s="115"/>
      <c r="J120" s="115"/>
      <c r="K120" s="115"/>
    </row>
    <row r="121" spans="1:12" s="116" customFormat="1" ht="13">
      <c r="A121" s="115" t="s">
        <v>799</v>
      </c>
      <c r="B121" s="115"/>
      <c r="C121" s="115"/>
      <c r="D121" s="115"/>
      <c r="E121" s="115"/>
      <c r="F121" s="115"/>
      <c r="G121" s="115"/>
      <c r="H121" s="115"/>
      <c r="I121" s="115"/>
      <c r="J121" s="115"/>
      <c r="K121" s="115"/>
    </row>
    <row r="122" spans="1:12" s="116" customFormat="1" ht="13">
      <c r="A122" s="115" t="s">
        <v>800</v>
      </c>
      <c r="B122" s="115"/>
      <c r="C122" s="115"/>
      <c r="D122" s="115"/>
      <c r="E122" s="115"/>
      <c r="F122" s="115"/>
      <c r="G122" s="115"/>
      <c r="H122" s="115"/>
      <c r="I122" s="115"/>
      <c r="J122" s="115"/>
      <c r="K122" s="115"/>
    </row>
    <row r="123" spans="1:12" s="116" customFormat="1" ht="13">
      <c r="A123" s="115" t="s">
        <v>801</v>
      </c>
      <c r="B123" s="115"/>
      <c r="C123" s="115"/>
      <c r="D123" s="115"/>
      <c r="E123" s="115"/>
      <c r="F123" s="115"/>
      <c r="G123" s="115"/>
      <c r="H123" s="115"/>
      <c r="I123" s="115"/>
      <c r="J123" s="115"/>
      <c r="K123" s="115"/>
    </row>
    <row r="124" spans="1:12" s="116" customFormat="1" ht="13">
      <c r="A124" s="115" t="s">
        <v>802</v>
      </c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</row>
  </sheetData>
  <mergeCells count="1">
    <mergeCell ref="A1:L1"/>
  </mergeCell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M133"/>
  <sheetViews>
    <sheetView workbookViewId="0">
      <pane ySplit="2" topLeftCell="A102" activePane="bottomLeft" state="frozen"/>
      <selection pane="bottomLeft" activeCell="H111" sqref="H111"/>
    </sheetView>
  </sheetViews>
  <sheetFormatPr defaultRowHeight="14.35"/>
  <cols>
    <col min="1" max="1" width="10.3515625" customWidth="1"/>
    <col min="2" max="2" width="13.52734375" customWidth="1"/>
    <col min="3" max="3" width="15.1171875" customWidth="1"/>
    <col min="4" max="4" width="19.87890625" customWidth="1"/>
    <col min="5" max="5" width="12.64453125" customWidth="1"/>
    <col min="6" max="6" width="11.64453125" customWidth="1"/>
    <col min="7" max="7" width="12.41015625" customWidth="1"/>
    <col min="8" max="8" width="14.3515625" customWidth="1"/>
    <col min="9" max="9" width="13.1171875" customWidth="1"/>
    <col min="10" max="10" width="12.3515625" customWidth="1"/>
    <col min="11" max="11" width="16" customWidth="1"/>
    <col min="12" max="12" width="14.3515625" customWidth="1"/>
    <col min="13" max="13" width="14.64453125" style="108" customWidth="1"/>
  </cols>
  <sheetData>
    <row r="1" spans="1:12" ht="49.2" customHeight="1">
      <c r="A1" s="127" t="s">
        <v>782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</row>
    <row r="2" spans="1:12" ht="49.2" customHeight="1">
      <c r="A2" s="13" t="s">
        <v>0</v>
      </c>
      <c r="B2" s="14" t="s">
        <v>2</v>
      </c>
      <c r="C2" s="14" t="s">
        <v>3</v>
      </c>
      <c r="D2" s="14" t="s">
        <v>1</v>
      </c>
      <c r="E2" s="14" t="s">
        <v>4</v>
      </c>
      <c r="F2" s="14" t="s">
        <v>507</v>
      </c>
      <c r="G2" s="15" t="s">
        <v>659</v>
      </c>
      <c r="H2" s="14" t="s">
        <v>660</v>
      </c>
      <c r="I2" s="14" t="s">
        <v>661</v>
      </c>
      <c r="J2" s="29" t="s">
        <v>8</v>
      </c>
      <c r="K2" s="30" t="s">
        <v>662</v>
      </c>
      <c r="L2" s="53" t="s">
        <v>664</v>
      </c>
    </row>
    <row r="3" spans="1:12" ht="19.95" customHeight="1">
      <c r="A3" s="106">
        <v>1</v>
      </c>
      <c r="B3" s="21">
        <v>45110</v>
      </c>
      <c r="C3" s="22" t="s">
        <v>106</v>
      </c>
      <c r="D3" s="20" t="s">
        <v>253</v>
      </c>
      <c r="E3" s="23" t="s">
        <v>12</v>
      </c>
      <c r="F3" s="23">
        <v>5000</v>
      </c>
      <c r="G3" s="23">
        <v>172</v>
      </c>
      <c r="H3" s="23">
        <v>170.55</v>
      </c>
      <c r="I3" s="23">
        <v>170.55</v>
      </c>
      <c r="J3" s="33">
        <f t="shared" ref="J3:J9" si="0">IF(E3="","",IF(E3="Buy",(I3-G3),(G3-I3)))</f>
        <v>-1.4499999999999886</v>
      </c>
      <c r="K3" s="34">
        <f t="shared" ref="K3:K9" si="1">IF(E3="","",J3*F3)</f>
        <v>-7249.9999999999436</v>
      </c>
      <c r="L3" s="55"/>
    </row>
    <row r="4" spans="1:12" ht="19.95" customHeight="1">
      <c r="A4" s="106">
        <v>2</v>
      </c>
      <c r="B4" s="21"/>
      <c r="C4" s="22" t="s">
        <v>240</v>
      </c>
      <c r="D4" s="20" t="s">
        <v>202</v>
      </c>
      <c r="E4" s="23" t="s">
        <v>12</v>
      </c>
      <c r="F4" s="23">
        <v>2700</v>
      </c>
      <c r="G4" s="23">
        <v>801.5</v>
      </c>
      <c r="H4" s="23">
        <v>795.6</v>
      </c>
      <c r="I4" s="23">
        <v>797</v>
      </c>
      <c r="J4" s="33">
        <f t="shared" si="0"/>
        <v>-4.5</v>
      </c>
      <c r="K4" s="34">
        <f t="shared" si="1"/>
        <v>-12150</v>
      </c>
      <c r="L4" s="55"/>
    </row>
    <row r="5" spans="1:12" ht="19.95" customHeight="1">
      <c r="A5" s="106">
        <v>3</v>
      </c>
      <c r="B5" s="21"/>
      <c r="C5" s="22" t="s">
        <v>278</v>
      </c>
      <c r="D5" s="20" t="s">
        <v>163</v>
      </c>
      <c r="E5" s="23" t="s">
        <v>12</v>
      </c>
      <c r="F5" s="23">
        <v>2700</v>
      </c>
      <c r="G5" s="23">
        <v>282.8</v>
      </c>
      <c r="H5" s="23">
        <v>279.89999999999998</v>
      </c>
      <c r="I5" s="23">
        <v>290.8</v>
      </c>
      <c r="J5" s="33">
        <f t="shared" si="0"/>
        <v>8</v>
      </c>
      <c r="K5" s="34">
        <f t="shared" si="1"/>
        <v>21600</v>
      </c>
      <c r="L5" s="55"/>
    </row>
    <row r="6" spans="1:12" ht="19.95" customHeight="1">
      <c r="A6" s="106">
        <v>4</v>
      </c>
      <c r="B6" s="21"/>
      <c r="C6" s="22" t="s">
        <v>627</v>
      </c>
      <c r="D6" s="20" t="s">
        <v>166</v>
      </c>
      <c r="E6" s="23" t="s">
        <v>12</v>
      </c>
      <c r="F6" s="23">
        <v>1250</v>
      </c>
      <c r="G6" s="23">
        <v>601.95000000000005</v>
      </c>
      <c r="H6" s="23">
        <v>595.35</v>
      </c>
      <c r="I6" s="23">
        <v>596.5</v>
      </c>
      <c r="J6" s="33">
        <f t="shared" si="0"/>
        <v>-5.4500000000000455</v>
      </c>
      <c r="K6" s="34">
        <f t="shared" si="1"/>
        <v>-6812.5000000000564</v>
      </c>
      <c r="L6" s="55"/>
    </row>
    <row r="7" spans="1:12" ht="19.95" customHeight="1">
      <c r="A7" s="106">
        <v>5</v>
      </c>
      <c r="B7" s="21" t="s">
        <v>755</v>
      </c>
      <c r="C7" s="22" t="s">
        <v>307</v>
      </c>
      <c r="D7" s="20" t="s">
        <v>164</v>
      </c>
      <c r="E7" s="23" t="s">
        <v>12</v>
      </c>
      <c r="F7" s="23">
        <v>600</v>
      </c>
      <c r="G7" s="23">
        <v>2715.3</v>
      </c>
      <c r="H7" s="23">
        <v>2695.5</v>
      </c>
      <c r="I7" s="23">
        <v>2708.9</v>
      </c>
      <c r="J7" s="33">
        <f t="shared" si="0"/>
        <v>-6.4000000000000909</v>
      </c>
      <c r="K7" s="34">
        <f t="shared" si="1"/>
        <v>-3840.0000000000546</v>
      </c>
      <c r="L7" s="55">
        <f>SUM(K3:K7)</f>
        <v>-8452.5000000000528</v>
      </c>
    </row>
    <row r="8" spans="1:12" ht="19.95" customHeight="1">
      <c r="A8" s="106">
        <v>6</v>
      </c>
      <c r="B8" s="21">
        <v>45111</v>
      </c>
      <c r="C8" s="22" t="s">
        <v>73</v>
      </c>
      <c r="D8" s="20" t="s">
        <v>166</v>
      </c>
      <c r="E8" s="23" t="s">
        <v>12</v>
      </c>
      <c r="F8" s="23">
        <v>2500</v>
      </c>
      <c r="G8" s="23">
        <v>607.29999999999995</v>
      </c>
      <c r="H8" s="23">
        <v>599.4</v>
      </c>
      <c r="I8" s="23">
        <v>604.35</v>
      </c>
      <c r="J8" s="33">
        <f t="shared" si="0"/>
        <v>-2.9499999999999318</v>
      </c>
      <c r="K8" s="34">
        <f t="shared" si="1"/>
        <v>-7374.999999999829</v>
      </c>
      <c r="L8" s="55"/>
    </row>
    <row r="9" spans="1:12" ht="19.95" customHeight="1">
      <c r="A9" s="106">
        <v>7</v>
      </c>
      <c r="B9" s="21"/>
      <c r="C9" s="22" t="s">
        <v>304</v>
      </c>
      <c r="D9" s="20" t="s">
        <v>170</v>
      </c>
      <c r="E9" s="23" t="s">
        <v>12</v>
      </c>
      <c r="F9" s="23">
        <v>1200</v>
      </c>
      <c r="G9" s="23">
        <v>1150.9000000000001</v>
      </c>
      <c r="H9" s="23">
        <v>1143.9000000000001</v>
      </c>
      <c r="I9" s="23">
        <v>1162</v>
      </c>
      <c r="J9" s="33">
        <f t="shared" si="0"/>
        <v>11.099999999999909</v>
      </c>
      <c r="K9" s="34">
        <f t="shared" si="1"/>
        <v>13319.999999999891</v>
      </c>
      <c r="L9" s="55"/>
    </row>
    <row r="10" spans="1:12" ht="19.95" customHeight="1">
      <c r="A10" s="106">
        <v>8</v>
      </c>
      <c r="B10" s="21" t="s">
        <v>755</v>
      </c>
      <c r="C10" s="22" t="s">
        <v>675</v>
      </c>
      <c r="D10" s="20" t="s">
        <v>563</v>
      </c>
      <c r="E10" s="23" t="s">
        <v>13</v>
      </c>
      <c r="F10" s="23">
        <v>2000</v>
      </c>
      <c r="G10" s="23">
        <v>496.2</v>
      </c>
      <c r="H10" s="23">
        <v>500.85</v>
      </c>
      <c r="I10" s="23">
        <v>486.7</v>
      </c>
      <c r="J10" s="33">
        <f t="shared" ref="J10:J19" si="2">IF(E10="","",IF(E10="Buy",(I10-G10),(G10-I10)))</f>
        <v>9.5</v>
      </c>
      <c r="K10" s="34">
        <f t="shared" ref="K10:K19" si="3">IF(E10="","",J10*F10)</f>
        <v>19000</v>
      </c>
      <c r="L10" s="55">
        <f>SUM(K8:K10)</f>
        <v>24945.000000000062</v>
      </c>
    </row>
    <row r="11" spans="1:12" ht="19.95" customHeight="1">
      <c r="A11" s="106">
        <v>9</v>
      </c>
      <c r="B11" s="21">
        <v>45112</v>
      </c>
      <c r="C11" s="22" t="s">
        <v>81</v>
      </c>
      <c r="D11" s="20" t="s">
        <v>164</v>
      </c>
      <c r="E11" s="23" t="s">
        <v>12</v>
      </c>
      <c r="F11" s="23">
        <v>600</v>
      </c>
      <c r="G11" s="23">
        <v>2732</v>
      </c>
      <c r="H11" s="23">
        <v>2718.9</v>
      </c>
      <c r="I11" s="23">
        <v>2765.5</v>
      </c>
      <c r="J11" s="33">
        <f t="shared" si="2"/>
        <v>33.5</v>
      </c>
      <c r="K11" s="34">
        <f t="shared" si="3"/>
        <v>20100</v>
      </c>
      <c r="L11" s="55"/>
    </row>
    <row r="12" spans="1:12" ht="19.95" customHeight="1">
      <c r="A12" s="106">
        <v>10</v>
      </c>
      <c r="B12" s="21"/>
      <c r="C12" s="22" t="s">
        <v>305</v>
      </c>
      <c r="D12" s="20" t="s">
        <v>80</v>
      </c>
      <c r="E12" s="23" t="s">
        <v>12</v>
      </c>
      <c r="F12" s="23">
        <v>5000</v>
      </c>
      <c r="G12" s="23">
        <v>191.25</v>
      </c>
      <c r="H12" s="23">
        <v>189.45</v>
      </c>
      <c r="I12" s="23">
        <v>194.35</v>
      </c>
      <c r="J12" s="33">
        <f t="shared" si="2"/>
        <v>3.0999999999999943</v>
      </c>
      <c r="K12" s="34">
        <f t="shared" si="3"/>
        <v>15499.999999999971</v>
      </c>
      <c r="L12" s="55"/>
    </row>
    <row r="13" spans="1:12" ht="19.95" customHeight="1">
      <c r="A13" s="106">
        <v>11</v>
      </c>
      <c r="B13" s="21" t="s">
        <v>755</v>
      </c>
      <c r="C13" s="22" t="s">
        <v>328</v>
      </c>
      <c r="D13" s="20" t="s">
        <v>59</v>
      </c>
      <c r="E13" s="23" t="s">
        <v>12</v>
      </c>
      <c r="F13" s="23">
        <v>2000</v>
      </c>
      <c r="G13" s="23">
        <v>1100</v>
      </c>
      <c r="H13" s="23">
        <v>1089.9000000000001</v>
      </c>
      <c r="I13" s="23">
        <v>1096.2</v>
      </c>
      <c r="J13" s="33">
        <f t="shared" si="2"/>
        <v>-3.7999999999999545</v>
      </c>
      <c r="K13" s="34">
        <f t="shared" si="3"/>
        <v>-7599.9999999999091</v>
      </c>
      <c r="L13" s="55">
        <f>SUM(K11:K13)</f>
        <v>28000.000000000062</v>
      </c>
    </row>
    <row r="14" spans="1:12" ht="19.95" customHeight="1">
      <c r="A14" s="106">
        <v>12</v>
      </c>
      <c r="B14" s="21">
        <v>45113</v>
      </c>
      <c r="C14" s="22" t="s">
        <v>94</v>
      </c>
      <c r="D14" s="20" t="s">
        <v>165</v>
      </c>
      <c r="E14" s="23" t="s">
        <v>12</v>
      </c>
      <c r="F14" s="23">
        <v>3300</v>
      </c>
      <c r="G14" s="23">
        <v>511</v>
      </c>
      <c r="H14" s="23">
        <v>505.8</v>
      </c>
      <c r="I14" s="23">
        <v>509.15</v>
      </c>
      <c r="J14" s="33">
        <f t="shared" si="2"/>
        <v>-1.8500000000000227</v>
      </c>
      <c r="K14" s="34">
        <f t="shared" si="3"/>
        <v>-6105.0000000000746</v>
      </c>
      <c r="L14" s="55"/>
    </row>
    <row r="15" spans="1:12" ht="19.95" customHeight="1">
      <c r="A15" s="106">
        <v>13</v>
      </c>
      <c r="B15" s="21"/>
      <c r="C15" s="22" t="s">
        <v>319</v>
      </c>
      <c r="D15" s="20" t="s">
        <v>185</v>
      </c>
      <c r="E15" s="23" t="s">
        <v>12</v>
      </c>
      <c r="F15" s="23">
        <v>2200</v>
      </c>
      <c r="G15" s="23">
        <v>751.6</v>
      </c>
      <c r="H15" s="23">
        <v>747</v>
      </c>
      <c r="I15" s="23">
        <v>761.8</v>
      </c>
      <c r="J15" s="33">
        <f t="shared" si="2"/>
        <v>10.199999999999932</v>
      </c>
      <c r="K15" s="34">
        <f t="shared" si="3"/>
        <v>22439.999999999851</v>
      </c>
      <c r="L15" s="55"/>
    </row>
    <row r="16" spans="1:12" ht="19.95" customHeight="1">
      <c r="A16" s="106">
        <v>14</v>
      </c>
      <c r="B16" s="21"/>
      <c r="C16" s="22" t="s">
        <v>749</v>
      </c>
      <c r="D16" s="20" t="s">
        <v>175</v>
      </c>
      <c r="E16" s="23" t="s">
        <v>12</v>
      </c>
      <c r="F16" s="23">
        <v>800</v>
      </c>
      <c r="G16" s="23">
        <v>1105</v>
      </c>
      <c r="H16" s="23">
        <v>1095.3</v>
      </c>
      <c r="I16" s="23">
        <v>1105</v>
      </c>
      <c r="J16" s="33">
        <f t="shared" si="2"/>
        <v>0</v>
      </c>
      <c r="K16" s="34">
        <f t="shared" si="3"/>
        <v>0</v>
      </c>
      <c r="L16" s="55"/>
    </row>
    <row r="17" spans="1:12" ht="19.95" customHeight="1">
      <c r="A17" s="106">
        <v>15</v>
      </c>
      <c r="B17" s="21"/>
      <c r="C17" s="22" t="s">
        <v>428</v>
      </c>
      <c r="D17" s="20" t="s">
        <v>150</v>
      </c>
      <c r="E17" s="23" t="s">
        <v>12</v>
      </c>
      <c r="F17" s="23">
        <v>2700</v>
      </c>
      <c r="G17" s="23">
        <v>330.95</v>
      </c>
      <c r="H17" s="23">
        <v>327.60000000000002</v>
      </c>
      <c r="I17" s="23">
        <v>327.60000000000002</v>
      </c>
      <c r="J17" s="33">
        <f t="shared" si="2"/>
        <v>-3.3499999999999659</v>
      </c>
      <c r="K17" s="34">
        <f t="shared" si="3"/>
        <v>-9044.9999999999072</v>
      </c>
      <c r="L17" s="55"/>
    </row>
    <row r="18" spans="1:12" ht="19.95" customHeight="1">
      <c r="A18" s="106">
        <v>16</v>
      </c>
      <c r="B18" s="21"/>
      <c r="C18" s="22" t="s">
        <v>443</v>
      </c>
      <c r="D18" s="20" t="s">
        <v>224</v>
      </c>
      <c r="E18" s="23" t="s">
        <v>12</v>
      </c>
      <c r="F18" s="23">
        <v>1400</v>
      </c>
      <c r="G18" s="23">
        <v>1506</v>
      </c>
      <c r="H18" s="23">
        <v>1494.4</v>
      </c>
      <c r="I18" s="23">
        <v>1519.5</v>
      </c>
      <c r="J18" s="33">
        <f t="shared" si="2"/>
        <v>13.5</v>
      </c>
      <c r="K18" s="34">
        <f t="shared" si="3"/>
        <v>18900</v>
      </c>
      <c r="L18" s="55"/>
    </row>
    <row r="19" spans="1:12" ht="19.95" customHeight="1">
      <c r="A19" s="106">
        <v>17</v>
      </c>
      <c r="B19" s="21"/>
      <c r="C19" s="22" t="s">
        <v>46</v>
      </c>
      <c r="D19" s="20" t="s">
        <v>113</v>
      </c>
      <c r="E19" s="23" t="s">
        <v>12</v>
      </c>
      <c r="F19" s="23">
        <v>2850</v>
      </c>
      <c r="G19" s="23">
        <v>602.75</v>
      </c>
      <c r="H19" s="23">
        <v>597.6</v>
      </c>
      <c r="I19" s="23">
        <v>602.9</v>
      </c>
      <c r="J19" s="33">
        <f t="shared" si="2"/>
        <v>0.14999999999997726</v>
      </c>
      <c r="K19" s="34">
        <f t="shared" si="3"/>
        <v>427.4999999999352</v>
      </c>
      <c r="L19" s="55"/>
    </row>
    <row r="20" spans="1:12" ht="19.95" customHeight="1">
      <c r="A20" s="106">
        <v>18</v>
      </c>
      <c r="B20" s="21" t="s">
        <v>755</v>
      </c>
      <c r="C20" s="22" t="s">
        <v>381</v>
      </c>
      <c r="D20" s="20" t="s">
        <v>437</v>
      </c>
      <c r="E20" s="23" t="s">
        <v>12</v>
      </c>
      <c r="F20" s="23">
        <v>5400</v>
      </c>
      <c r="G20" s="23">
        <v>261.89999999999998</v>
      </c>
      <c r="H20" s="23">
        <v>259.2</v>
      </c>
      <c r="I20" s="23">
        <v>261.89999999999998</v>
      </c>
      <c r="J20" s="33">
        <f t="shared" ref="J20:J52" si="4">IF(E20="","",IF(E20="Buy",(I20-G20),(G20-I20)))</f>
        <v>0</v>
      </c>
      <c r="K20" s="34">
        <f t="shared" ref="K20:K52" si="5">IF(E20="","",J20*F20)</f>
        <v>0</v>
      </c>
      <c r="L20" s="55">
        <f>SUM(K14:K20)</f>
        <v>26617.499999999804</v>
      </c>
    </row>
    <row r="21" spans="1:12" ht="19.95" customHeight="1">
      <c r="A21" s="106">
        <v>19</v>
      </c>
      <c r="B21" s="21">
        <v>45114</v>
      </c>
      <c r="C21" s="22" t="s">
        <v>199</v>
      </c>
      <c r="D21" s="20" t="s">
        <v>181</v>
      </c>
      <c r="E21" s="23" t="s">
        <v>12</v>
      </c>
      <c r="F21" s="23">
        <v>750</v>
      </c>
      <c r="G21" s="23">
        <v>1715</v>
      </c>
      <c r="H21" s="23">
        <v>1707.3</v>
      </c>
      <c r="I21" s="23">
        <v>1697.4</v>
      </c>
      <c r="J21" s="33">
        <f t="shared" si="4"/>
        <v>-17.599999999999909</v>
      </c>
      <c r="K21" s="34">
        <f t="shared" si="5"/>
        <v>-13199.999999999931</v>
      </c>
      <c r="L21" s="55"/>
    </row>
    <row r="22" spans="1:12" ht="19.95" customHeight="1">
      <c r="A22" s="106">
        <v>20</v>
      </c>
      <c r="B22" s="21"/>
      <c r="C22" s="22" t="s">
        <v>71</v>
      </c>
      <c r="D22" s="20" t="s">
        <v>575</v>
      </c>
      <c r="E22" s="23" t="s">
        <v>12</v>
      </c>
      <c r="F22" s="23">
        <v>2000</v>
      </c>
      <c r="G22" s="23">
        <v>310</v>
      </c>
      <c r="H22" s="23">
        <v>306.45</v>
      </c>
      <c r="I22" s="23">
        <v>309.75</v>
      </c>
      <c r="J22" s="33">
        <f t="shared" si="4"/>
        <v>-0.25</v>
      </c>
      <c r="K22" s="34">
        <f t="shared" si="5"/>
        <v>-500</v>
      </c>
      <c r="L22" s="55"/>
    </row>
    <row r="23" spans="1:12" ht="19.95" customHeight="1">
      <c r="A23" s="106">
        <v>21</v>
      </c>
      <c r="B23" s="21"/>
      <c r="C23" s="22" t="s">
        <v>294</v>
      </c>
      <c r="D23" s="20" t="s">
        <v>47</v>
      </c>
      <c r="E23" s="23" t="s">
        <v>13</v>
      </c>
      <c r="F23" s="23">
        <v>2600</v>
      </c>
      <c r="G23" s="23">
        <v>670.3</v>
      </c>
      <c r="H23" s="23">
        <v>677.7</v>
      </c>
      <c r="I23" s="23">
        <v>663.25</v>
      </c>
      <c r="J23" s="33">
        <f t="shared" si="4"/>
        <v>7.0499999999999545</v>
      </c>
      <c r="K23" s="34">
        <f t="shared" si="5"/>
        <v>18329.999999999884</v>
      </c>
      <c r="L23" s="55"/>
    </row>
    <row r="24" spans="1:12" ht="19.95" customHeight="1">
      <c r="A24" s="106">
        <v>22</v>
      </c>
      <c r="B24" s="21"/>
      <c r="C24" s="22" t="s">
        <v>319</v>
      </c>
      <c r="D24" s="20" t="s">
        <v>640</v>
      </c>
      <c r="E24" s="23" t="s">
        <v>12</v>
      </c>
      <c r="F24" s="23">
        <v>700</v>
      </c>
      <c r="G24" s="23">
        <v>1346.5</v>
      </c>
      <c r="H24" s="23">
        <v>1336.5</v>
      </c>
      <c r="I24" s="23">
        <v>1336.5</v>
      </c>
      <c r="J24" s="33">
        <f t="shared" si="4"/>
        <v>-10</v>
      </c>
      <c r="K24" s="34">
        <f t="shared" si="5"/>
        <v>-7000</v>
      </c>
      <c r="L24" s="55"/>
    </row>
    <row r="25" spans="1:12" ht="19.95" customHeight="1">
      <c r="A25" s="106">
        <v>23</v>
      </c>
      <c r="B25" s="21" t="s">
        <v>755</v>
      </c>
      <c r="C25" s="22" t="s">
        <v>93</v>
      </c>
      <c r="D25" s="20" t="s">
        <v>113</v>
      </c>
      <c r="E25" s="23" t="s">
        <v>12</v>
      </c>
      <c r="F25" s="23">
        <v>2850</v>
      </c>
      <c r="G25" s="23">
        <v>622.29999999999995</v>
      </c>
      <c r="H25" s="23">
        <v>615.6</v>
      </c>
      <c r="I25" s="23">
        <v>626.15</v>
      </c>
      <c r="J25" s="33">
        <f t="shared" si="4"/>
        <v>3.8500000000000227</v>
      </c>
      <c r="K25" s="34">
        <f t="shared" si="5"/>
        <v>10972.500000000065</v>
      </c>
      <c r="L25" s="55">
        <f>SUM(K21:K25)</f>
        <v>8602.5000000000182</v>
      </c>
    </row>
    <row r="26" spans="1:12" ht="19.95" customHeight="1">
      <c r="A26" s="106">
        <v>24</v>
      </c>
      <c r="B26" s="21">
        <v>45117</v>
      </c>
      <c r="C26" s="22" t="s">
        <v>199</v>
      </c>
      <c r="D26" s="20" t="s">
        <v>610</v>
      </c>
      <c r="E26" s="23" t="s">
        <v>13</v>
      </c>
      <c r="F26" s="23">
        <v>1800</v>
      </c>
      <c r="G26" s="23">
        <v>829.05</v>
      </c>
      <c r="H26" s="23">
        <v>837.9</v>
      </c>
      <c r="I26" s="23">
        <v>831.7</v>
      </c>
      <c r="J26" s="33">
        <f t="shared" si="4"/>
        <v>-2.6500000000000909</v>
      </c>
      <c r="K26" s="34">
        <f t="shared" si="5"/>
        <v>-4770.0000000001637</v>
      </c>
      <c r="L26" s="55"/>
    </row>
    <row r="27" spans="1:12" ht="19.95" customHeight="1">
      <c r="A27" s="106">
        <v>25</v>
      </c>
      <c r="B27" s="21"/>
      <c r="C27" s="22" t="s">
        <v>322</v>
      </c>
      <c r="D27" s="20" t="s">
        <v>167</v>
      </c>
      <c r="E27" s="23" t="s">
        <v>12</v>
      </c>
      <c r="F27" s="23">
        <v>3400</v>
      </c>
      <c r="G27" s="23">
        <v>424.5</v>
      </c>
      <c r="H27" s="23">
        <v>419.4</v>
      </c>
      <c r="I27" s="23">
        <v>422.95</v>
      </c>
      <c r="J27" s="33">
        <f t="shared" si="4"/>
        <v>-1.5500000000000114</v>
      </c>
      <c r="K27" s="34">
        <f t="shared" si="5"/>
        <v>-5270.0000000000382</v>
      </c>
      <c r="L27" s="55"/>
    </row>
    <row r="28" spans="1:12" ht="19.95" customHeight="1">
      <c r="A28" s="106">
        <v>26</v>
      </c>
      <c r="B28" s="21"/>
      <c r="C28" s="22" t="s">
        <v>222</v>
      </c>
      <c r="D28" s="20" t="s">
        <v>638</v>
      </c>
      <c r="E28" s="23" t="s">
        <v>13</v>
      </c>
      <c r="F28" s="23">
        <v>2000</v>
      </c>
      <c r="G28" s="23">
        <v>745.05</v>
      </c>
      <c r="H28" s="23">
        <v>752.4</v>
      </c>
      <c r="I28" s="23">
        <v>749.8</v>
      </c>
      <c r="J28" s="33">
        <f t="shared" si="4"/>
        <v>-4.75</v>
      </c>
      <c r="K28" s="34">
        <f t="shared" si="5"/>
        <v>-9500</v>
      </c>
      <c r="L28" s="55"/>
    </row>
    <row r="29" spans="1:12" ht="19.95" customHeight="1">
      <c r="A29" s="106">
        <v>27</v>
      </c>
      <c r="B29" s="21"/>
      <c r="C29" s="22" t="s">
        <v>344</v>
      </c>
      <c r="D29" s="20" t="s">
        <v>169</v>
      </c>
      <c r="E29" s="23" t="s">
        <v>12</v>
      </c>
      <c r="F29" s="23">
        <v>11000</v>
      </c>
      <c r="G29" s="23">
        <v>115.2</v>
      </c>
      <c r="H29" s="23">
        <v>114.3</v>
      </c>
      <c r="I29" s="23">
        <v>115.45</v>
      </c>
      <c r="J29" s="33">
        <f t="shared" si="4"/>
        <v>0.25</v>
      </c>
      <c r="K29" s="34">
        <f t="shared" si="5"/>
        <v>2750</v>
      </c>
      <c r="L29" s="55"/>
    </row>
    <row r="30" spans="1:12" ht="19.95" customHeight="1">
      <c r="A30" s="106">
        <v>28</v>
      </c>
      <c r="B30" s="21"/>
      <c r="C30" s="22" t="s">
        <v>505</v>
      </c>
      <c r="D30" s="20" t="s">
        <v>138</v>
      </c>
      <c r="E30" s="23" t="s">
        <v>13</v>
      </c>
      <c r="F30" s="23">
        <v>2500</v>
      </c>
      <c r="G30" s="23">
        <v>476.3</v>
      </c>
      <c r="H30" s="23">
        <v>481.5</v>
      </c>
      <c r="I30" s="23">
        <v>475.45</v>
      </c>
      <c r="J30" s="33">
        <f t="shared" si="4"/>
        <v>0.85000000000002274</v>
      </c>
      <c r="K30" s="34">
        <f t="shared" si="5"/>
        <v>2125.0000000000568</v>
      </c>
      <c r="L30" s="55"/>
    </row>
    <row r="31" spans="1:12" ht="19.95" customHeight="1">
      <c r="A31" s="106">
        <v>29</v>
      </c>
      <c r="B31" s="21" t="s">
        <v>755</v>
      </c>
      <c r="C31" s="22" t="s">
        <v>771</v>
      </c>
      <c r="D31" s="20" t="s">
        <v>202</v>
      </c>
      <c r="E31" s="23" t="s">
        <v>12</v>
      </c>
      <c r="F31" s="23">
        <v>2700</v>
      </c>
      <c r="G31" s="23">
        <v>809.2</v>
      </c>
      <c r="H31" s="23">
        <v>799.2</v>
      </c>
      <c r="I31" s="23">
        <v>813.2</v>
      </c>
      <c r="J31" s="33">
        <f t="shared" si="4"/>
        <v>4</v>
      </c>
      <c r="K31" s="34">
        <f t="shared" si="5"/>
        <v>10800</v>
      </c>
      <c r="L31" s="55">
        <f>SUM(K26:K31)</f>
        <v>-3865.0000000001473</v>
      </c>
    </row>
    <row r="32" spans="1:12" ht="19.95" customHeight="1">
      <c r="A32" s="106">
        <v>30</v>
      </c>
      <c r="B32" s="21">
        <v>45118</v>
      </c>
      <c r="C32" s="22" t="s">
        <v>94</v>
      </c>
      <c r="D32" s="20" t="s">
        <v>711</v>
      </c>
      <c r="E32" s="23" t="s">
        <v>12</v>
      </c>
      <c r="F32" s="23">
        <v>300</v>
      </c>
      <c r="G32" s="23">
        <v>3624</v>
      </c>
      <c r="H32" s="23">
        <v>3591.9</v>
      </c>
      <c r="I32" s="23">
        <v>3687.15</v>
      </c>
      <c r="J32" s="33">
        <f t="shared" si="4"/>
        <v>63.150000000000091</v>
      </c>
      <c r="K32" s="34">
        <f t="shared" si="5"/>
        <v>18945.000000000029</v>
      </c>
      <c r="L32" s="55"/>
    </row>
    <row r="33" spans="1:12" ht="19.95" customHeight="1">
      <c r="A33" s="106">
        <v>31</v>
      </c>
      <c r="B33" s="21"/>
      <c r="C33" s="22" t="s">
        <v>71</v>
      </c>
      <c r="D33" s="20" t="s">
        <v>177</v>
      </c>
      <c r="E33" s="23" t="s">
        <v>12</v>
      </c>
      <c r="F33" s="23">
        <v>11400</v>
      </c>
      <c r="G33" s="23">
        <v>126.4</v>
      </c>
      <c r="H33" s="23">
        <v>125.1</v>
      </c>
      <c r="I33" s="23">
        <v>128.25</v>
      </c>
      <c r="J33" s="33">
        <f t="shared" si="4"/>
        <v>1.8499999999999943</v>
      </c>
      <c r="K33" s="34">
        <f t="shared" si="5"/>
        <v>21089.999999999935</v>
      </c>
      <c r="L33" s="55"/>
    </row>
    <row r="34" spans="1:12" ht="19.95" customHeight="1">
      <c r="A34" s="106">
        <v>32</v>
      </c>
      <c r="B34" s="21"/>
      <c r="C34" s="22" t="s">
        <v>654</v>
      </c>
      <c r="D34" s="20" t="s">
        <v>686</v>
      </c>
      <c r="E34" s="23" t="s">
        <v>12</v>
      </c>
      <c r="F34" s="23">
        <v>1800</v>
      </c>
      <c r="G34" s="23">
        <v>298.8</v>
      </c>
      <c r="H34" s="23">
        <v>295.2</v>
      </c>
      <c r="I34" s="23">
        <v>298.10000000000002</v>
      </c>
      <c r="J34" s="33">
        <f t="shared" si="4"/>
        <v>-0.69999999999998863</v>
      </c>
      <c r="K34" s="34">
        <f t="shared" si="5"/>
        <v>-1259.9999999999795</v>
      </c>
      <c r="L34" s="55"/>
    </row>
    <row r="35" spans="1:12" ht="19.95" customHeight="1">
      <c r="A35" s="106">
        <v>33</v>
      </c>
      <c r="B35" s="21" t="s">
        <v>755</v>
      </c>
      <c r="C35" s="22" t="s">
        <v>781</v>
      </c>
      <c r="D35" s="20" t="s">
        <v>74</v>
      </c>
      <c r="E35" s="23" t="s">
        <v>13</v>
      </c>
      <c r="F35" s="23">
        <v>1250</v>
      </c>
      <c r="G35" s="23">
        <v>957.45</v>
      </c>
      <c r="H35" s="23">
        <v>963.9</v>
      </c>
      <c r="I35" s="23">
        <v>958.15</v>
      </c>
      <c r="J35" s="33">
        <f t="shared" si="4"/>
        <v>-0.69999999999993179</v>
      </c>
      <c r="K35" s="34">
        <f t="shared" si="5"/>
        <v>-874.99999999991473</v>
      </c>
      <c r="L35" s="55">
        <f>SUM(K32:K35)</f>
        <v>37900.000000000073</v>
      </c>
    </row>
    <row r="36" spans="1:12" ht="19.95" customHeight="1">
      <c r="A36" s="106">
        <v>34</v>
      </c>
      <c r="B36" s="21">
        <v>45119</v>
      </c>
      <c r="C36" s="22" t="s">
        <v>81</v>
      </c>
      <c r="D36" s="20" t="s">
        <v>74</v>
      </c>
      <c r="E36" s="23" t="s">
        <v>13</v>
      </c>
      <c r="F36" s="23">
        <v>1250</v>
      </c>
      <c r="G36" s="23">
        <v>954</v>
      </c>
      <c r="H36" s="23">
        <v>960.3</v>
      </c>
      <c r="I36" s="23">
        <v>958.4</v>
      </c>
      <c r="J36" s="33">
        <f t="shared" si="4"/>
        <v>-4.3999999999999773</v>
      </c>
      <c r="K36" s="34">
        <f t="shared" si="5"/>
        <v>-5499.9999999999718</v>
      </c>
      <c r="L36" s="55"/>
    </row>
    <row r="37" spans="1:12" ht="19.95" customHeight="1">
      <c r="A37" s="106">
        <v>35</v>
      </c>
      <c r="B37" s="21"/>
      <c r="C37" s="22" t="s">
        <v>246</v>
      </c>
      <c r="D37" s="20" t="s">
        <v>551</v>
      </c>
      <c r="E37" s="23" t="s">
        <v>12</v>
      </c>
      <c r="F37" s="23">
        <v>600</v>
      </c>
      <c r="G37" s="23">
        <v>2321</v>
      </c>
      <c r="H37" s="23">
        <v>2299.5</v>
      </c>
      <c r="I37" s="23">
        <v>2313.9</v>
      </c>
      <c r="J37" s="33">
        <f t="shared" si="4"/>
        <v>-7.0999999999999091</v>
      </c>
      <c r="K37" s="34">
        <f t="shared" si="5"/>
        <v>-4259.9999999999454</v>
      </c>
      <c r="L37" s="55"/>
    </row>
    <row r="38" spans="1:12" ht="19.95" customHeight="1">
      <c r="A38" s="106">
        <v>36</v>
      </c>
      <c r="B38" s="21"/>
      <c r="C38" s="22" t="s">
        <v>250</v>
      </c>
      <c r="D38" s="20" t="s">
        <v>672</v>
      </c>
      <c r="E38" s="23" t="s">
        <v>12</v>
      </c>
      <c r="F38" s="23">
        <v>3200</v>
      </c>
      <c r="G38" s="23">
        <v>392.3</v>
      </c>
      <c r="H38" s="23">
        <v>387.9</v>
      </c>
      <c r="I38" s="23">
        <v>389.15</v>
      </c>
      <c r="J38" s="33">
        <f t="shared" si="4"/>
        <v>-3.1500000000000341</v>
      </c>
      <c r="K38" s="34">
        <f t="shared" si="5"/>
        <v>-10080.000000000109</v>
      </c>
      <c r="L38" s="55"/>
    </row>
    <row r="39" spans="1:12" ht="19.95" customHeight="1">
      <c r="A39" s="106">
        <v>37</v>
      </c>
      <c r="B39" s="21"/>
      <c r="C39" s="22" t="s">
        <v>323</v>
      </c>
      <c r="D39" s="20" t="s">
        <v>253</v>
      </c>
      <c r="E39" s="23" t="s">
        <v>12</v>
      </c>
      <c r="F39" s="23">
        <v>5000</v>
      </c>
      <c r="G39" s="23">
        <v>172.05</v>
      </c>
      <c r="H39" s="23">
        <v>170.55</v>
      </c>
      <c r="I39" s="23">
        <v>170.55</v>
      </c>
      <c r="J39" s="33">
        <f t="shared" si="4"/>
        <v>-1.5</v>
      </c>
      <c r="K39" s="34">
        <f t="shared" si="5"/>
        <v>-7500</v>
      </c>
      <c r="L39" s="55"/>
    </row>
    <row r="40" spans="1:12" ht="19.95" customHeight="1">
      <c r="A40" s="106">
        <v>38</v>
      </c>
      <c r="B40" s="21"/>
      <c r="C40" s="22" t="s">
        <v>127</v>
      </c>
      <c r="D40" s="20" t="s">
        <v>564</v>
      </c>
      <c r="E40" s="23" t="s">
        <v>12</v>
      </c>
      <c r="F40" s="23">
        <v>4500</v>
      </c>
      <c r="G40" s="23">
        <v>110.65</v>
      </c>
      <c r="H40" s="23">
        <v>109.35</v>
      </c>
      <c r="I40" s="23">
        <v>112.5</v>
      </c>
      <c r="J40" s="33">
        <f t="shared" si="4"/>
        <v>1.8499999999999943</v>
      </c>
      <c r="K40" s="34">
        <f t="shared" si="5"/>
        <v>8324.9999999999745</v>
      </c>
      <c r="L40" s="55"/>
    </row>
    <row r="41" spans="1:12" ht="19.95" customHeight="1">
      <c r="A41" s="106">
        <v>39</v>
      </c>
      <c r="B41" s="21" t="s">
        <v>755</v>
      </c>
      <c r="C41" s="22" t="s">
        <v>781</v>
      </c>
      <c r="D41" s="20" t="s">
        <v>652</v>
      </c>
      <c r="E41" s="23" t="s">
        <v>12</v>
      </c>
      <c r="F41" s="23">
        <v>2000</v>
      </c>
      <c r="G41" s="23">
        <v>781.9</v>
      </c>
      <c r="H41" s="23">
        <v>775.35</v>
      </c>
      <c r="I41" s="23">
        <v>788</v>
      </c>
      <c r="J41" s="33">
        <f t="shared" si="4"/>
        <v>6.1000000000000227</v>
      </c>
      <c r="K41" s="34">
        <f t="shared" si="5"/>
        <v>12200.000000000045</v>
      </c>
      <c r="L41" s="55">
        <f>SUM(K36:K41)</f>
        <v>-6815.0000000000055</v>
      </c>
    </row>
    <row r="42" spans="1:12" ht="19.95" customHeight="1">
      <c r="A42" s="106">
        <v>40</v>
      </c>
      <c r="B42" s="21">
        <v>45120</v>
      </c>
      <c r="C42" s="22" t="s">
        <v>50</v>
      </c>
      <c r="D42" s="20" t="s">
        <v>707</v>
      </c>
      <c r="E42" s="23" t="s">
        <v>12</v>
      </c>
      <c r="F42" s="23">
        <v>3000</v>
      </c>
      <c r="G42" s="23">
        <v>612.25</v>
      </c>
      <c r="H42" s="23">
        <v>607.5</v>
      </c>
      <c r="I42" s="23">
        <v>608.75</v>
      </c>
      <c r="J42" s="33">
        <f t="shared" si="4"/>
        <v>-3.5</v>
      </c>
      <c r="K42" s="34">
        <f t="shared" si="5"/>
        <v>-10500</v>
      </c>
      <c r="L42" s="55"/>
    </row>
    <row r="43" spans="1:12" ht="19.95" customHeight="1">
      <c r="A43" s="106">
        <v>41</v>
      </c>
      <c r="B43" s="21"/>
      <c r="C43" s="22" t="s">
        <v>120</v>
      </c>
      <c r="D43" s="20" t="s">
        <v>653</v>
      </c>
      <c r="E43" s="23" t="s">
        <v>12</v>
      </c>
      <c r="F43" s="23">
        <v>4000</v>
      </c>
      <c r="G43" s="23">
        <v>363.15</v>
      </c>
      <c r="H43" s="23">
        <v>357.3</v>
      </c>
      <c r="I43" s="23">
        <v>359.55</v>
      </c>
      <c r="J43" s="33">
        <f t="shared" si="4"/>
        <v>-3.5999999999999659</v>
      </c>
      <c r="K43" s="34">
        <f t="shared" si="5"/>
        <v>-14399.999999999864</v>
      </c>
      <c r="L43" s="55"/>
    </row>
    <row r="44" spans="1:12" ht="19.95" customHeight="1">
      <c r="A44" s="106">
        <v>42</v>
      </c>
      <c r="B44" s="21"/>
      <c r="C44" s="22" t="s">
        <v>194</v>
      </c>
      <c r="D44" s="20" t="s">
        <v>514</v>
      </c>
      <c r="E44" s="23" t="s">
        <v>13</v>
      </c>
      <c r="F44" s="23">
        <v>5000</v>
      </c>
      <c r="G44" s="23">
        <v>218.7</v>
      </c>
      <c r="H44" s="23">
        <v>220.5</v>
      </c>
      <c r="I44" s="23">
        <v>216.1</v>
      </c>
      <c r="J44" s="33">
        <f t="shared" si="4"/>
        <v>2.5999999999999943</v>
      </c>
      <c r="K44" s="34">
        <f t="shared" si="5"/>
        <v>12999.999999999971</v>
      </c>
      <c r="L44" s="55">
        <f>SUM(K42:K44)</f>
        <v>-11899.999999999891</v>
      </c>
    </row>
    <row r="45" spans="1:12" ht="19.95" customHeight="1">
      <c r="A45" s="106">
        <v>43</v>
      </c>
      <c r="B45" s="21">
        <v>45121</v>
      </c>
      <c r="C45" s="22" t="s">
        <v>199</v>
      </c>
      <c r="D45" s="20" t="s">
        <v>154</v>
      </c>
      <c r="E45" s="23" t="s">
        <v>12</v>
      </c>
      <c r="F45" s="23">
        <v>2800</v>
      </c>
      <c r="G45" s="23">
        <v>444.3</v>
      </c>
      <c r="H45" s="23">
        <v>439.65</v>
      </c>
      <c r="I45" s="23">
        <v>443.65</v>
      </c>
      <c r="J45" s="33">
        <f t="shared" si="4"/>
        <v>-0.65000000000003411</v>
      </c>
      <c r="K45" s="34">
        <f t="shared" si="5"/>
        <v>-1820.0000000000955</v>
      </c>
      <c r="L45" s="55"/>
    </row>
    <row r="46" spans="1:12" ht="19.95" customHeight="1">
      <c r="A46" s="106">
        <v>44</v>
      </c>
      <c r="B46" s="21"/>
      <c r="C46" s="22" t="s">
        <v>330</v>
      </c>
      <c r="D46" s="20" t="s">
        <v>620</v>
      </c>
      <c r="E46" s="23" t="s">
        <v>12</v>
      </c>
      <c r="F46" s="23">
        <v>200</v>
      </c>
      <c r="G46" s="23">
        <v>3979</v>
      </c>
      <c r="H46" s="23">
        <v>3936.6</v>
      </c>
      <c r="I46" s="23">
        <v>4020</v>
      </c>
      <c r="J46" s="33">
        <f t="shared" si="4"/>
        <v>41</v>
      </c>
      <c r="K46" s="34">
        <f t="shared" si="5"/>
        <v>8200</v>
      </c>
      <c r="L46" s="55"/>
    </row>
    <row r="47" spans="1:12" ht="19.95" customHeight="1">
      <c r="A47" s="106">
        <v>45</v>
      </c>
      <c r="B47" s="21"/>
      <c r="C47" s="22" t="s">
        <v>645</v>
      </c>
      <c r="D47" s="20" t="s">
        <v>172</v>
      </c>
      <c r="E47" s="23" t="s">
        <v>12</v>
      </c>
      <c r="F47" s="23">
        <v>1450</v>
      </c>
      <c r="G47" s="23">
        <v>701.15</v>
      </c>
      <c r="H47" s="23">
        <v>694.8</v>
      </c>
      <c r="I47" s="23">
        <v>705.4</v>
      </c>
      <c r="J47" s="33">
        <f t="shared" si="4"/>
        <v>4.25</v>
      </c>
      <c r="K47" s="34">
        <f t="shared" si="5"/>
        <v>6162.5</v>
      </c>
      <c r="L47" s="55"/>
    </row>
    <row r="48" spans="1:12" ht="19.95" customHeight="1">
      <c r="A48" s="106">
        <v>46</v>
      </c>
      <c r="B48" s="21"/>
      <c r="C48" s="22" t="s">
        <v>452</v>
      </c>
      <c r="D48" s="20" t="s">
        <v>653</v>
      </c>
      <c r="E48" s="23" t="s">
        <v>12</v>
      </c>
      <c r="F48" s="23">
        <v>4000</v>
      </c>
      <c r="G48" s="23">
        <v>371.35</v>
      </c>
      <c r="H48" s="23">
        <v>368.1</v>
      </c>
      <c r="I48" s="23">
        <v>377.6</v>
      </c>
      <c r="J48" s="33">
        <f t="shared" si="4"/>
        <v>6.25</v>
      </c>
      <c r="K48" s="34">
        <f t="shared" si="5"/>
        <v>25000</v>
      </c>
      <c r="L48" s="55"/>
    </row>
    <row r="49" spans="1:12" ht="19.95" customHeight="1">
      <c r="A49" s="106">
        <v>47</v>
      </c>
      <c r="B49" s="21" t="s">
        <v>755</v>
      </c>
      <c r="C49" s="22" t="s">
        <v>764</v>
      </c>
      <c r="D49" s="20" t="s">
        <v>155</v>
      </c>
      <c r="E49" s="23" t="s">
        <v>12</v>
      </c>
      <c r="F49" s="23">
        <v>4000</v>
      </c>
      <c r="G49" s="23">
        <v>283.5</v>
      </c>
      <c r="H49" s="23">
        <v>281.7</v>
      </c>
      <c r="I49" s="23">
        <v>283.7</v>
      </c>
      <c r="J49" s="33">
        <f t="shared" si="4"/>
        <v>0.19999999999998863</v>
      </c>
      <c r="K49" s="34">
        <f t="shared" si="5"/>
        <v>799.99999999995453</v>
      </c>
      <c r="L49" s="55">
        <f>SUM(K45:K49)</f>
        <v>38342.499999999862</v>
      </c>
    </row>
    <row r="50" spans="1:12" ht="19.95" customHeight="1">
      <c r="A50" s="106">
        <v>48</v>
      </c>
      <c r="B50" s="21">
        <v>45124</v>
      </c>
      <c r="C50" s="22" t="s">
        <v>137</v>
      </c>
      <c r="D50" s="20" t="s">
        <v>253</v>
      </c>
      <c r="E50" s="23" t="s">
        <v>12</v>
      </c>
      <c r="F50" s="23">
        <v>5000</v>
      </c>
      <c r="G50" s="23">
        <v>174.35</v>
      </c>
      <c r="H50" s="23">
        <v>172.8</v>
      </c>
      <c r="I50" s="23">
        <v>174.05</v>
      </c>
      <c r="J50" s="33">
        <f t="shared" si="4"/>
        <v>-0.29999999999998295</v>
      </c>
      <c r="K50" s="34">
        <f t="shared" si="5"/>
        <v>-1499.9999999999147</v>
      </c>
      <c r="L50" s="55"/>
    </row>
    <row r="51" spans="1:12" ht="19.95" customHeight="1">
      <c r="A51" s="106">
        <v>49</v>
      </c>
      <c r="B51" s="21"/>
      <c r="C51" s="22" t="s">
        <v>130</v>
      </c>
      <c r="D51" s="20" t="s">
        <v>448</v>
      </c>
      <c r="E51" s="23" t="s">
        <v>12</v>
      </c>
      <c r="F51" s="23">
        <v>3000</v>
      </c>
      <c r="G51" s="23">
        <v>411.6</v>
      </c>
      <c r="H51" s="23">
        <v>407.7</v>
      </c>
      <c r="I51" s="23">
        <v>419.3</v>
      </c>
      <c r="J51" s="33">
        <f t="shared" si="4"/>
        <v>7.6999999999999886</v>
      </c>
      <c r="K51" s="34">
        <f t="shared" si="5"/>
        <v>23099.999999999967</v>
      </c>
      <c r="L51" s="55"/>
    </row>
    <row r="52" spans="1:12" ht="19.95" customHeight="1">
      <c r="A52" s="106">
        <v>50</v>
      </c>
      <c r="B52" s="21"/>
      <c r="C52" s="22" t="s">
        <v>411</v>
      </c>
      <c r="D52" s="20" t="s">
        <v>508</v>
      </c>
      <c r="E52" s="23" t="s">
        <v>12</v>
      </c>
      <c r="F52" s="23">
        <v>6800</v>
      </c>
      <c r="G52" s="23">
        <v>170.15</v>
      </c>
      <c r="H52" s="23">
        <v>167.4</v>
      </c>
      <c r="I52" s="23">
        <v>172</v>
      </c>
      <c r="J52" s="33">
        <f t="shared" si="4"/>
        <v>1.8499999999999943</v>
      </c>
      <c r="K52" s="34">
        <f t="shared" si="5"/>
        <v>12579.999999999962</v>
      </c>
      <c r="L52" s="55"/>
    </row>
    <row r="53" spans="1:12" ht="19.95" customHeight="1">
      <c r="A53" s="106">
        <v>51</v>
      </c>
      <c r="B53" s="21" t="s">
        <v>755</v>
      </c>
      <c r="C53" s="22" t="s">
        <v>466</v>
      </c>
      <c r="D53" s="20" t="s">
        <v>126</v>
      </c>
      <c r="E53" s="23" t="s">
        <v>12</v>
      </c>
      <c r="F53" s="23">
        <v>3000</v>
      </c>
      <c r="G53" s="23">
        <v>601.20000000000005</v>
      </c>
      <c r="H53" s="23">
        <v>597.6</v>
      </c>
      <c r="I53" s="23">
        <v>599.4</v>
      </c>
      <c r="J53" s="33">
        <f t="shared" ref="J53:J104" si="6">IF(E53="","",IF(E53="Buy",(I53-G53),(G53-I53)))</f>
        <v>-1.8000000000000682</v>
      </c>
      <c r="K53" s="34">
        <f t="shared" ref="K53:K104" si="7">IF(E53="","",J53*F53)</f>
        <v>-5400.0000000002046</v>
      </c>
      <c r="L53" s="55">
        <f>SUM(K50:K53)</f>
        <v>28779.999999999811</v>
      </c>
    </row>
    <row r="54" spans="1:12" ht="19.95" customHeight="1">
      <c r="A54" s="106">
        <v>52</v>
      </c>
      <c r="B54" s="21">
        <v>45125</v>
      </c>
      <c r="C54" s="22" t="s">
        <v>70</v>
      </c>
      <c r="D54" s="20" t="s">
        <v>49</v>
      </c>
      <c r="E54" s="23" t="s">
        <v>12</v>
      </c>
      <c r="F54" s="23">
        <v>250</v>
      </c>
      <c r="G54" s="23">
        <v>5299</v>
      </c>
      <c r="H54" s="23">
        <v>5265</v>
      </c>
      <c r="I54" s="23">
        <v>5265</v>
      </c>
      <c r="J54" s="33">
        <f t="shared" si="6"/>
        <v>-34</v>
      </c>
      <c r="K54" s="34">
        <f t="shared" si="7"/>
        <v>-8500</v>
      </c>
      <c r="L54" s="55"/>
    </row>
    <row r="55" spans="1:12" ht="19.95" customHeight="1">
      <c r="A55" s="106">
        <v>53</v>
      </c>
      <c r="B55" s="21"/>
      <c r="C55" s="22" t="s">
        <v>211</v>
      </c>
      <c r="D55" s="20" t="s">
        <v>508</v>
      </c>
      <c r="E55" s="23" t="s">
        <v>12</v>
      </c>
      <c r="F55" s="23">
        <v>3400</v>
      </c>
      <c r="G55" s="23">
        <v>173.55</v>
      </c>
      <c r="H55" s="23">
        <v>171</v>
      </c>
      <c r="I55" s="23">
        <v>171.9</v>
      </c>
      <c r="J55" s="33">
        <f t="shared" si="6"/>
        <v>-1.6500000000000057</v>
      </c>
      <c r="K55" s="34">
        <f t="shared" si="7"/>
        <v>-5610.0000000000191</v>
      </c>
      <c r="L55" s="55"/>
    </row>
    <row r="56" spans="1:12" ht="19.95" customHeight="1">
      <c r="A56" s="106">
        <v>54</v>
      </c>
      <c r="B56" s="21"/>
      <c r="C56" s="22" t="s">
        <v>628</v>
      </c>
      <c r="D56" s="20" t="s">
        <v>159</v>
      </c>
      <c r="E56" s="23" t="s">
        <v>13</v>
      </c>
      <c r="F56" s="23">
        <v>400</v>
      </c>
      <c r="G56" s="23">
        <v>3600</v>
      </c>
      <c r="H56" s="23">
        <v>3636.9</v>
      </c>
      <c r="I56" s="23">
        <v>3611</v>
      </c>
      <c r="J56" s="33">
        <f t="shared" si="6"/>
        <v>-11</v>
      </c>
      <c r="K56" s="34">
        <f t="shared" si="7"/>
        <v>-4400</v>
      </c>
      <c r="L56" s="55"/>
    </row>
    <row r="57" spans="1:12" ht="19.95" customHeight="1">
      <c r="A57" s="106">
        <v>55</v>
      </c>
      <c r="B57" s="21"/>
      <c r="C57" s="22" t="s">
        <v>453</v>
      </c>
      <c r="D57" s="20" t="s">
        <v>185</v>
      </c>
      <c r="E57" s="23" t="s">
        <v>12</v>
      </c>
      <c r="F57" s="23">
        <v>2200</v>
      </c>
      <c r="G57" s="23">
        <v>751.15</v>
      </c>
      <c r="H57" s="23">
        <v>747.9</v>
      </c>
      <c r="I57" s="23">
        <v>755.75</v>
      </c>
      <c r="J57" s="33">
        <f t="shared" si="6"/>
        <v>4.6000000000000227</v>
      </c>
      <c r="K57" s="34">
        <f t="shared" si="7"/>
        <v>10120.000000000051</v>
      </c>
      <c r="L57" s="55"/>
    </row>
    <row r="58" spans="1:12" ht="19.95" customHeight="1">
      <c r="A58" s="106">
        <v>56</v>
      </c>
      <c r="B58" s="21" t="s">
        <v>755</v>
      </c>
      <c r="C58" s="22" t="s">
        <v>764</v>
      </c>
      <c r="D58" s="20" t="s">
        <v>714</v>
      </c>
      <c r="E58" s="23" t="s">
        <v>12</v>
      </c>
      <c r="F58" s="23">
        <v>10000</v>
      </c>
      <c r="G58" s="23">
        <v>135.69999999999999</v>
      </c>
      <c r="H58" s="23">
        <v>134.55000000000001</v>
      </c>
      <c r="I58" s="23">
        <v>135.25</v>
      </c>
      <c r="J58" s="33">
        <f t="shared" si="6"/>
        <v>-0.44999999999998863</v>
      </c>
      <c r="K58" s="34">
        <f t="shared" si="7"/>
        <v>-4499.9999999998863</v>
      </c>
      <c r="L58" s="55"/>
    </row>
    <row r="59" spans="1:12" ht="19.95" customHeight="1">
      <c r="A59" s="106">
        <v>57</v>
      </c>
      <c r="B59" s="21" t="s">
        <v>755</v>
      </c>
      <c r="C59" s="22" t="s">
        <v>765</v>
      </c>
      <c r="D59" s="20" t="s">
        <v>172</v>
      </c>
      <c r="E59" s="23" t="s">
        <v>12</v>
      </c>
      <c r="F59" s="23">
        <v>2900</v>
      </c>
      <c r="G59" s="23">
        <v>723.2</v>
      </c>
      <c r="H59" s="23">
        <v>718.2</v>
      </c>
      <c r="I59" s="23">
        <v>723.9</v>
      </c>
      <c r="J59" s="33">
        <f t="shared" si="6"/>
        <v>0.69999999999993179</v>
      </c>
      <c r="K59" s="34">
        <f t="shared" si="7"/>
        <v>2029.9999999998022</v>
      </c>
      <c r="L59" s="55">
        <f>SUM(K54:K59)</f>
        <v>-10860.000000000053</v>
      </c>
    </row>
    <row r="60" spans="1:12" ht="19.95" customHeight="1">
      <c r="A60" s="106">
        <v>58</v>
      </c>
      <c r="B60" s="21">
        <v>45126</v>
      </c>
      <c r="C60" s="22" t="s">
        <v>94</v>
      </c>
      <c r="D60" s="20" t="s">
        <v>281</v>
      </c>
      <c r="E60" s="23" t="s">
        <v>12</v>
      </c>
      <c r="F60" s="23">
        <v>250</v>
      </c>
      <c r="G60" s="23">
        <v>5233</v>
      </c>
      <c r="H60" s="23">
        <v>5196.6000000000004</v>
      </c>
      <c r="I60" s="23">
        <v>5211.3</v>
      </c>
      <c r="J60" s="33">
        <f t="shared" si="6"/>
        <v>-21.699999999999818</v>
      </c>
      <c r="K60" s="34">
        <f t="shared" si="7"/>
        <v>-5424.9999999999545</v>
      </c>
      <c r="L60" s="55"/>
    </row>
    <row r="61" spans="1:12" ht="19.95" customHeight="1">
      <c r="A61" s="106">
        <v>59</v>
      </c>
      <c r="B61" s="21"/>
      <c r="C61" s="22" t="s">
        <v>261</v>
      </c>
      <c r="D61" s="20" t="s">
        <v>103</v>
      </c>
      <c r="E61" s="23" t="s">
        <v>12</v>
      </c>
      <c r="F61" s="23">
        <v>1000</v>
      </c>
      <c r="G61" s="23">
        <v>1637.25</v>
      </c>
      <c r="H61" s="23">
        <v>1618.2</v>
      </c>
      <c r="I61" s="23">
        <v>1649.7</v>
      </c>
      <c r="J61" s="33">
        <f t="shared" si="6"/>
        <v>12.450000000000045</v>
      </c>
      <c r="K61" s="34">
        <f t="shared" si="7"/>
        <v>12450.000000000045</v>
      </c>
      <c r="L61" s="55"/>
    </row>
    <row r="62" spans="1:12" ht="19.95" customHeight="1">
      <c r="A62" s="106">
        <v>60</v>
      </c>
      <c r="B62" s="21"/>
      <c r="C62" s="22" t="s">
        <v>441</v>
      </c>
      <c r="D62" s="20" t="s">
        <v>152</v>
      </c>
      <c r="E62" s="23" t="s">
        <v>12</v>
      </c>
      <c r="F62" s="23">
        <v>1200</v>
      </c>
      <c r="G62" s="23">
        <v>786.7</v>
      </c>
      <c r="H62" s="23">
        <v>778.5</v>
      </c>
      <c r="I62" s="23">
        <v>784.8</v>
      </c>
      <c r="J62" s="33">
        <f t="shared" si="6"/>
        <v>-1.9000000000000909</v>
      </c>
      <c r="K62" s="34">
        <f t="shared" si="7"/>
        <v>-2280.0000000001091</v>
      </c>
      <c r="L62" s="55"/>
    </row>
    <row r="63" spans="1:12" ht="19.95" customHeight="1">
      <c r="A63" s="106">
        <v>61</v>
      </c>
      <c r="B63" s="21" t="s">
        <v>755</v>
      </c>
      <c r="C63" s="22" t="s">
        <v>517</v>
      </c>
      <c r="D63" s="20" t="s">
        <v>150</v>
      </c>
      <c r="E63" s="23" t="s">
        <v>12</v>
      </c>
      <c r="F63" s="23">
        <v>5400</v>
      </c>
      <c r="G63" s="23">
        <v>340.3</v>
      </c>
      <c r="H63" s="23">
        <v>338.4</v>
      </c>
      <c r="I63" s="23">
        <v>339.65</v>
      </c>
      <c r="J63" s="33">
        <f t="shared" si="6"/>
        <v>-0.65000000000003411</v>
      </c>
      <c r="K63" s="34">
        <f t="shared" si="7"/>
        <v>-3510.0000000001842</v>
      </c>
      <c r="L63" s="55"/>
    </row>
    <row r="64" spans="1:12" ht="19.95" customHeight="1">
      <c r="A64" s="106">
        <v>62</v>
      </c>
      <c r="B64" s="21" t="s">
        <v>755</v>
      </c>
      <c r="C64" s="22" t="s">
        <v>754</v>
      </c>
      <c r="D64" s="20" t="s">
        <v>669</v>
      </c>
      <c r="E64" s="23" t="s">
        <v>12</v>
      </c>
      <c r="F64" s="23">
        <v>4000</v>
      </c>
      <c r="G64" s="23">
        <v>400.9</v>
      </c>
      <c r="H64" s="23">
        <v>396.9</v>
      </c>
      <c r="I64" s="23">
        <v>404.1</v>
      </c>
      <c r="J64" s="33">
        <f t="shared" si="6"/>
        <v>3.2000000000000455</v>
      </c>
      <c r="K64" s="34">
        <f t="shared" si="7"/>
        <v>12800.000000000182</v>
      </c>
      <c r="L64" s="55">
        <f>SUM(K60:K64)</f>
        <v>14034.99999999998</v>
      </c>
    </row>
    <row r="65" spans="1:12" ht="19.95" customHeight="1">
      <c r="A65" s="106">
        <v>63</v>
      </c>
      <c r="B65" s="21">
        <v>45127</v>
      </c>
      <c r="C65" s="22" t="s">
        <v>238</v>
      </c>
      <c r="D65" s="20" t="s">
        <v>150</v>
      </c>
      <c r="E65" s="23" t="s">
        <v>12</v>
      </c>
      <c r="F65" s="23">
        <v>5400</v>
      </c>
      <c r="G65" s="23">
        <v>343.3</v>
      </c>
      <c r="H65" s="23">
        <v>338.4</v>
      </c>
      <c r="I65" s="23">
        <v>340.2</v>
      </c>
      <c r="J65" s="33">
        <f t="shared" si="6"/>
        <v>-3.1000000000000227</v>
      </c>
      <c r="K65" s="34">
        <f t="shared" si="7"/>
        <v>-16740.000000000124</v>
      </c>
      <c r="L65" s="55"/>
    </row>
    <row r="66" spans="1:12" ht="19.95" customHeight="1">
      <c r="A66" s="106">
        <v>64</v>
      </c>
      <c r="B66" s="21"/>
      <c r="C66" s="22" t="s">
        <v>378</v>
      </c>
      <c r="D66" s="20" t="s">
        <v>556</v>
      </c>
      <c r="E66" s="23" t="s">
        <v>12</v>
      </c>
      <c r="F66" s="23">
        <v>3200</v>
      </c>
      <c r="G66" s="23">
        <v>483.9</v>
      </c>
      <c r="H66" s="23">
        <v>480.6</v>
      </c>
      <c r="I66" s="23">
        <v>491.25</v>
      </c>
      <c r="J66" s="33">
        <f t="shared" si="6"/>
        <v>7.3500000000000227</v>
      </c>
      <c r="K66" s="34">
        <f t="shared" si="7"/>
        <v>23520.000000000073</v>
      </c>
      <c r="L66" s="55"/>
    </row>
    <row r="67" spans="1:12" ht="19.95" customHeight="1">
      <c r="A67" s="106">
        <v>65</v>
      </c>
      <c r="B67" s="21"/>
      <c r="C67" s="22" t="s">
        <v>90</v>
      </c>
      <c r="D67" s="20" t="s">
        <v>74</v>
      </c>
      <c r="E67" s="23" t="s">
        <v>12</v>
      </c>
      <c r="F67" s="23">
        <v>1250</v>
      </c>
      <c r="G67" s="23">
        <v>976</v>
      </c>
      <c r="H67" s="23">
        <v>967.5</v>
      </c>
      <c r="I67" s="23">
        <v>979</v>
      </c>
      <c r="J67" s="33">
        <f t="shared" si="6"/>
        <v>3</v>
      </c>
      <c r="K67" s="34">
        <f t="shared" si="7"/>
        <v>3750</v>
      </c>
      <c r="L67" s="55"/>
    </row>
    <row r="68" spans="1:12" ht="19.95" customHeight="1">
      <c r="A68" s="106">
        <v>66</v>
      </c>
      <c r="B68" s="21" t="s">
        <v>755</v>
      </c>
      <c r="C68" s="22" t="s">
        <v>275</v>
      </c>
      <c r="D68" s="20" t="s">
        <v>610</v>
      </c>
      <c r="E68" s="23" t="s">
        <v>12</v>
      </c>
      <c r="F68" s="23">
        <v>1800</v>
      </c>
      <c r="G68" s="23">
        <v>873</v>
      </c>
      <c r="H68" s="23">
        <v>867.6</v>
      </c>
      <c r="I68" s="23">
        <v>870.3</v>
      </c>
      <c r="J68" s="33">
        <f t="shared" si="6"/>
        <v>-2.7000000000000455</v>
      </c>
      <c r="K68" s="34">
        <f t="shared" si="7"/>
        <v>-4860.0000000000819</v>
      </c>
      <c r="L68" s="55">
        <f>SUM(K65:K68)</f>
        <v>5669.9999999998672</v>
      </c>
    </row>
    <row r="69" spans="1:12" ht="19.95" customHeight="1">
      <c r="A69" s="106">
        <v>67</v>
      </c>
      <c r="B69" s="21">
        <v>45128</v>
      </c>
      <c r="C69" s="22" t="s">
        <v>94</v>
      </c>
      <c r="D69" s="20" t="s">
        <v>126</v>
      </c>
      <c r="E69" s="23" t="s">
        <v>12</v>
      </c>
      <c r="F69" s="23">
        <v>3000</v>
      </c>
      <c r="G69" s="23">
        <v>614.79999999999995</v>
      </c>
      <c r="H69" s="23">
        <v>609.29999999999995</v>
      </c>
      <c r="I69" s="23">
        <v>618.4</v>
      </c>
      <c r="J69" s="33">
        <f t="shared" si="6"/>
        <v>3.6000000000000227</v>
      </c>
      <c r="K69" s="34">
        <f t="shared" si="7"/>
        <v>10800.000000000069</v>
      </c>
      <c r="L69" s="55"/>
    </row>
    <row r="70" spans="1:12" ht="19.95" customHeight="1">
      <c r="A70" s="106">
        <v>68</v>
      </c>
      <c r="B70" s="21"/>
      <c r="C70" s="22" t="s">
        <v>261</v>
      </c>
      <c r="D70" s="20" t="s">
        <v>159</v>
      </c>
      <c r="E70" s="23" t="s">
        <v>12</v>
      </c>
      <c r="F70" s="23">
        <v>200</v>
      </c>
      <c r="G70" s="23">
        <v>3733.9</v>
      </c>
      <c r="H70" s="23">
        <v>3708.9</v>
      </c>
      <c r="I70" s="23">
        <v>3718.95</v>
      </c>
      <c r="J70" s="33">
        <f t="shared" si="6"/>
        <v>-14.950000000000273</v>
      </c>
      <c r="K70" s="34">
        <f t="shared" si="7"/>
        <v>-2990.0000000000546</v>
      </c>
      <c r="L70" s="55"/>
    </row>
    <row r="71" spans="1:12" ht="19.95" customHeight="1">
      <c r="A71" s="106">
        <v>69</v>
      </c>
      <c r="B71" s="21"/>
      <c r="C71" s="22" t="s">
        <v>441</v>
      </c>
      <c r="D71" s="20" t="s">
        <v>164</v>
      </c>
      <c r="E71" s="23" t="s">
        <v>13</v>
      </c>
      <c r="F71" s="23">
        <v>600</v>
      </c>
      <c r="G71" s="23">
        <v>2626</v>
      </c>
      <c r="H71" s="23">
        <v>2644.2</v>
      </c>
      <c r="I71" s="23">
        <v>2605.5500000000002</v>
      </c>
      <c r="J71" s="33">
        <f t="shared" si="6"/>
        <v>20.449999999999818</v>
      </c>
      <c r="K71" s="34">
        <f t="shared" si="7"/>
        <v>12269.999999999891</v>
      </c>
      <c r="L71" s="55"/>
    </row>
    <row r="72" spans="1:12" ht="19.95" customHeight="1">
      <c r="A72" s="106">
        <v>70</v>
      </c>
      <c r="B72" s="21"/>
      <c r="C72" s="22" t="s">
        <v>238</v>
      </c>
      <c r="D72" s="20" t="s">
        <v>113</v>
      </c>
      <c r="E72" s="23" t="s">
        <v>12</v>
      </c>
      <c r="F72" s="23">
        <v>1425</v>
      </c>
      <c r="G72" s="23">
        <v>630.6</v>
      </c>
      <c r="H72" s="23">
        <v>624.15</v>
      </c>
      <c r="I72" s="23">
        <v>630</v>
      </c>
      <c r="J72" s="33">
        <f t="shared" si="6"/>
        <v>-0.60000000000002274</v>
      </c>
      <c r="K72" s="34">
        <f t="shared" si="7"/>
        <v>-855.0000000000324</v>
      </c>
      <c r="L72" s="55"/>
    </row>
    <row r="73" spans="1:12" ht="19.95" customHeight="1">
      <c r="A73" s="106">
        <v>71</v>
      </c>
      <c r="B73" s="21"/>
      <c r="C73" s="22" t="s">
        <v>378</v>
      </c>
      <c r="D73" s="20" t="s">
        <v>253</v>
      </c>
      <c r="E73" s="23" t="s">
        <v>12</v>
      </c>
      <c r="F73" s="23">
        <v>10000</v>
      </c>
      <c r="G73" s="23">
        <v>182.45</v>
      </c>
      <c r="H73" s="23">
        <v>180.45</v>
      </c>
      <c r="I73" s="23">
        <v>181.35</v>
      </c>
      <c r="J73" s="33">
        <f t="shared" si="6"/>
        <v>-1.0999999999999943</v>
      </c>
      <c r="K73" s="34">
        <f t="shared" si="7"/>
        <v>-10999.999999999944</v>
      </c>
      <c r="L73" s="55"/>
    </row>
    <row r="74" spans="1:12" ht="19.95" customHeight="1">
      <c r="A74" s="106">
        <v>72</v>
      </c>
      <c r="B74" s="21"/>
      <c r="C74" s="22" t="s">
        <v>90</v>
      </c>
      <c r="D74" s="20" t="s">
        <v>376</v>
      </c>
      <c r="E74" s="23" t="s">
        <v>13</v>
      </c>
      <c r="F74" s="23">
        <v>2200</v>
      </c>
      <c r="G74" s="23">
        <v>643.25</v>
      </c>
      <c r="H74" s="23">
        <v>650.70000000000005</v>
      </c>
      <c r="I74" s="23">
        <v>646.20000000000005</v>
      </c>
      <c r="J74" s="33">
        <f t="shared" si="6"/>
        <v>-2.9500000000000455</v>
      </c>
      <c r="K74" s="34">
        <f t="shared" si="7"/>
        <v>-6490.0000000001</v>
      </c>
      <c r="L74" s="55"/>
    </row>
    <row r="75" spans="1:12" ht="19.95" customHeight="1">
      <c r="A75" s="106">
        <v>73</v>
      </c>
      <c r="B75" s="21" t="s">
        <v>758</v>
      </c>
      <c r="C75" s="22" t="s">
        <v>363</v>
      </c>
      <c r="D75" s="20" t="s">
        <v>392</v>
      </c>
      <c r="E75" s="23" t="s">
        <v>13</v>
      </c>
      <c r="F75" s="23">
        <v>1500</v>
      </c>
      <c r="G75" s="23">
        <v>1296</v>
      </c>
      <c r="H75" s="23">
        <v>1305.9000000000001</v>
      </c>
      <c r="I75" s="23">
        <v>1292.3</v>
      </c>
      <c r="J75" s="33">
        <f t="shared" si="6"/>
        <v>3.7000000000000455</v>
      </c>
      <c r="K75" s="34">
        <f t="shared" si="7"/>
        <v>5550.0000000000682</v>
      </c>
      <c r="L75" s="55"/>
    </row>
    <row r="76" spans="1:12" ht="19.95" customHeight="1">
      <c r="A76" s="106">
        <v>74</v>
      </c>
      <c r="B76" s="21" t="s">
        <v>758</v>
      </c>
      <c r="C76" s="22" t="s">
        <v>770</v>
      </c>
      <c r="D76" s="20" t="s">
        <v>138</v>
      </c>
      <c r="E76" s="23" t="s">
        <v>13</v>
      </c>
      <c r="F76" s="23">
        <v>2500</v>
      </c>
      <c r="G76" s="23">
        <v>466</v>
      </c>
      <c r="H76" s="23">
        <v>469.8</v>
      </c>
      <c r="I76" s="23">
        <v>467</v>
      </c>
      <c r="J76" s="33">
        <f t="shared" si="6"/>
        <v>-1</v>
      </c>
      <c r="K76" s="34">
        <f t="shared" si="7"/>
        <v>-2500</v>
      </c>
      <c r="L76" s="55">
        <f>SUM(K69:K76)</f>
        <v>4784.9999999998972</v>
      </c>
    </row>
    <row r="77" spans="1:12" ht="19.95" customHeight="1">
      <c r="A77" s="106">
        <v>75</v>
      </c>
      <c r="B77" s="21">
        <v>45131</v>
      </c>
      <c r="C77" s="22" t="s">
        <v>192</v>
      </c>
      <c r="D77" s="20" t="s">
        <v>384</v>
      </c>
      <c r="E77" s="23" t="s">
        <v>12</v>
      </c>
      <c r="F77" s="23">
        <v>3850</v>
      </c>
      <c r="G77" s="23">
        <v>171.65</v>
      </c>
      <c r="H77" s="23">
        <v>169.65</v>
      </c>
      <c r="I77" s="23">
        <v>171.45</v>
      </c>
      <c r="J77" s="33">
        <f t="shared" si="6"/>
        <v>-0.20000000000001705</v>
      </c>
      <c r="K77" s="34">
        <f t="shared" si="7"/>
        <v>-770.00000000006571</v>
      </c>
      <c r="L77" s="55"/>
    </row>
    <row r="78" spans="1:12" ht="19.95" customHeight="1">
      <c r="A78" s="106">
        <v>76</v>
      </c>
      <c r="B78" s="21"/>
      <c r="C78" s="22" t="s">
        <v>96</v>
      </c>
      <c r="D78" s="20" t="s">
        <v>155</v>
      </c>
      <c r="E78" s="23" t="s">
        <v>13</v>
      </c>
      <c r="F78" s="23">
        <v>4000</v>
      </c>
      <c r="G78" s="23">
        <v>268.39999999999998</v>
      </c>
      <c r="H78" s="23">
        <v>270.89999999999998</v>
      </c>
      <c r="I78" s="23">
        <v>269.8</v>
      </c>
      <c r="J78" s="33">
        <f t="shared" si="6"/>
        <v>-1.4000000000000341</v>
      </c>
      <c r="K78" s="34">
        <f t="shared" si="7"/>
        <v>-5600.0000000001364</v>
      </c>
      <c r="L78" s="55"/>
    </row>
    <row r="79" spans="1:12" ht="19.95" customHeight="1">
      <c r="A79" s="106">
        <v>77</v>
      </c>
      <c r="B79" s="21"/>
      <c r="C79" s="22" t="s">
        <v>349</v>
      </c>
      <c r="D79" s="20" t="s">
        <v>640</v>
      </c>
      <c r="E79" s="23" t="s">
        <v>12</v>
      </c>
      <c r="F79" s="23">
        <v>700</v>
      </c>
      <c r="G79" s="23">
        <v>1362.65</v>
      </c>
      <c r="H79" s="23">
        <v>1353.6</v>
      </c>
      <c r="I79" s="23">
        <v>1363.1</v>
      </c>
      <c r="J79" s="33">
        <f t="shared" si="6"/>
        <v>0.4499999999998181</v>
      </c>
      <c r="K79" s="34">
        <f t="shared" si="7"/>
        <v>314.99999999987267</v>
      </c>
      <c r="L79" s="55"/>
    </row>
    <row r="80" spans="1:12" ht="19.95" customHeight="1">
      <c r="A80" s="106">
        <v>78</v>
      </c>
      <c r="B80" s="21"/>
      <c r="C80" s="22" t="s">
        <v>509</v>
      </c>
      <c r="D80" s="20" t="s">
        <v>635</v>
      </c>
      <c r="E80" s="23" t="s">
        <v>12</v>
      </c>
      <c r="F80" s="23">
        <v>600</v>
      </c>
      <c r="G80" s="23">
        <v>3100</v>
      </c>
      <c r="H80" s="23">
        <v>3077.1</v>
      </c>
      <c r="I80" s="23">
        <v>3077.1</v>
      </c>
      <c r="J80" s="33">
        <f t="shared" si="6"/>
        <v>-22.900000000000091</v>
      </c>
      <c r="K80" s="34">
        <f t="shared" si="7"/>
        <v>-13740.000000000055</v>
      </c>
      <c r="L80" s="55"/>
    </row>
    <row r="81" spans="1:12" ht="19.95" customHeight="1">
      <c r="A81" s="106">
        <v>79</v>
      </c>
      <c r="B81" s="21"/>
      <c r="C81" s="22" t="s">
        <v>63</v>
      </c>
      <c r="D81" s="20" t="s">
        <v>273</v>
      </c>
      <c r="E81" s="23" t="s">
        <v>12</v>
      </c>
      <c r="F81" s="23">
        <v>500</v>
      </c>
      <c r="G81" s="23">
        <v>4915.7</v>
      </c>
      <c r="H81" s="23">
        <v>4887.8999999999996</v>
      </c>
      <c r="I81" s="23">
        <v>4887.8999999999996</v>
      </c>
      <c r="J81" s="33">
        <f t="shared" si="6"/>
        <v>-27.800000000000182</v>
      </c>
      <c r="K81" s="34">
        <f t="shared" si="7"/>
        <v>-13900.000000000091</v>
      </c>
      <c r="L81" s="55"/>
    </row>
    <row r="82" spans="1:12" ht="19.95" customHeight="1">
      <c r="A82" s="106">
        <v>80</v>
      </c>
      <c r="B82" s="21" t="s">
        <v>755</v>
      </c>
      <c r="C82" s="22" t="s">
        <v>781</v>
      </c>
      <c r="D82" s="20" t="s">
        <v>588</v>
      </c>
      <c r="E82" s="23" t="s">
        <v>12</v>
      </c>
      <c r="F82" s="23">
        <v>21000</v>
      </c>
      <c r="G82" s="23">
        <v>98.1</v>
      </c>
      <c r="H82" s="23">
        <v>95.85</v>
      </c>
      <c r="I82" s="23">
        <v>99.15</v>
      </c>
      <c r="J82" s="33">
        <f t="shared" si="6"/>
        <v>1.0500000000000114</v>
      </c>
      <c r="K82" s="34">
        <f t="shared" si="7"/>
        <v>22050.00000000024</v>
      </c>
      <c r="L82" s="55">
        <f>SUM(K77:K82)</f>
        <v>-11645.00000000024</v>
      </c>
    </row>
    <row r="83" spans="1:12" ht="19.95" customHeight="1">
      <c r="A83" s="106">
        <v>81</v>
      </c>
      <c r="B83" s="21">
        <v>45132</v>
      </c>
      <c r="C83" s="22" t="s">
        <v>50</v>
      </c>
      <c r="D83" s="20" t="s">
        <v>146</v>
      </c>
      <c r="E83" s="23" t="s">
        <v>12</v>
      </c>
      <c r="F83" s="23">
        <v>3600</v>
      </c>
      <c r="G83" s="23">
        <v>433.3</v>
      </c>
      <c r="H83" s="23">
        <v>427.5</v>
      </c>
      <c r="I83" s="23">
        <v>438.35</v>
      </c>
      <c r="J83" s="33">
        <f t="shared" si="6"/>
        <v>5.0500000000000114</v>
      </c>
      <c r="K83" s="34">
        <f t="shared" si="7"/>
        <v>18180.00000000004</v>
      </c>
      <c r="L83" s="55"/>
    </row>
    <row r="84" spans="1:12" ht="19.95" customHeight="1">
      <c r="A84" s="106">
        <v>82</v>
      </c>
      <c r="B84" s="21"/>
      <c r="C84" s="22" t="s">
        <v>460</v>
      </c>
      <c r="D84" s="20" t="s">
        <v>744</v>
      </c>
      <c r="E84" s="23" t="s">
        <v>12</v>
      </c>
      <c r="F84" s="23">
        <v>7100</v>
      </c>
      <c r="G84" s="23">
        <v>100.25</v>
      </c>
      <c r="H84" s="23">
        <v>98.1</v>
      </c>
      <c r="I84" s="23">
        <v>99.75</v>
      </c>
      <c r="J84" s="33">
        <f t="shared" si="6"/>
        <v>-0.5</v>
      </c>
      <c r="K84" s="34">
        <f t="shared" si="7"/>
        <v>-3550</v>
      </c>
      <c r="L84" s="55"/>
    </row>
    <row r="85" spans="1:12" ht="19.95" customHeight="1">
      <c r="A85" s="106">
        <v>83</v>
      </c>
      <c r="B85" s="21"/>
      <c r="C85" s="22" t="s">
        <v>131</v>
      </c>
      <c r="D85" s="20" t="s">
        <v>545</v>
      </c>
      <c r="E85" s="23" t="s">
        <v>12</v>
      </c>
      <c r="F85" s="23">
        <v>15000</v>
      </c>
      <c r="G85" s="23">
        <v>94.35</v>
      </c>
      <c r="H85" s="23">
        <v>92.7</v>
      </c>
      <c r="I85" s="23">
        <v>93.9</v>
      </c>
      <c r="J85" s="33">
        <f t="shared" si="6"/>
        <v>-0.44999999999998863</v>
      </c>
      <c r="K85" s="34">
        <f t="shared" si="7"/>
        <v>-6749.999999999829</v>
      </c>
      <c r="L85" s="55"/>
    </row>
    <row r="86" spans="1:12" ht="19.95" customHeight="1">
      <c r="A86" s="106">
        <v>84</v>
      </c>
      <c r="B86" s="21"/>
      <c r="C86" s="22" t="s">
        <v>196</v>
      </c>
      <c r="D86" s="20" t="s">
        <v>580</v>
      </c>
      <c r="E86" s="23" t="s">
        <v>12</v>
      </c>
      <c r="F86" s="23">
        <v>3000</v>
      </c>
      <c r="G86" s="23">
        <v>200.8</v>
      </c>
      <c r="H86" s="23">
        <v>198.9</v>
      </c>
      <c r="I86" s="23">
        <v>200.45</v>
      </c>
      <c r="J86" s="33">
        <f t="shared" si="6"/>
        <v>-0.35000000000002274</v>
      </c>
      <c r="K86" s="34">
        <f t="shared" si="7"/>
        <v>-1050.0000000000682</v>
      </c>
      <c r="L86" s="55"/>
    </row>
    <row r="87" spans="1:12" ht="19.95" customHeight="1">
      <c r="A87" s="106">
        <v>85</v>
      </c>
      <c r="B87" s="21"/>
      <c r="C87" s="22" t="s">
        <v>436</v>
      </c>
      <c r="D87" s="20" t="s">
        <v>166</v>
      </c>
      <c r="E87" s="23" t="s">
        <v>12</v>
      </c>
      <c r="F87" s="23">
        <v>2500</v>
      </c>
      <c r="G87" s="23">
        <v>652.29999999999995</v>
      </c>
      <c r="H87" s="23">
        <v>646.20000000000005</v>
      </c>
      <c r="I87" s="23">
        <v>661.4</v>
      </c>
      <c r="J87" s="33">
        <f t="shared" si="6"/>
        <v>9.1000000000000227</v>
      </c>
      <c r="K87" s="34">
        <f t="shared" si="7"/>
        <v>22750.000000000058</v>
      </c>
      <c r="L87" s="55"/>
    </row>
    <row r="88" spans="1:12" ht="19.95" customHeight="1">
      <c r="A88" s="106">
        <v>86</v>
      </c>
      <c r="B88" s="21" t="s">
        <v>755</v>
      </c>
      <c r="C88" s="22" t="s">
        <v>91</v>
      </c>
      <c r="D88" s="20" t="s">
        <v>351</v>
      </c>
      <c r="E88" s="23" t="s">
        <v>12</v>
      </c>
      <c r="F88" s="23">
        <v>9150</v>
      </c>
      <c r="G88" s="23">
        <v>115.85</v>
      </c>
      <c r="H88" s="23">
        <v>113.85</v>
      </c>
      <c r="I88" s="23">
        <v>116.85</v>
      </c>
      <c r="J88" s="33">
        <f t="shared" si="6"/>
        <v>1</v>
      </c>
      <c r="K88" s="34">
        <f t="shared" si="7"/>
        <v>9150</v>
      </c>
      <c r="L88" s="55">
        <f>SUM(K83:K88)</f>
        <v>38730.000000000204</v>
      </c>
    </row>
    <row r="89" spans="1:12" ht="19.95" customHeight="1">
      <c r="A89" s="106">
        <v>87</v>
      </c>
      <c r="B89" s="21">
        <v>45133</v>
      </c>
      <c r="C89" s="22" t="s">
        <v>106</v>
      </c>
      <c r="D89" s="20" t="s">
        <v>716</v>
      </c>
      <c r="E89" s="23" t="s">
        <v>12</v>
      </c>
      <c r="F89" s="23">
        <v>1000</v>
      </c>
      <c r="G89" s="23">
        <v>1640</v>
      </c>
      <c r="H89" s="23">
        <v>1620.9</v>
      </c>
      <c r="I89" s="23">
        <v>1666</v>
      </c>
      <c r="J89" s="33">
        <f t="shared" si="6"/>
        <v>26</v>
      </c>
      <c r="K89" s="34">
        <f t="shared" si="7"/>
        <v>26000</v>
      </c>
      <c r="L89" s="55"/>
    </row>
    <row r="90" spans="1:12" ht="19.95" customHeight="1">
      <c r="A90" s="106">
        <v>88</v>
      </c>
      <c r="B90" s="21"/>
      <c r="C90" s="22" t="s">
        <v>363</v>
      </c>
      <c r="D90" s="20" t="s">
        <v>666</v>
      </c>
      <c r="E90" s="23" t="s">
        <v>12</v>
      </c>
      <c r="F90" s="23">
        <v>2600</v>
      </c>
      <c r="G90" s="23">
        <v>602.9</v>
      </c>
      <c r="H90" s="23">
        <v>597.6</v>
      </c>
      <c r="I90" s="23">
        <v>600.29999999999995</v>
      </c>
      <c r="J90" s="33">
        <f t="shared" si="6"/>
        <v>-2.6000000000000227</v>
      </c>
      <c r="K90" s="34">
        <f t="shared" si="7"/>
        <v>-6760.0000000000591</v>
      </c>
      <c r="L90" s="55"/>
    </row>
    <row r="91" spans="1:12" ht="19.95" customHeight="1">
      <c r="A91" s="106">
        <v>89</v>
      </c>
      <c r="B91" s="21" t="s">
        <v>755</v>
      </c>
      <c r="C91" s="22" t="s">
        <v>781</v>
      </c>
      <c r="D91" s="20" t="s">
        <v>239</v>
      </c>
      <c r="E91" s="23" t="s">
        <v>12</v>
      </c>
      <c r="F91" s="23">
        <v>1400</v>
      </c>
      <c r="G91" s="23">
        <v>1110.5999999999999</v>
      </c>
      <c r="H91" s="23">
        <v>1102.5</v>
      </c>
      <c r="I91" s="23">
        <v>1109.95</v>
      </c>
      <c r="J91" s="33">
        <f t="shared" si="6"/>
        <v>-0.64999999999986358</v>
      </c>
      <c r="K91" s="34">
        <f t="shared" si="7"/>
        <v>-909.99999999980901</v>
      </c>
      <c r="L91" s="55"/>
    </row>
    <row r="92" spans="1:12" ht="19.95" customHeight="1">
      <c r="A92" s="106">
        <v>90</v>
      </c>
      <c r="B92" s="21" t="s">
        <v>755</v>
      </c>
      <c r="C92" s="22" t="s">
        <v>759</v>
      </c>
      <c r="D92" s="20" t="s">
        <v>508</v>
      </c>
      <c r="E92" s="23" t="s">
        <v>12</v>
      </c>
      <c r="F92" s="23">
        <v>6800</v>
      </c>
      <c r="G92" s="23">
        <v>181.25</v>
      </c>
      <c r="H92" s="23">
        <v>180</v>
      </c>
      <c r="I92" s="23">
        <v>180</v>
      </c>
      <c r="J92" s="33">
        <f t="shared" si="6"/>
        <v>-1.25</v>
      </c>
      <c r="K92" s="34">
        <f t="shared" si="7"/>
        <v>-8500</v>
      </c>
      <c r="L92" s="55">
        <f>SUM(K89:K92)</f>
        <v>9830.000000000131</v>
      </c>
    </row>
    <row r="93" spans="1:12" ht="19.95" customHeight="1">
      <c r="A93" s="106">
        <v>91</v>
      </c>
      <c r="B93" s="21">
        <v>45134</v>
      </c>
      <c r="C93" s="22" t="s">
        <v>276</v>
      </c>
      <c r="D93" s="20" t="s">
        <v>178</v>
      </c>
      <c r="E93" s="23" t="s">
        <v>12</v>
      </c>
      <c r="F93" s="23">
        <v>3600</v>
      </c>
      <c r="G93" s="23">
        <v>254.65</v>
      </c>
      <c r="H93" s="23">
        <v>252</v>
      </c>
      <c r="I93" s="23">
        <v>253.15</v>
      </c>
      <c r="J93" s="33">
        <f t="shared" si="6"/>
        <v>-1.5</v>
      </c>
      <c r="K93" s="34">
        <f t="shared" si="7"/>
        <v>-5400</v>
      </c>
      <c r="L93" s="55"/>
    </row>
    <row r="94" spans="1:12" ht="19.95" customHeight="1">
      <c r="A94" s="106">
        <v>92</v>
      </c>
      <c r="B94" s="21"/>
      <c r="C94" s="22" t="s">
        <v>238</v>
      </c>
      <c r="D94" s="20" t="s">
        <v>159</v>
      </c>
      <c r="E94" s="23" t="s">
        <v>12</v>
      </c>
      <c r="F94" s="23">
        <v>400</v>
      </c>
      <c r="G94" s="23">
        <v>3729</v>
      </c>
      <c r="H94" s="23">
        <v>3699</v>
      </c>
      <c r="I94" s="23">
        <v>3782.5</v>
      </c>
      <c r="J94" s="33">
        <f t="shared" si="6"/>
        <v>53.5</v>
      </c>
      <c r="K94" s="34">
        <f t="shared" si="7"/>
        <v>21400</v>
      </c>
      <c r="L94" s="55"/>
    </row>
    <row r="95" spans="1:12" ht="19.95" customHeight="1">
      <c r="A95" s="106">
        <v>93</v>
      </c>
      <c r="B95" s="21"/>
      <c r="C95" s="22" t="s">
        <v>495</v>
      </c>
      <c r="D95" s="20" t="s">
        <v>599</v>
      </c>
      <c r="E95" s="23" t="s">
        <v>12</v>
      </c>
      <c r="F95" s="23">
        <v>5000</v>
      </c>
      <c r="G95" s="23">
        <v>135.44999999999999</v>
      </c>
      <c r="H95" s="23">
        <v>134.1</v>
      </c>
      <c r="I95" s="23">
        <v>134.9</v>
      </c>
      <c r="J95" s="33">
        <f t="shared" si="6"/>
        <v>-0.54999999999998295</v>
      </c>
      <c r="K95" s="34">
        <f t="shared" si="7"/>
        <v>-2749.9999999999145</v>
      </c>
      <c r="L95" s="55"/>
    </row>
    <row r="96" spans="1:12" ht="19.95" customHeight="1">
      <c r="A96" s="106">
        <v>94</v>
      </c>
      <c r="B96" s="21"/>
      <c r="C96" s="22" t="s">
        <v>421</v>
      </c>
      <c r="D96" s="20" t="s">
        <v>716</v>
      </c>
      <c r="E96" s="23" t="s">
        <v>12</v>
      </c>
      <c r="F96" s="23">
        <v>1000</v>
      </c>
      <c r="G96" s="23">
        <v>1721.75</v>
      </c>
      <c r="H96" s="23">
        <v>1696.5</v>
      </c>
      <c r="I96" s="23">
        <v>1732.5</v>
      </c>
      <c r="J96" s="33">
        <f t="shared" si="6"/>
        <v>10.75</v>
      </c>
      <c r="K96" s="34">
        <f t="shared" si="7"/>
        <v>10750</v>
      </c>
      <c r="L96" s="55"/>
    </row>
    <row r="97" spans="1:13" ht="19.95" customHeight="1">
      <c r="A97" s="106">
        <v>95</v>
      </c>
      <c r="B97" s="21"/>
      <c r="C97" s="22" t="s">
        <v>396</v>
      </c>
      <c r="D97" s="20" t="s">
        <v>109</v>
      </c>
      <c r="E97" s="23" t="s">
        <v>13</v>
      </c>
      <c r="F97" s="23">
        <v>8000</v>
      </c>
      <c r="G97" s="23">
        <v>310.10000000000002</v>
      </c>
      <c r="H97" s="23">
        <v>314.10000000000002</v>
      </c>
      <c r="I97" s="23">
        <v>310.35000000000002</v>
      </c>
      <c r="J97" s="33">
        <f t="shared" si="6"/>
        <v>-0.25</v>
      </c>
      <c r="K97" s="34">
        <f t="shared" si="7"/>
        <v>-2000</v>
      </c>
      <c r="L97" s="55"/>
    </row>
    <row r="98" spans="1:13" ht="19.95" customHeight="1">
      <c r="A98" s="106">
        <v>96</v>
      </c>
      <c r="B98" s="21" t="s">
        <v>755</v>
      </c>
      <c r="C98" s="22" t="s">
        <v>757</v>
      </c>
      <c r="D98" s="20" t="s">
        <v>635</v>
      </c>
      <c r="E98" s="23" t="s">
        <v>12</v>
      </c>
      <c r="F98" s="23">
        <v>600</v>
      </c>
      <c r="G98" s="23">
        <v>3172</v>
      </c>
      <c r="H98" s="23">
        <v>3150.9</v>
      </c>
      <c r="I98" s="23">
        <v>3159</v>
      </c>
      <c r="J98" s="33">
        <f t="shared" si="6"/>
        <v>-13</v>
      </c>
      <c r="K98" s="34">
        <f t="shared" si="7"/>
        <v>-7800</v>
      </c>
      <c r="L98" s="55">
        <f>SUM(K93:K98)</f>
        <v>14200.000000000087</v>
      </c>
    </row>
    <row r="99" spans="1:13" ht="19.95" customHeight="1">
      <c r="A99" s="106">
        <v>97</v>
      </c>
      <c r="B99" s="21">
        <v>45135</v>
      </c>
      <c r="C99" s="22" t="s">
        <v>118</v>
      </c>
      <c r="D99" s="20" t="s">
        <v>702</v>
      </c>
      <c r="E99" s="23" t="s">
        <v>12</v>
      </c>
      <c r="F99" s="23">
        <v>300</v>
      </c>
      <c r="G99" s="23">
        <v>3926</v>
      </c>
      <c r="H99" s="23">
        <v>3901.5</v>
      </c>
      <c r="I99" s="23">
        <v>3924.9</v>
      </c>
      <c r="J99" s="33">
        <f t="shared" si="6"/>
        <v>-1.0999999999999091</v>
      </c>
      <c r="K99" s="34">
        <f t="shared" si="7"/>
        <v>-329.99999999997272</v>
      </c>
      <c r="L99" s="55"/>
    </row>
    <row r="100" spans="1:13" ht="19.95" customHeight="1">
      <c r="A100" s="106">
        <v>98</v>
      </c>
      <c r="B100" s="21"/>
      <c r="C100" s="22" t="s">
        <v>211</v>
      </c>
      <c r="D100" s="20" t="s">
        <v>168</v>
      </c>
      <c r="E100" s="23" t="s">
        <v>12</v>
      </c>
      <c r="F100" s="23">
        <v>1100</v>
      </c>
      <c r="G100" s="23">
        <v>1011.9</v>
      </c>
      <c r="H100" s="23">
        <v>999</v>
      </c>
      <c r="I100" s="23">
        <v>1031</v>
      </c>
      <c r="J100" s="33">
        <f t="shared" si="6"/>
        <v>19.100000000000023</v>
      </c>
      <c r="K100" s="34">
        <f t="shared" si="7"/>
        <v>21010.000000000025</v>
      </c>
      <c r="L100" s="55"/>
    </row>
    <row r="101" spans="1:13" ht="19.95" customHeight="1">
      <c r="A101" s="106">
        <v>99</v>
      </c>
      <c r="B101" s="21"/>
      <c r="C101" s="22" t="s">
        <v>272</v>
      </c>
      <c r="D101" s="20" t="s">
        <v>78</v>
      </c>
      <c r="E101" s="23" t="s">
        <v>13</v>
      </c>
      <c r="F101" s="23">
        <v>250</v>
      </c>
      <c r="G101" s="23">
        <v>7275</v>
      </c>
      <c r="H101" s="23">
        <v>7335.9</v>
      </c>
      <c r="I101" s="23">
        <v>7305</v>
      </c>
      <c r="J101" s="33">
        <f t="shared" si="6"/>
        <v>-30</v>
      </c>
      <c r="K101" s="34">
        <f t="shared" si="7"/>
        <v>-7500</v>
      </c>
      <c r="L101" s="55"/>
    </row>
    <row r="102" spans="1:13" ht="19.95" customHeight="1">
      <c r="A102" s="106">
        <v>100</v>
      </c>
      <c r="B102" s="21"/>
      <c r="C102" s="22" t="s">
        <v>196</v>
      </c>
      <c r="D102" s="20" t="s">
        <v>169</v>
      </c>
      <c r="E102" s="23" t="s">
        <v>12</v>
      </c>
      <c r="F102" s="23">
        <v>5500</v>
      </c>
      <c r="G102" s="23">
        <v>121.5</v>
      </c>
      <c r="H102" s="23">
        <v>119.7</v>
      </c>
      <c r="I102" s="23">
        <v>121.6</v>
      </c>
      <c r="J102" s="33">
        <f t="shared" si="6"/>
        <v>9.9999999999994316E-2</v>
      </c>
      <c r="K102" s="34">
        <f t="shared" si="7"/>
        <v>549.99999999996874</v>
      </c>
      <c r="L102" s="55"/>
    </row>
    <row r="103" spans="1:13" ht="19.95" customHeight="1">
      <c r="A103" s="106">
        <v>101</v>
      </c>
      <c r="B103" s="21"/>
      <c r="C103" s="22" t="s">
        <v>578</v>
      </c>
      <c r="D103" s="20" t="s">
        <v>74</v>
      </c>
      <c r="E103" s="23" t="s">
        <v>13</v>
      </c>
      <c r="F103" s="23">
        <v>1250</v>
      </c>
      <c r="G103" s="23">
        <v>950.8</v>
      </c>
      <c r="H103" s="23">
        <v>958.5</v>
      </c>
      <c r="I103" s="23">
        <v>955.2</v>
      </c>
      <c r="J103" s="33">
        <f t="shared" si="6"/>
        <v>-4.4000000000000909</v>
      </c>
      <c r="K103" s="34">
        <f t="shared" si="7"/>
        <v>-5500.0000000001137</v>
      </c>
      <c r="L103" s="55"/>
    </row>
    <row r="104" spans="1:13" ht="19.95" customHeight="1">
      <c r="A104" s="106">
        <v>102</v>
      </c>
      <c r="B104" s="21"/>
      <c r="C104" s="22" t="s">
        <v>332</v>
      </c>
      <c r="D104" s="20" t="s">
        <v>163</v>
      </c>
      <c r="E104" s="23" t="s">
        <v>13</v>
      </c>
      <c r="F104" s="23">
        <v>5400</v>
      </c>
      <c r="G104" s="23">
        <v>282.25</v>
      </c>
      <c r="H104" s="23">
        <v>284.85000000000002</v>
      </c>
      <c r="I104" s="23">
        <v>282</v>
      </c>
      <c r="J104" s="33">
        <f t="shared" si="6"/>
        <v>0.25</v>
      </c>
      <c r="K104" s="34">
        <f t="shared" si="7"/>
        <v>1350</v>
      </c>
      <c r="L104" s="55"/>
    </row>
    <row r="105" spans="1:13" ht="19.95" customHeight="1">
      <c r="A105" s="106">
        <v>103</v>
      </c>
      <c r="B105" s="21" t="s">
        <v>755</v>
      </c>
      <c r="C105" s="22" t="s">
        <v>293</v>
      </c>
      <c r="D105" s="20" t="s">
        <v>182</v>
      </c>
      <c r="E105" s="23" t="s">
        <v>12</v>
      </c>
      <c r="F105" s="23">
        <v>4000</v>
      </c>
      <c r="G105" s="23">
        <v>413.2</v>
      </c>
      <c r="H105" s="23">
        <v>409.5</v>
      </c>
      <c r="I105" s="23">
        <v>418.2</v>
      </c>
      <c r="J105" s="33">
        <f t="shared" ref="J105:J110" si="8">IF(E105="","",IF(E105="Buy",(I105-G105),(G105-I105)))</f>
        <v>5</v>
      </c>
      <c r="K105" s="34">
        <f t="shared" ref="K105:K110" si="9">IF(E105="","",J105*F105)</f>
        <v>20000</v>
      </c>
      <c r="L105" s="55">
        <f>SUM(K99:K105)</f>
        <v>29579.999999999905</v>
      </c>
    </row>
    <row r="106" spans="1:13" ht="19.95" customHeight="1">
      <c r="A106" s="106">
        <v>104</v>
      </c>
      <c r="B106" s="21">
        <v>45138</v>
      </c>
      <c r="C106" s="22" t="s">
        <v>81</v>
      </c>
      <c r="D106" s="20" t="s">
        <v>202</v>
      </c>
      <c r="E106" s="23" t="s">
        <v>12</v>
      </c>
      <c r="F106" s="23">
        <v>1350</v>
      </c>
      <c r="G106" s="23">
        <v>821</v>
      </c>
      <c r="H106" s="23">
        <v>813.15</v>
      </c>
      <c r="I106" s="23">
        <v>818.75</v>
      </c>
      <c r="J106" s="33">
        <f t="shared" si="8"/>
        <v>-2.25</v>
      </c>
      <c r="K106" s="34">
        <f t="shared" si="9"/>
        <v>-3037.5</v>
      </c>
      <c r="L106" s="55"/>
    </row>
    <row r="107" spans="1:13" ht="19.95" customHeight="1">
      <c r="A107" s="106">
        <v>105</v>
      </c>
      <c r="B107" s="21"/>
      <c r="C107" s="22" t="s">
        <v>246</v>
      </c>
      <c r="D107" s="20" t="s">
        <v>672</v>
      </c>
      <c r="E107" s="23" t="s">
        <v>12</v>
      </c>
      <c r="F107" s="23">
        <v>3200</v>
      </c>
      <c r="G107" s="23">
        <v>409.35</v>
      </c>
      <c r="H107" s="23">
        <v>401.4</v>
      </c>
      <c r="I107" s="23">
        <v>405.9</v>
      </c>
      <c r="J107" s="33">
        <f t="shared" si="8"/>
        <v>-3.4500000000000455</v>
      </c>
      <c r="K107" s="34">
        <f t="shared" si="9"/>
        <v>-11040.000000000146</v>
      </c>
      <c r="L107" s="55"/>
    </row>
    <row r="108" spans="1:13" ht="19.95" customHeight="1">
      <c r="A108" s="106">
        <v>106</v>
      </c>
      <c r="B108" s="21"/>
      <c r="C108" s="22" t="s">
        <v>102</v>
      </c>
      <c r="D108" s="20" t="s">
        <v>692</v>
      </c>
      <c r="E108" s="23" t="s">
        <v>12</v>
      </c>
      <c r="F108" s="23">
        <v>3800</v>
      </c>
      <c r="G108" s="23">
        <v>280.35000000000002</v>
      </c>
      <c r="H108" s="23">
        <v>276.3</v>
      </c>
      <c r="I108" s="23">
        <v>278.60000000000002</v>
      </c>
      <c r="J108" s="33">
        <f t="shared" si="8"/>
        <v>-1.75</v>
      </c>
      <c r="K108" s="34">
        <f t="shared" si="9"/>
        <v>-6650</v>
      </c>
      <c r="L108" s="55"/>
    </row>
    <row r="109" spans="1:13" ht="19.95" customHeight="1">
      <c r="A109" s="106">
        <v>107</v>
      </c>
      <c r="B109" s="21"/>
      <c r="C109" s="22" t="s">
        <v>647</v>
      </c>
      <c r="D109" s="20" t="s">
        <v>564</v>
      </c>
      <c r="E109" s="23" t="s">
        <v>12</v>
      </c>
      <c r="F109" s="23">
        <v>4500</v>
      </c>
      <c r="G109" s="23">
        <v>116.1</v>
      </c>
      <c r="H109" s="23">
        <v>114.75</v>
      </c>
      <c r="I109" s="23">
        <v>117.9</v>
      </c>
      <c r="J109" s="33">
        <f t="shared" si="8"/>
        <v>1.8000000000000114</v>
      </c>
      <c r="K109" s="34">
        <f t="shared" si="9"/>
        <v>8100.0000000000509</v>
      </c>
      <c r="L109" s="55"/>
    </row>
    <row r="110" spans="1:13" ht="19.95" customHeight="1" thickBot="1">
      <c r="A110" s="106">
        <v>108</v>
      </c>
      <c r="B110" s="21" t="s">
        <v>755</v>
      </c>
      <c r="C110" s="22" t="s">
        <v>768</v>
      </c>
      <c r="D110" s="20" t="s">
        <v>24</v>
      </c>
      <c r="E110" s="23" t="s">
        <v>12</v>
      </c>
      <c r="F110" s="23">
        <v>600</v>
      </c>
      <c r="G110" s="23">
        <v>2665.9</v>
      </c>
      <c r="H110" s="23">
        <v>2646.9</v>
      </c>
      <c r="I110" s="23">
        <v>2660</v>
      </c>
      <c r="J110" s="33">
        <f t="shared" si="8"/>
        <v>-5.9000000000000909</v>
      </c>
      <c r="K110" s="34">
        <f t="shared" si="9"/>
        <v>-3540.0000000000546</v>
      </c>
      <c r="L110" s="55">
        <f>SUM(K106:K110)</f>
        <v>-16167.500000000149</v>
      </c>
    </row>
    <row r="111" spans="1:13" s="113" customFormat="1" ht="33.6" customHeight="1" thickBot="1">
      <c r="A111" s="110"/>
      <c r="B111" s="111"/>
      <c r="C111" s="111"/>
      <c r="D111" s="57" t="s">
        <v>31</v>
      </c>
      <c r="E111" s="57"/>
      <c r="F111" s="57"/>
      <c r="G111" s="57"/>
      <c r="H111" s="57"/>
      <c r="I111" s="57"/>
      <c r="J111" s="58"/>
      <c r="K111" s="59">
        <f>SUM(K3:K110)</f>
        <v>240312.49999999924</v>
      </c>
      <c r="L111" s="69"/>
      <c r="M111" s="112"/>
    </row>
    <row r="112" spans="1:13" ht="15.35">
      <c r="A112" s="66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</row>
    <row r="113" spans="1:12" ht="15.35">
      <c r="A113" s="66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</row>
    <row r="114" spans="1:12" ht="15.35">
      <c r="A114" s="66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</row>
    <row r="115" spans="1:12" ht="24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26"/>
      <c r="K115" s="27"/>
      <c r="L115" s="27"/>
    </row>
    <row r="116" spans="1:12" ht="24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26"/>
      <c r="K116" s="27"/>
      <c r="L116" s="27"/>
    </row>
    <row r="117" spans="1:12" ht="24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26"/>
      <c r="K117" s="27"/>
      <c r="L117" s="27"/>
    </row>
    <row r="118" spans="1:12" ht="24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26"/>
      <c r="K118" s="27"/>
      <c r="L118" s="27"/>
    </row>
    <row r="119" spans="1:12" ht="24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26"/>
      <c r="K119" s="27"/>
      <c r="L119" s="27"/>
    </row>
    <row r="120" spans="1:12" ht="24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26"/>
      <c r="K120" s="27"/>
      <c r="L120" s="27"/>
    </row>
    <row r="121" spans="1:12" ht="24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26"/>
      <c r="K121" s="27"/>
      <c r="L121" s="27"/>
    </row>
    <row r="122" spans="1:12" ht="24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26"/>
      <c r="K122" s="27"/>
      <c r="L122" s="27"/>
    </row>
    <row r="123" spans="1:12" ht="15.35">
      <c r="A123" s="66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</row>
    <row r="124" spans="1:12" s="116" customFormat="1" ht="13">
      <c r="A124" s="114" t="s">
        <v>775</v>
      </c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</row>
    <row r="125" spans="1:12" s="116" customFormat="1" ht="13">
      <c r="A125" s="115" t="s">
        <v>776</v>
      </c>
      <c r="B125" s="115"/>
      <c r="C125" s="115"/>
      <c r="D125" s="115"/>
      <c r="E125" s="115"/>
      <c r="F125" s="115"/>
      <c r="G125" s="115"/>
      <c r="H125" s="115"/>
      <c r="I125" s="115"/>
      <c r="J125" s="115"/>
      <c r="K125" s="115"/>
    </row>
    <row r="126" spans="1:12" s="116" customFormat="1" ht="13">
      <c r="A126" s="115" t="s">
        <v>798</v>
      </c>
      <c r="B126" s="115"/>
      <c r="C126" s="115"/>
      <c r="D126" s="115"/>
      <c r="E126" s="115"/>
      <c r="F126" s="115"/>
      <c r="G126" s="115"/>
      <c r="H126" s="115"/>
      <c r="I126" s="115"/>
      <c r="J126" s="115"/>
      <c r="K126" s="115"/>
    </row>
    <row r="127" spans="1:12" s="116" customFormat="1" ht="13">
      <c r="A127" s="115" t="s">
        <v>777</v>
      </c>
      <c r="B127" s="115"/>
      <c r="C127" s="115"/>
      <c r="D127" s="115"/>
      <c r="E127" s="115"/>
      <c r="F127" s="115"/>
      <c r="G127" s="115"/>
      <c r="H127" s="115"/>
      <c r="I127" s="115"/>
      <c r="J127" s="115"/>
      <c r="K127" s="115"/>
    </row>
    <row r="128" spans="1:12" s="116" customFormat="1" ht="13">
      <c r="A128" s="115" t="s">
        <v>778</v>
      </c>
      <c r="B128" s="115"/>
      <c r="C128" s="115"/>
      <c r="D128" s="115"/>
      <c r="E128" s="115"/>
      <c r="F128" s="115"/>
      <c r="G128" s="115"/>
      <c r="H128" s="115"/>
      <c r="I128" s="115"/>
      <c r="J128" s="115"/>
      <c r="K128" s="115"/>
    </row>
    <row r="129" spans="1:11" s="116" customFormat="1" ht="13">
      <c r="A129" s="115" t="s">
        <v>753</v>
      </c>
      <c r="B129" s="115"/>
      <c r="C129" s="115"/>
      <c r="D129" s="115"/>
      <c r="E129" s="115"/>
      <c r="F129" s="115"/>
      <c r="G129" s="115"/>
      <c r="H129" s="115"/>
      <c r="I129" s="115"/>
      <c r="J129" s="115"/>
      <c r="K129" s="115"/>
    </row>
    <row r="130" spans="1:11" s="116" customFormat="1" ht="13">
      <c r="A130" s="115" t="s">
        <v>799</v>
      </c>
      <c r="B130" s="115"/>
      <c r="C130" s="115"/>
      <c r="D130" s="115"/>
      <c r="E130" s="115"/>
      <c r="F130" s="115"/>
      <c r="G130" s="115"/>
      <c r="H130" s="115"/>
      <c r="I130" s="115"/>
      <c r="J130" s="115"/>
      <c r="K130" s="115"/>
    </row>
    <row r="131" spans="1:11" s="116" customFormat="1" ht="13">
      <c r="A131" s="115" t="s">
        <v>800</v>
      </c>
      <c r="B131" s="115"/>
      <c r="C131" s="115"/>
      <c r="D131" s="115"/>
      <c r="E131" s="115"/>
      <c r="F131" s="115"/>
      <c r="G131" s="115"/>
      <c r="H131" s="115"/>
      <c r="I131" s="115"/>
      <c r="J131" s="115"/>
      <c r="K131" s="115"/>
    </row>
    <row r="132" spans="1:11" s="116" customFormat="1" ht="13">
      <c r="A132" s="115" t="s">
        <v>801</v>
      </c>
      <c r="B132" s="115"/>
      <c r="C132" s="115"/>
      <c r="D132" s="115"/>
      <c r="E132" s="115"/>
      <c r="F132" s="115"/>
      <c r="G132" s="115"/>
      <c r="H132" s="115"/>
      <c r="I132" s="115"/>
      <c r="J132" s="115"/>
      <c r="K132" s="115"/>
    </row>
    <row r="133" spans="1:11" s="116" customFormat="1" ht="13">
      <c r="A133" s="115" t="s">
        <v>802</v>
      </c>
      <c r="B133" s="115"/>
      <c r="C133" s="115"/>
      <c r="D133" s="115"/>
      <c r="E133" s="115"/>
      <c r="F133" s="115"/>
      <c r="G133" s="115"/>
      <c r="H133" s="115"/>
      <c r="I133" s="115"/>
      <c r="J133" s="115"/>
      <c r="K133" s="115"/>
    </row>
  </sheetData>
  <mergeCells count="1">
    <mergeCell ref="A1:L1"/>
  </mergeCells>
  <pageMargins left="0.7" right="0.7" top="0.75" bottom="0.75" header="0.3" footer="0.3"/>
  <pageSetup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M125"/>
  <sheetViews>
    <sheetView workbookViewId="0">
      <pane ySplit="2" topLeftCell="A95" activePane="bottomLeft" state="frozen"/>
      <selection pane="bottomLeft" activeCell="H103" sqref="H103"/>
    </sheetView>
  </sheetViews>
  <sheetFormatPr defaultRowHeight="14.35"/>
  <cols>
    <col min="1" max="1" width="10.3515625" customWidth="1"/>
    <col min="2" max="2" width="13.52734375" customWidth="1"/>
    <col min="3" max="3" width="15.1171875" customWidth="1"/>
    <col min="4" max="4" width="19.87890625" customWidth="1"/>
    <col min="5" max="5" width="12.64453125" customWidth="1"/>
    <col min="6" max="6" width="11.64453125" customWidth="1"/>
    <col min="7" max="7" width="12.41015625" customWidth="1"/>
    <col min="8" max="8" width="14.3515625" customWidth="1"/>
    <col min="9" max="9" width="13.1171875" customWidth="1"/>
    <col min="10" max="10" width="12.3515625" customWidth="1"/>
    <col min="11" max="11" width="16" customWidth="1"/>
    <col min="12" max="12" width="14.3515625" customWidth="1"/>
    <col min="13" max="13" width="14.64453125" style="108" customWidth="1"/>
  </cols>
  <sheetData>
    <row r="1" spans="1:12" ht="49.2" customHeight="1">
      <c r="A1" s="127" t="s">
        <v>783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</row>
    <row r="2" spans="1:12" ht="49.2" customHeight="1">
      <c r="A2" s="13" t="s">
        <v>0</v>
      </c>
      <c r="B2" s="14" t="s">
        <v>2</v>
      </c>
      <c r="C2" s="14" t="s">
        <v>3</v>
      </c>
      <c r="D2" s="14" t="s">
        <v>1</v>
      </c>
      <c r="E2" s="14" t="s">
        <v>4</v>
      </c>
      <c r="F2" s="14" t="s">
        <v>507</v>
      </c>
      <c r="G2" s="15" t="s">
        <v>659</v>
      </c>
      <c r="H2" s="14" t="s">
        <v>660</v>
      </c>
      <c r="I2" s="14" t="s">
        <v>661</v>
      </c>
      <c r="J2" s="29" t="s">
        <v>8</v>
      </c>
      <c r="K2" s="30" t="s">
        <v>662</v>
      </c>
      <c r="L2" s="53" t="s">
        <v>664</v>
      </c>
    </row>
    <row r="3" spans="1:12" ht="19.95" customHeight="1">
      <c r="A3" s="106">
        <v>1</v>
      </c>
      <c r="B3" s="21">
        <v>45139</v>
      </c>
      <c r="C3" s="22" t="s">
        <v>237</v>
      </c>
      <c r="D3" s="20" t="s">
        <v>113</v>
      </c>
      <c r="E3" s="23" t="s">
        <v>12</v>
      </c>
      <c r="F3" s="23">
        <v>1425</v>
      </c>
      <c r="G3" s="23">
        <v>655.1</v>
      </c>
      <c r="H3" s="23">
        <v>648.45000000000005</v>
      </c>
      <c r="I3" s="23">
        <v>652.5</v>
      </c>
      <c r="J3" s="33">
        <f t="shared" ref="J3:J10" si="0">IF(E3="","",IF(E3="Buy",(I3-G3),(G3-I3)))</f>
        <v>-2.6000000000000227</v>
      </c>
      <c r="K3" s="34">
        <f t="shared" ref="K3:K10" si="1">IF(E3="","",J3*F3)</f>
        <v>-3705.0000000000323</v>
      </c>
      <c r="L3" s="55"/>
    </row>
    <row r="4" spans="1:12" ht="19.95" customHeight="1">
      <c r="A4" s="106">
        <v>2</v>
      </c>
      <c r="B4" s="21"/>
      <c r="C4" s="22" t="s">
        <v>123</v>
      </c>
      <c r="D4" s="20" t="s">
        <v>472</v>
      </c>
      <c r="E4" s="23" t="s">
        <v>12</v>
      </c>
      <c r="F4" s="23">
        <v>300</v>
      </c>
      <c r="G4" s="23">
        <v>4792</v>
      </c>
      <c r="H4" s="23">
        <v>4752.8999999999996</v>
      </c>
      <c r="I4" s="23">
        <v>4849.8999999999996</v>
      </c>
      <c r="J4" s="33">
        <f t="shared" si="0"/>
        <v>57.899999999999636</v>
      </c>
      <c r="K4" s="34">
        <f t="shared" si="1"/>
        <v>17369.999999999891</v>
      </c>
      <c r="L4" s="55"/>
    </row>
    <row r="5" spans="1:12" ht="19.95" customHeight="1">
      <c r="A5" s="106">
        <v>3</v>
      </c>
      <c r="B5" s="21"/>
      <c r="C5" s="22" t="s">
        <v>77</v>
      </c>
      <c r="D5" s="20" t="s">
        <v>709</v>
      </c>
      <c r="E5" s="23" t="s">
        <v>12</v>
      </c>
      <c r="F5" s="23">
        <v>1600</v>
      </c>
      <c r="G5" s="23">
        <v>879.65</v>
      </c>
      <c r="H5" s="23">
        <v>875.7</v>
      </c>
      <c r="I5" s="23">
        <v>886.3</v>
      </c>
      <c r="J5" s="33">
        <f t="shared" si="0"/>
        <v>6.6499999999999773</v>
      </c>
      <c r="K5" s="34">
        <f t="shared" si="1"/>
        <v>10639.999999999964</v>
      </c>
      <c r="L5" s="55"/>
    </row>
    <row r="6" spans="1:12" ht="19.95" customHeight="1">
      <c r="A6" s="106">
        <v>4</v>
      </c>
      <c r="B6" s="21" t="s">
        <v>755</v>
      </c>
      <c r="C6" s="22" t="s">
        <v>765</v>
      </c>
      <c r="D6" s="20" t="s">
        <v>138</v>
      </c>
      <c r="E6" s="23" t="s">
        <v>12</v>
      </c>
      <c r="F6" s="23">
        <v>2500</v>
      </c>
      <c r="G6" s="23">
        <v>490.4</v>
      </c>
      <c r="H6" s="23">
        <v>486.9</v>
      </c>
      <c r="I6" s="23">
        <v>489</v>
      </c>
      <c r="J6" s="33">
        <f t="shared" si="0"/>
        <v>-1.3999999999999773</v>
      </c>
      <c r="K6" s="34">
        <f t="shared" si="1"/>
        <v>-3499.9999999999432</v>
      </c>
      <c r="L6" s="55">
        <f>SUM(K3:K6)</f>
        <v>20804.99999999988</v>
      </c>
    </row>
    <row r="7" spans="1:12" ht="19.95" customHeight="1">
      <c r="A7" s="106">
        <v>5</v>
      </c>
      <c r="B7" s="21">
        <v>45140</v>
      </c>
      <c r="C7" s="22" t="s">
        <v>221</v>
      </c>
      <c r="D7" s="20" t="s">
        <v>691</v>
      </c>
      <c r="E7" s="23" t="s">
        <v>12</v>
      </c>
      <c r="F7" s="23">
        <v>2900</v>
      </c>
      <c r="G7" s="23">
        <v>225.9</v>
      </c>
      <c r="H7" s="23">
        <v>648.45000000000005</v>
      </c>
      <c r="I7" s="23">
        <v>223.2</v>
      </c>
      <c r="J7" s="33">
        <f t="shared" si="0"/>
        <v>-2.7000000000000171</v>
      </c>
      <c r="K7" s="34">
        <f t="shared" si="1"/>
        <v>-7830.0000000000491</v>
      </c>
      <c r="L7" s="55"/>
    </row>
    <row r="8" spans="1:12" ht="19.95" customHeight="1">
      <c r="A8" s="106">
        <v>6</v>
      </c>
      <c r="B8" s="21"/>
      <c r="C8" s="22" t="s">
        <v>230</v>
      </c>
      <c r="D8" s="20" t="s">
        <v>760</v>
      </c>
      <c r="E8" s="23" t="s">
        <v>12</v>
      </c>
      <c r="F8" s="23">
        <v>3400</v>
      </c>
      <c r="G8" s="23">
        <v>366.45</v>
      </c>
      <c r="H8" s="23">
        <v>4752.8999999999996</v>
      </c>
      <c r="I8" s="23">
        <v>365.8</v>
      </c>
      <c r="J8" s="33">
        <f t="shared" si="0"/>
        <v>-0.64999999999997726</v>
      </c>
      <c r="K8" s="34">
        <f t="shared" si="1"/>
        <v>-2209.9999999999227</v>
      </c>
      <c r="L8" s="55"/>
    </row>
    <row r="9" spans="1:12" ht="19.95" customHeight="1">
      <c r="A9" s="106">
        <v>7</v>
      </c>
      <c r="B9" s="21"/>
      <c r="C9" s="22" t="s">
        <v>312</v>
      </c>
      <c r="D9" s="20" t="s">
        <v>226</v>
      </c>
      <c r="E9" s="23" t="s">
        <v>13</v>
      </c>
      <c r="F9" s="23">
        <v>2750</v>
      </c>
      <c r="G9" s="23">
        <v>457.4</v>
      </c>
      <c r="H9" s="23">
        <v>875.7</v>
      </c>
      <c r="I9" s="23">
        <v>456.5</v>
      </c>
      <c r="J9" s="33">
        <f t="shared" si="0"/>
        <v>0.89999999999997726</v>
      </c>
      <c r="K9" s="34">
        <f t="shared" si="1"/>
        <v>2474.9999999999372</v>
      </c>
      <c r="L9" s="55"/>
    </row>
    <row r="10" spans="1:12" ht="19.95" customHeight="1">
      <c r="A10" s="106">
        <v>8</v>
      </c>
      <c r="B10" s="21"/>
      <c r="C10" s="22" t="s">
        <v>680</v>
      </c>
      <c r="D10" s="20" t="s">
        <v>74</v>
      </c>
      <c r="E10" s="23" t="s">
        <v>13</v>
      </c>
      <c r="F10" s="23">
        <v>1250</v>
      </c>
      <c r="G10" s="23">
        <v>947.55</v>
      </c>
      <c r="H10" s="23">
        <v>875.7</v>
      </c>
      <c r="I10" s="23">
        <v>951.6</v>
      </c>
      <c r="J10" s="33">
        <f t="shared" si="0"/>
        <v>-4.0500000000000682</v>
      </c>
      <c r="K10" s="34">
        <f t="shared" si="1"/>
        <v>-5062.5000000000855</v>
      </c>
      <c r="L10" s="55"/>
    </row>
    <row r="11" spans="1:12" ht="19.95" customHeight="1">
      <c r="A11" s="106">
        <v>9</v>
      </c>
      <c r="B11" s="21" t="s">
        <v>758</v>
      </c>
      <c r="C11" s="22" t="s">
        <v>63</v>
      </c>
      <c r="D11" s="20" t="s">
        <v>126</v>
      </c>
      <c r="E11" s="23" t="s">
        <v>13</v>
      </c>
      <c r="F11" s="23">
        <v>3000</v>
      </c>
      <c r="G11" s="23">
        <v>598</v>
      </c>
      <c r="H11" s="23">
        <v>604.79999999999995</v>
      </c>
      <c r="I11" s="23">
        <v>600.70000000000005</v>
      </c>
      <c r="J11" s="33">
        <f t="shared" ref="J11:J24" si="2">IF(E11="","",IF(E11="Buy",(I11-G11),(G11-I11)))</f>
        <v>-2.7000000000000455</v>
      </c>
      <c r="K11" s="34">
        <f t="shared" ref="K11:K24" si="3">IF(E11="","",J11*F11)</f>
        <v>-8100.0000000001364</v>
      </c>
      <c r="L11" s="55">
        <f>SUM(K7:K11)</f>
        <v>-20727.500000000255</v>
      </c>
    </row>
    <row r="12" spans="1:12" ht="19.95" customHeight="1">
      <c r="A12" s="106">
        <v>10</v>
      </c>
      <c r="B12" s="21">
        <v>45141</v>
      </c>
      <c r="C12" s="22" t="s">
        <v>70</v>
      </c>
      <c r="D12" s="20" t="s">
        <v>148</v>
      </c>
      <c r="E12" s="23" t="s">
        <v>13</v>
      </c>
      <c r="F12" s="23">
        <v>8924</v>
      </c>
      <c r="G12" s="23">
        <v>128.15</v>
      </c>
      <c r="H12" s="23">
        <v>129.6</v>
      </c>
      <c r="I12" s="23">
        <v>129.6</v>
      </c>
      <c r="J12" s="33">
        <f t="shared" si="2"/>
        <v>-1.4499999999999886</v>
      </c>
      <c r="K12" s="34">
        <f t="shared" si="3"/>
        <v>-12939.799999999899</v>
      </c>
      <c r="L12" s="55"/>
    </row>
    <row r="13" spans="1:12" ht="19.95" customHeight="1">
      <c r="A13" s="106">
        <v>11</v>
      </c>
      <c r="B13" s="21"/>
      <c r="C13" s="22" t="s">
        <v>199</v>
      </c>
      <c r="D13" s="20" t="s">
        <v>760</v>
      </c>
      <c r="E13" s="23" t="s">
        <v>12</v>
      </c>
      <c r="F13" s="23">
        <v>3400</v>
      </c>
      <c r="G13" s="23">
        <v>374.85</v>
      </c>
      <c r="H13" s="23">
        <v>368.1</v>
      </c>
      <c r="I13" s="23">
        <v>380.9</v>
      </c>
      <c r="J13" s="33">
        <f t="shared" si="2"/>
        <v>6.0499999999999545</v>
      </c>
      <c r="K13" s="34">
        <f t="shared" si="3"/>
        <v>20569.999999999847</v>
      </c>
      <c r="L13" s="55"/>
    </row>
    <row r="14" spans="1:12" ht="19.95" customHeight="1">
      <c r="A14" s="106">
        <v>12</v>
      </c>
      <c r="B14" s="21"/>
      <c r="C14" s="22" t="s">
        <v>372</v>
      </c>
      <c r="D14" s="20" t="s">
        <v>167</v>
      </c>
      <c r="E14" s="23" t="s">
        <v>12</v>
      </c>
      <c r="F14" s="23">
        <v>3400</v>
      </c>
      <c r="G14" s="23">
        <v>434.1</v>
      </c>
      <c r="H14" s="23">
        <v>429.75</v>
      </c>
      <c r="I14" s="23">
        <v>435</v>
      </c>
      <c r="J14" s="33">
        <f t="shared" si="2"/>
        <v>0.89999999999997726</v>
      </c>
      <c r="K14" s="34">
        <f t="shared" si="3"/>
        <v>3059.9999999999227</v>
      </c>
      <c r="L14" s="55"/>
    </row>
    <row r="15" spans="1:12" ht="19.95" customHeight="1">
      <c r="A15" s="106">
        <v>13</v>
      </c>
      <c r="B15" s="21" t="s">
        <v>755</v>
      </c>
      <c r="C15" s="22" t="s">
        <v>275</v>
      </c>
      <c r="D15" s="20" t="s">
        <v>760</v>
      </c>
      <c r="E15" s="23" t="s">
        <v>12</v>
      </c>
      <c r="F15" s="23">
        <v>3400</v>
      </c>
      <c r="G15" s="23">
        <v>384.2</v>
      </c>
      <c r="H15" s="23">
        <v>379.35</v>
      </c>
      <c r="I15" s="23">
        <v>389.15</v>
      </c>
      <c r="J15" s="33">
        <f t="shared" si="2"/>
        <v>4.9499999999999886</v>
      </c>
      <c r="K15" s="34">
        <f t="shared" si="3"/>
        <v>16829.99999999996</v>
      </c>
      <c r="L15" s="55">
        <f>SUM(K12:K15)</f>
        <v>27520.19999999983</v>
      </c>
    </row>
    <row r="16" spans="1:12" ht="19.95" customHeight="1">
      <c r="A16" s="106">
        <v>14</v>
      </c>
      <c r="B16" s="21">
        <v>45142</v>
      </c>
      <c r="C16" s="22" t="s">
        <v>137</v>
      </c>
      <c r="D16" s="20" t="s">
        <v>138</v>
      </c>
      <c r="E16" s="23" t="s">
        <v>12</v>
      </c>
      <c r="F16" s="23">
        <v>2500</v>
      </c>
      <c r="G16" s="23">
        <v>499.2</v>
      </c>
      <c r="H16" s="23">
        <v>493.2</v>
      </c>
      <c r="I16" s="23">
        <v>507.2</v>
      </c>
      <c r="J16" s="33">
        <f t="shared" si="2"/>
        <v>8</v>
      </c>
      <c r="K16" s="34">
        <f t="shared" si="3"/>
        <v>20000</v>
      </c>
      <c r="L16" s="55"/>
    </row>
    <row r="17" spans="1:12" ht="19.95" customHeight="1">
      <c r="A17" s="106">
        <v>15</v>
      </c>
      <c r="B17" s="21"/>
      <c r="C17" s="22" t="s">
        <v>454</v>
      </c>
      <c r="D17" s="20" t="s">
        <v>620</v>
      </c>
      <c r="E17" s="23" t="s">
        <v>12</v>
      </c>
      <c r="F17" s="23">
        <v>200</v>
      </c>
      <c r="G17" s="23">
        <v>4299.6499999999996</v>
      </c>
      <c r="H17" s="23">
        <v>4251.6000000000004</v>
      </c>
      <c r="I17" s="23">
        <v>4266.2</v>
      </c>
      <c r="J17" s="33">
        <f t="shared" si="2"/>
        <v>-33.449999999999818</v>
      </c>
      <c r="K17" s="34">
        <f t="shared" si="3"/>
        <v>-6689.9999999999636</v>
      </c>
      <c r="L17" s="55"/>
    </row>
    <row r="18" spans="1:12" ht="19.95" customHeight="1">
      <c r="A18" s="106">
        <v>16</v>
      </c>
      <c r="B18" s="21"/>
      <c r="C18" s="22" t="s">
        <v>598</v>
      </c>
      <c r="D18" s="20" t="s">
        <v>691</v>
      </c>
      <c r="E18" s="23" t="s">
        <v>12</v>
      </c>
      <c r="F18" s="23">
        <v>2900</v>
      </c>
      <c r="G18" s="23">
        <v>225.35</v>
      </c>
      <c r="H18" s="23">
        <v>222.3</v>
      </c>
      <c r="I18" s="23">
        <v>222.3</v>
      </c>
      <c r="J18" s="33">
        <f t="shared" si="2"/>
        <v>-3.0499999999999829</v>
      </c>
      <c r="K18" s="34">
        <f t="shared" si="3"/>
        <v>-8844.9999999999509</v>
      </c>
      <c r="L18" s="55"/>
    </row>
    <row r="19" spans="1:12" ht="19.95" customHeight="1">
      <c r="A19" s="106">
        <v>17</v>
      </c>
      <c r="B19" s="21" t="s">
        <v>755</v>
      </c>
      <c r="C19" s="22" t="s">
        <v>363</v>
      </c>
      <c r="D19" s="20" t="s">
        <v>691</v>
      </c>
      <c r="E19" s="23" t="s">
        <v>12</v>
      </c>
      <c r="F19" s="23">
        <v>5800</v>
      </c>
      <c r="G19" s="23">
        <v>226</v>
      </c>
      <c r="H19" s="23">
        <v>222.3</v>
      </c>
      <c r="I19" s="23">
        <v>225</v>
      </c>
      <c r="J19" s="33">
        <f t="shared" si="2"/>
        <v>-1</v>
      </c>
      <c r="K19" s="34">
        <f t="shared" si="3"/>
        <v>-5800</v>
      </c>
      <c r="L19" s="55">
        <f>SUM(K16:K19)</f>
        <v>-1334.9999999999145</v>
      </c>
    </row>
    <row r="20" spans="1:12" ht="19.95" customHeight="1">
      <c r="A20" s="106">
        <v>18</v>
      </c>
      <c r="B20" s="21">
        <v>45145</v>
      </c>
      <c r="C20" s="22" t="s">
        <v>110</v>
      </c>
      <c r="D20" s="20" t="s">
        <v>138</v>
      </c>
      <c r="E20" s="23" t="s">
        <v>12</v>
      </c>
      <c r="F20" s="23">
        <v>2500</v>
      </c>
      <c r="G20" s="23">
        <v>524.35</v>
      </c>
      <c r="H20" s="23">
        <v>517.5</v>
      </c>
      <c r="I20" s="23">
        <v>519.95000000000005</v>
      </c>
      <c r="J20" s="33">
        <f t="shared" si="2"/>
        <v>-4.3999999999999773</v>
      </c>
      <c r="K20" s="34">
        <f t="shared" si="3"/>
        <v>-10999.999999999944</v>
      </c>
      <c r="L20" s="55"/>
    </row>
    <row r="21" spans="1:12" ht="19.95" customHeight="1">
      <c r="A21" s="106">
        <v>19</v>
      </c>
      <c r="B21" s="21"/>
      <c r="C21" s="22" t="s">
        <v>238</v>
      </c>
      <c r="D21" s="20" t="s">
        <v>784</v>
      </c>
      <c r="E21" s="23" t="s">
        <v>12</v>
      </c>
      <c r="F21" s="23">
        <v>650</v>
      </c>
      <c r="G21" s="23">
        <v>918.8</v>
      </c>
      <c r="H21" s="23">
        <v>909.45</v>
      </c>
      <c r="I21" s="23">
        <v>934</v>
      </c>
      <c r="J21" s="33">
        <f t="shared" si="2"/>
        <v>15.200000000000045</v>
      </c>
      <c r="K21" s="34">
        <f t="shared" si="3"/>
        <v>9880.0000000000291</v>
      </c>
      <c r="L21" s="55"/>
    </row>
    <row r="22" spans="1:12" ht="19.95" customHeight="1">
      <c r="A22" s="106">
        <v>20</v>
      </c>
      <c r="B22" s="21"/>
      <c r="C22" s="22" t="s">
        <v>58</v>
      </c>
      <c r="D22" s="20" t="s">
        <v>159</v>
      </c>
      <c r="E22" s="23" t="s">
        <v>12</v>
      </c>
      <c r="F22" s="23">
        <v>400</v>
      </c>
      <c r="G22" s="23">
        <v>3803.5</v>
      </c>
      <c r="H22" s="23">
        <v>3762.9</v>
      </c>
      <c r="I22" s="23">
        <v>3882</v>
      </c>
      <c r="J22" s="33">
        <f t="shared" si="2"/>
        <v>78.5</v>
      </c>
      <c r="K22" s="34">
        <f t="shared" si="3"/>
        <v>31400</v>
      </c>
      <c r="L22" s="55"/>
    </row>
    <row r="23" spans="1:12" ht="19.95" customHeight="1">
      <c r="A23" s="106">
        <v>21</v>
      </c>
      <c r="B23" s="21"/>
      <c r="C23" s="22" t="s">
        <v>414</v>
      </c>
      <c r="D23" s="20" t="s">
        <v>746</v>
      </c>
      <c r="E23" s="23" t="s">
        <v>12</v>
      </c>
      <c r="F23" s="23">
        <v>300</v>
      </c>
      <c r="G23" s="23">
        <v>5077.5</v>
      </c>
      <c r="H23" s="23">
        <v>5022</v>
      </c>
      <c r="I23" s="23">
        <v>5067.1000000000004</v>
      </c>
      <c r="J23" s="33">
        <f t="shared" si="2"/>
        <v>-10.399999999999636</v>
      </c>
      <c r="K23" s="34">
        <f t="shared" si="3"/>
        <v>-3119.9999999998909</v>
      </c>
      <c r="L23" s="55"/>
    </row>
    <row r="24" spans="1:12" ht="19.95" customHeight="1">
      <c r="A24" s="106">
        <v>22</v>
      </c>
      <c r="B24" s="21"/>
      <c r="C24" s="22" t="s">
        <v>566</v>
      </c>
      <c r="D24" s="20" t="s">
        <v>737</v>
      </c>
      <c r="E24" s="23" t="s">
        <v>12</v>
      </c>
      <c r="F24" s="23">
        <v>550</v>
      </c>
      <c r="G24" s="23">
        <v>2347</v>
      </c>
      <c r="H24" s="23">
        <v>2322.9</v>
      </c>
      <c r="I24" s="23">
        <v>2340</v>
      </c>
      <c r="J24" s="33">
        <f t="shared" si="2"/>
        <v>-7</v>
      </c>
      <c r="K24" s="34">
        <f t="shared" si="3"/>
        <v>-3850</v>
      </c>
      <c r="L24" s="55"/>
    </row>
    <row r="25" spans="1:12" ht="19.95" customHeight="1">
      <c r="A25" s="106">
        <v>23</v>
      </c>
      <c r="B25" s="21" t="s">
        <v>755</v>
      </c>
      <c r="C25" s="22" t="s">
        <v>293</v>
      </c>
      <c r="D25" s="20" t="s">
        <v>133</v>
      </c>
      <c r="E25" s="23" t="s">
        <v>12</v>
      </c>
      <c r="F25" s="23">
        <v>1600</v>
      </c>
      <c r="G25" s="23">
        <v>796.6</v>
      </c>
      <c r="H25" s="23">
        <v>786.6</v>
      </c>
      <c r="I25" s="23">
        <v>798.3</v>
      </c>
      <c r="J25" s="33">
        <f t="shared" ref="J25:J41" si="4">IF(E25="","",IF(E25="Buy",(I25-G25),(G25-I25)))</f>
        <v>1.6999999999999318</v>
      </c>
      <c r="K25" s="34">
        <f t="shared" ref="K25:K41" si="5">IF(E25="","",J25*F25)</f>
        <v>2719.9999999998909</v>
      </c>
      <c r="L25" s="55"/>
    </row>
    <row r="26" spans="1:12" ht="19.95" customHeight="1">
      <c r="A26" s="106">
        <v>24</v>
      </c>
      <c r="B26" s="21" t="s">
        <v>755</v>
      </c>
      <c r="C26" s="22" t="s">
        <v>768</v>
      </c>
      <c r="D26" s="20" t="s">
        <v>392</v>
      </c>
      <c r="E26" s="23" t="s">
        <v>12</v>
      </c>
      <c r="F26" s="23">
        <v>1500</v>
      </c>
      <c r="G26" s="23">
        <v>1313.15</v>
      </c>
      <c r="H26" s="23">
        <v>1302.3</v>
      </c>
      <c r="I26" s="23">
        <v>1305</v>
      </c>
      <c r="J26" s="33">
        <f t="shared" si="4"/>
        <v>-8.1500000000000909</v>
      </c>
      <c r="K26" s="34">
        <f t="shared" si="5"/>
        <v>-12225.000000000136</v>
      </c>
      <c r="L26" s="55">
        <f>SUM(K20:K26)</f>
        <v>13804.999999999951</v>
      </c>
    </row>
    <row r="27" spans="1:12" ht="19.95" customHeight="1">
      <c r="A27" s="106">
        <v>25</v>
      </c>
      <c r="B27" s="21">
        <v>45146</v>
      </c>
      <c r="C27" s="22" t="s">
        <v>195</v>
      </c>
      <c r="D27" s="20" t="s">
        <v>193</v>
      </c>
      <c r="E27" s="23" t="s">
        <v>12</v>
      </c>
      <c r="F27" s="23">
        <v>5000</v>
      </c>
      <c r="G27" s="23">
        <v>270.39999999999998</v>
      </c>
      <c r="H27" s="23">
        <v>266.39999999999998</v>
      </c>
      <c r="I27" s="23">
        <v>269.10000000000002</v>
      </c>
      <c r="J27" s="33">
        <f t="shared" si="4"/>
        <v>-1.2999999999999545</v>
      </c>
      <c r="K27" s="34">
        <f t="shared" si="5"/>
        <v>-6499.9999999997726</v>
      </c>
      <c r="L27" s="55"/>
    </row>
    <row r="28" spans="1:12" ht="19.95" customHeight="1">
      <c r="A28" s="106">
        <v>26</v>
      </c>
      <c r="B28" s="21"/>
      <c r="C28" s="22" t="s">
        <v>145</v>
      </c>
      <c r="D28" s="20" t="s">
        <v>620</v>
      </c>
      <c r="E28" s="23" t="s">
        <v>12</v>
      </c>
      <c r="F28" s="23">
        <v>400</v>
      </c>
      <c r="G28" s="23">
        <v>4334.5</v>
      </c>
      <c r="H28" s="23">
        <v>4296.6000000000004</v>
      </c>
      <c r="I28" s="23">
        <v>4356.05</v>
      </c>
      <c r="J28" s="33">
        <f t="shared" si="4"/>
        <v>21.550000000000182</v>
      </c>
      <c r="K28" s="34">
        <f t="shared" si="5"/>
        <v>8620.0000000000728</v>
      </c>
      <c r="L28" s="55"/>
    </row>
    <row r="29" spans="1:12" ht="19.95" customHeight="1">
      <c r="A29" s="106">
        <v>27</v>
      </c>
      <c r="B29" s="21"/>
      <c r="C29" s="22" t="s">
        <v>104</v>
      </c>
      <c r="D29" s="20" t="s">
        <v>392</v>
      </c>
      <c r="E29" s="23" t="s">
        <v>12</v>
      </c>
      <c r="F29" s="23">
        <v>750</v>
      </c>
      <c r="G29" s="23">
        <v>1328.2</v>
      </c>
      <c r="H29" s="23">
        <v>1313.1</v>
      </c>
      <c r="I29" s="23">
        <v>1359.5</v>
      </c>
      <c r="J29" s="33">
        <f t="shared" si="4"/>
        <v>31.299999999999955</v>
      </c>
      <c r="K29" s="34">
        <f t="shared" si="5"/>
        <v>23474.999999999967</v>
      </c>
      <c r="L29" s="55"/>
    </row>
    <row r="30" spans="1:12" ht="19.95" customHeight="1">
      <c r="A30" s="106">
        <v>28</v>
      </c>
      <c r="B30" s="21" t="s">
        <v>755</v>
      </c>
      <c r="C30" s="22" t="s">
        <v>381</v>
      </c>
      <c r="D30" s="20" t="s">
        <v>55</v>
      </c>
      <c r="E30" s="23" t="s">
        <v>12</v>
      </c>
      <c r="F30" s="23">
        <v>800</v>
      </c>
      <c r="G30" s="23">
        <v>815.5</v>
      </c>
      <c r="H30" s="23">
        <v>805.5</v>
      </c>
      <c r="I30" s="23">
        <v>818</v>
      </c>
      <c r="J30" s="33">
        <f t="shared" si="4"/>
        <v>2.5</v>
      </c>
      <c r="K30" s="34">
        <f t="shared" si="5"/>
        <v>2000</v>
      </c>
      <c r="L30" s="55"/>
    </row>
    <row r="31" spans="1:12" ht="19.95" customHeight="1">
      <c r="A31" s="106">
        <v>29</v>
      </c>
      <c r="B31" s="21" t="s">
        <v>755</v>
      </c>
      <c r="C31" s="22" t="s">
        <v>505</v>
      </c>
      <c r="D31" s="20" t="s">
        <v>193</v>
      </c>
      <c r="E31" s="23" t="s">
        <v>12</v>
      </c>
      <c r="F31" s="23">
        <v>5000</v>
      </c>
      <c r="G31" s="23">
        <v>273.89999999999998</v>
      </c>
      <c r="H31" s="23">
        <v>270.89999999999998</v>
      </c>
      <c r="I31" s="23">
        <v>275.3</v>
      </c>
      <c r="J31" s="33">
        <f t="shared" si="4"/>
        <v>1.4000000000000341</v>
      </c>
      <c r="K31" s="34">
        <f t="shared" si="5"/>
        <v>7000.000000000171</v>
      </c>
      <c r="L31" s="55">
        <f>SUM(K27:K31)</f>
        <v>34595.000000000437</v>
      </c>
    </row>
    <row r="32" spans="1:12" ht="19.95" customHeight="1">
      <c r="A32" s="106">
        <v>30</v>
      </c>
      <c r="B32" s="21">
        <v>45147</v>
      </c>
      <c r="C32" s="22" t="s">
        <v>637</v>
      </c>
      <c r="D32" s="20" t="s">
        <v>174</v>
      </c>
      <c r="E32" s="23" t="s">
        <v>13</v>
      </c>
      <c r="F32" s="23">
        <v>275</v>
      </c>
      <c r="G32" s="23">
        <v>3713</v>
      </c>
      <c r="H32" s="23">
        <v>3744.9</v>
      </c>
      <c r="I32" s="23">
        <v>3744.9</v>
      </c>
      <c r="J32" s="33">
        <f t="shared" si="4"/>
        <v>-31.900000000000091</v>
      </c>
      <c r="K32" s="34">
        <f t="shared" si="5"/>
        <v>-8772.5000000000255</v>
      </c>
      <c r="L32" s="55"/>
    </row>
    <row r="33" spans="1:12" ht="19.95" customHeight="1">
      <c r="A33" s="106">
        <v>31</v>
      </c>
      <c r="B33" s="21"/>
      <c r="C33" s="22" t="s">
        <v>312</v>
      </c>
      <c r="D33" s="20" t="s">
        <v>177</v>
      </c>
      <c r="E33" s="23" t="s">
        <v>12</v>
      </c>
      <c r="F33" s="23">
        <v>5700</v>
      </c>
      <c r="G33" s="23">
        <v>131.6</v>
      </c>
      <c r="H33" s="23">
        <v>129.6</v>
      </c>
      <c r="I33" s="23">
        <v>131.25</v>
      </c>
      <c r="J33" s="33">
        <f t="shared" si="4"/>
        <v>-0.34999999999999432</v>
      </c>
      <c r="K33" s="34">
        <f t="shared" si="5"/>
        <v>-1994.9999999999677</v>
      </c>
      <c r="L33" s="55"/>
    </row>
    <row r="34" spans="1:12" ht="19.95" customHeight="1">
      <c r="A34" s="106">
        <v>32</v>
      </c>
      <c r="B34" s="21"/>
      <c r="C34" s="22" t="s">
        <v>684</v>
      </c>
      <c r="D34" s="20" t="s">
        <v>281</v>
      </c>
      <c r="E34" s="23" t="s">
        <v>12</v>
      </c>
      <c r="F34" s="23">
        <v>250</v>
      </c>
      <c r="G34" s="23">
        <v>5863.5</v>
      </c>
      <c r="H34" s="23">
        <v>5805</v>
      </c>
      <c r="I34" s="23">
        <v>5895</v>
      </c>
      <c r="J34" s="33">
        <f t="shared" si="4"/>
        <v>31.5</v>
      </c>
      <c r="K34" s="34">
        <f t="shared" si="5"/>
        <v>7875</v>
      </c>
      <c r="L34" s="55"/>
    </row>
    <row r="35" spans="1:12" ht="19.95" customHeight="1">
      <c r="A35" s="106">
        <v>33</v>
      </c>
      <c r="B35" s="21"/>
      <c r="C35" s="22" t="s">
        <v>657</v>
      </c>
      <c r="D35" s="20" t="s">
        <v>113</v>
      </c>
      <c r="E35" s="23" t="s">
        <v>12</v>
      </c>
      <c r="F35" s="23">
        <v>1425</v>
      </c>
      <c r="G35" s="23">
        <v>624</v>
      </c>
      <c r="H35" s="23">
        <v>616.5</v>
      </c>
      <c r="I35" s="23">
        <v>622.29999999999995</v>
      </c>
      <c r="J35" s="33">
        <f t="shared" si="4"/>
        <v>-1.7000000000000455</v>
      </c>
      <c r="K35" s="34">
        <f t="shared" si="5"/>
        <v>-2422.5000000000646</v>
      </c>
      <c r="L35" s="55"/>
    </row>
    <row r="36" spans="1:12" ht="19.95" customHeight="1">
      <c r="A36" s="106">
        <v>34</v>
      </c>
      <c r="B36" s="21"/>
      <c r="C36" s="22" t="s">
        <v>288</v>
      </c>
      <c r="D36" s="20" t="s">
        <v>241</v>
      </c>
      <c r="E36" s="23" t="s">
        <v>12</v>
      </c>
      <c r="F36" s="23">
        <v>750</v>
      </c>
      <c r="G36" s="23">
        <v>2315.5</v>
      </c>
      <c r="H36" s="23">
        <v>2295.9</v>
      </c>
      <c r="I36" s="23">
        <v>2311.6</v>
      </c>
      <c r="J36" s="33">
        <f t="shared" si="4"/>
        <v>-3.9000000000000909</v>
      </c>
      <c r="K36" s="34">
        <f t="shared" si="5"/>
        <v>-2925.0000000000682</v>
      </c>
      <c r="L36" s="55"/>
    </row>
    <row r="37" spans="1:12" ht="19.95" customHeight="1">
      <c r="A37" s="106">
        <v>35</v>
      </c>
      <c r="B37" s="21" t="s">
        <v>755</v>
      </c>
      <c r="C37" s="22" t="s">
        <v>328</v>
      </c>
      <c r="D37" s="20" t="s">
        <v>705</v>
      </c>
      <c r="E37" s="23" t="s">
        <v>12</v>
      </c>
      <c r="F37" s="23">
        <v>800</v>
      </c>
      <c r="G37" s="23">
        <v>1436.3</v>
      </c>
      <c r="H37" s="23">
        <v>1425.6</v>
      </c>
      <c r="I37" s="23">
        <v>1435</v>
      </c>
      <c r="J37" s="33">
        <f t="shared" si="4"/>
        <v>-1.2999999999999545</v>
      </c>
      <c r="K37" s="34">
        <f t="shared" si="5"/>
        <v>-1039.9999999999636</v>
      </c>
      <c r="L37" s="55"/>
    </row>
    <row r="38" spans="1:12" ht="19.95" customHeight="1">
      <c r="A38" s="106">
        <v>36</v>
      </c>
      <c r="B38" s="21" t="s">
        <v>755</v>
      </c>
      <c r="C38" s="22" t="s">
        <v>768</v>
      </c>
      <c r="D38" s="20" t="s">
        <v>202</v>
      </c>
      <c r="E38" s="23" t="s">
        <v>12</v>
      </c>
      <c r="F38" s="23">
        <v>2700</v>
      </c>
      <c r="G38" s="23">
        <v>824</v>
      </c>
      <c r="H38" s="23">
        <v>819.45</v>
      </c>
      <c r="I38" s="23">
        <v>823</v>
      </c>
      <c r="J38" s="33">
        <f t="shared" si="4"/>
        <v>-1</v>
      </c>
      <c r="K38" s="34">
        <f t="shared" si="5"/>
        <v>-2700</v>
      </c>
      <c r="L38" s="55">
        <f>SUM(K32:K38)</f>
        <v>-11980.000000000089</v>
      </c>
    </row>
    <row r="39" spans="1:12" ht="19.95" customHeight="1">
      <c r="A39" s="106">
        <v>37</v>
      </c>
      <c r="B39" s="21">
        <v>45148</v>
      </c>
      <c r="C39" s="22" t="s">
        <v>94</v>
      </c>
      <c r="D39" s="20" t="s">
        <v>384</v>
      </c>
      <c r="E39" s="23" t="s">
        <v>12</v>
      </c>
      <c r="F39" s="23">
        <v>3850</v>
      </c>
      <c r="G39" s="23">
        <v>179.15</v>
      </c>
      <c r="H39" s="23">
        <v>177.3</v>
      </c>
      <c r="I39" s="23">
        <v>177.9</v>
      </c>
      <c r="J39" s="33">
        <f t="shared" si="4"/>
        <v>-1.25</v>
      </c>
      <c r="K39" s="34">
        <f t="shared" si="5"/>
        <v>-4812.5</v>
      </c>
      <c r="L39" s="55"/>
    </row>
    <row r="40" spans="1:12" ht="19.95" customHeight="1">
      <c r="A40" s="106">
        <v>38</v>
      </c>
      <c r="B40" s="21"/>
      <c r="C40" s="22" t="s">
        <v>114</v>
      </c>
      <c r="D40" s="20" t="s">
        <v>51</v>
      </c>
      <c r="E40" s="23" t="s">
        <v>12</v>
      </c>
      <c r="F40" s="23">
        <v>1500</v>
      </c>
      <c r="G40" s="23">
        <v>552.70000000000005</v>
      </c>
      <c r="H40" s="23">
        <v>545.4</v>
      </c>
      <c r="I40" s="23">
        <v>545.4</v>
      </c>
      <c r="J40" s="33">
        <f t="shared" si="4"/>
        <v>-7.3000000000000682</v>
      </c>
      <c r="K40" s="34">
        <f t="shared" si="5"/>
        <v>-10950.000000000102</v>
      </c>
      <c r="L40" s="55"/>
    </row>
    <row r="41" spans="1:12" ht="19.95" customHeight="1">
      <c r="A41" s="106">
        <v>39</v>
      </c>
      <c r="B41" s="21"/>
      <c r="C41" s="22" t="s">
        <v>248</v>
      </c>
      <c r="D41" s="20" t="s">
        <v>156</v>
      </c>
      <c r="E41" s="23" t="s">
        <v>12</v>
      </c>
      <c r="F41" s="23">
        <v>1000</v>
      </c>
      <c r="G41" s="23">
        <v>1430.65</v>
      </c>
      <c r="H41" s="23">
        <v>1416.6</v>
      </c>
      <c r="I41" s="23">
        <v>1421.1</v>
      </c>
      <c r="J41" s="33">
        <f t="shared" si="4"/>
        <v>-9.5500000000001819</v>
      </c>
      <c r="K41" s="34">
        <f t="shared" si="5"/>
        <v>-9550.0000000001819</v>
      </c>
      <c r="L41" s="55"/>
    </row>
    <row r="42" spans="1:12" ht="19.95" customHeight="1">
      <c r="A42" s="106">
        <v>40</v>
      </c>
      <c r="B42" s="21" t="s">
        <v>755</v>
      </c>
      <c r="C42" s="22" t="s">
        <v>307</v>
      </c>
      <c r="D42" s="20" t="s">
        <v>289</v>
      </c>
      <c r="E42" s="23" t="s">
        <v>12</v>
      </c>
      <c r="F42" s="23">
        <v>750</v>
      </c>
      <c r="G42" s="23">
        <v>2549.1</v>
      </c>
      <c r="H42" s="23">
        <v>2533.5</v>
      </c>
      <c r="I42" s="23">
        <v>2541</v>
      </c>
      <c r="J42" s="33">
        <f t="shared" ref="J42:J53" si="6">IF(E42="","",IF(E42="Buy",(I42-G42),(G42-I42)))</f>
        <v>-8.0999999999999091</v>
      </c>
      <c r="K42" s="34">
        <f t="shared" ref="K42:K53" si="7">IF(E42="","",J42*F42)</f>
        <v>-6074.9999999999318</v>
      </c>
      <c r="L42" s="55"/>
    </row>
    <row r="43" spans="1:12" ht="19.95" customHeight="1">
      <c r="A43" s="106">
        <v>41</v>
      </c>
      <c r="B43" s="21" t="s">
        <v>755</v>
      </c>
      <c r="C43" s="22" t="s">
        <v>762</v>
      </c>
      <c r="D43" s="20" t="s">
        <v>156</v>
      </c>
      <c r="E43" s="23" t="s">
        <v>12</v>
      </c>
      <c r="F43" s="23">
        <v>1000</v>
      </c>
      <c r="G43" s="23">
        <v>1433.5</v>
      </c>
      <c r="H43" s="23">
        <v>1420.2</v>
      </c>
      <c r="I43" s="23">
        <v>1424.25</v>
      </c>
      <c r="J43" s="33">
        <f t="shared" si="6"/>
        <v>-9.25</v>
      </c>
      <c r="K43" s="34">
        <f t="shared" si="7"/>
        <v>-9250</v>
      </c>
      <c r="L43" s="55">
        <f>SUM(K39:K43)</f>
        <v>-40637.500000000218</v>
      </c>
    </row>
    <row r="44" spans="1:12" ht="19.95" customHeight="1">
      <c r="A44" s="106">
        <v>42</v>
      </c>
      <c r="B44" s="21">
        <v>45149</v>
      </c>
      <c r="C44" s="22" t="s">
        <v>130</v>
      </c>
      <c r="D44" s="20" t="s">
        <v>694</v>
      </c>
      <c r="E44" s="23" t="s">
        <v>12</v>
      </c>
      <c r="F44" s="23">
        <v>175</v>
      </c>
      <c r="G44" s="23">
        <v>4956</v>
      </c>
      <c r="H44" s="23">
        <v>4914.8999999999996</v>
      </c>
      <c r="I44" s="23">
        <v>4941</v>
      </c>
      <c r="J44" s="33">
        <f t="shared" si="6"/>
        <v>-15</v>
      </c>
      <c r="K44" s="34">
        <f t="shared" si="7"/>
        <v>-2625</v>
      </c>
      <c r="L44" s="55"/>
    </row>
    <row r="45" spans="1:12" ht="19.95" customHeight="1">
      <c r="A45" s="106">
        <v>43</v>
      </c>
      <c r="B45" s="21"/>
      <c r="C45" s="22" t="s">
        <v>192</v>
      </c>
      <c r="D45" s="20" t="s">
        <v>173</v>
      </c>
      <c r="E45" s="23" t="s">
        <v>13</v>
      </c>
      <c r="F45" s="23">
        <v>1900</v>
      </c>
      <c r="G45" s="23">
        <v>869</v>
      </c>
      <c r="H45" s="23">
        <v>875.7</v>
      </c>
      <c r="I45" s="23">
        <v>870.3</v>
      </c>
      <c r="J45" s="33">
        <f t="shared" si="6"/>
        <v>-1.2999999999999545</v>
      </c>
      <c r="K45" s="34">
        <f t="shared" si="7"/>
        <v>-2469.9999999999136</v>
      </c>
      <c r="L45" s="55"/>
    </row>
    <row r="46" spans="1:12" ht="19.95" customHeight="1">
      <c r="A46" s="106">
        <v>44</v>
      </c>
      <c r="B46" s="21"/>
      <c r="C46" s="22" t="s">
        <v>207</v>
      </c>
      <c r="D46" s="20" t="s">
        <v>744</v>
      </c>
      <c r="E46" s="23" t="s">
        <v>12</v>
      </c>
      <c r="F46" s="23">
        <v>7100</v>
      </c>
      <c r="G46" s="23">
        <v>100.6</v>
      </c>
      <c r="H46" s="23">
        <v>99.15</v>
      </c>
      <c r="I46" s="23">
        <v>99.9</v>
      </c>
      <c r="J46" s="33">
        <f t="shared" si="6"/>
        <v>-0.69999999999998863</v>
      </c>
      <c r="K46" s="34">
        <f t="shared" si="7"/>
        <v>-4969.9999999999191</v>
      </c>
      <c r="L46" s="55"/>
    </row>
    <row r="47" spans="1:12" ht="19.95" customHeight="1">
      <c r="A47" s="106">
        <v>45</v>
      </c>
      <c r="B47" s="21"/>
      <c r="C47" s="22" t="s">
        <v>527</v>
      </c>
      <c r="D47" s="20" t="s">
        <v>691</v>
      </c>
      <c r="E47" s="23" t="s">
        <v>12</v>
      </c>
      <c r="F47" s="23">
        <v>2900</v>
      </c>
      <c r="G47" s="23">
        <v>252.9</v>
      </c>
      <c r="H47" s="23">
        <v>250.2</v>
      </c>
      <c r="I47" s="23">
        <v>260.10000000000002</v>
      </c>
      <c r="J47" s="33">
        <f t="shared" si="6"/>
        <v>7.2000000000000171</v>
      </c>
      <c r="K47" s="34">
        <f t="shared" si="7"/>
        <v>20880.000000000051</v>
      </c>
      <c r="L47" s="55"/>
    </row>
    <row r="48" spans="1:12" ht="19.95" customHeight="1">
      <c r="A48" s="106">
        <v>46</v>
      </c>
      <c r="B48" s="21"/>
      <c r="C48" s="22" t="s">
        <v>352</v>
      </c>
      <c r="D48" s="20" t="s">
        <v>178</v>
      </c>
      <c r="E48" s="23" t="s">
        <v>12</v>
      </c>
      <c r="F48" s="23">
        <v>7200</v>
      </c>
      <c r="G48" s="23">
        <v>269.75</v>
      </c>
      <c r="H48" s="23">
        <v>267.3</v>
      </c>
      <c r="I48" s="23">
        <v>268.95</v>
      </c>
      <c r="J48" s="33">
        <f t="shared" si="6"/>
        <v>-0.80000000000001137</v>
      </c>
      <c r="K48" s="34">
        <f t="shared" si="7"/>
        <v>-5760.0000000000819</v>
      </c>
      <c r="L48" s="55"/>
    </row>
    <row r="49" spans="1:12" ht="19.95" customHeight="1">
      <c r="A49" s="106">
        <v>47</v>
      </c>
      <c r="B49" s="21" t="s">
        <v>758</v>
      </c>
      <c r="C49" s="22" t="s">
        <v>771</v>
      </c>
      <c r="D49" s="20" t="s">
        <v>161</v>
      </c>
      <c r="E49" s="23" t="s">
        <v>13</v>
      </c>
      <c r="F49" s="23">
        <v>1400</v>
      </c>
      <c r="G49" s="23">
        <v>988.65</v>
      </c>
      <c r="H49" s="23">
        <v>997.2</v>
      </c>
      <c r="I49" s="23">
        <v>990.5</v>
      </c>
      <c r="J49" s="33">
        <f t="shared" si="6"/>
        <v>-1.8500000000000227</v>
      </c>
      <c r="K49" s="34">
        <f t="shared" si="7"/>
        <v>-2590.0000000000318</v>
      </c>
      <c r="L49" s="55">
        <f>SUM(K44:K49)</f>
        <v>2465.0000000001046</v>
      </c>
    </row>
    <row r="50" spans="1:12" ht="19.95" customHeight="1">
      <c r="A50" s="106">
        <v>48</v>
      </c>
      <c r="B50" s="21">
        <v>45152</v>
      </c>
      <c r="C50" s="22" t="s">
        <v>81</v>
      </c>
      <c r="D50" s="20" t="s">
        <v>150</v>
      </c>
      <c r="E50" s="23" t="s">
        <v>13</v>
      </c>
      <c r="F50" s="23">
        <v>5400</v>
      </c>
      <c r="G50" s="23">
        <v>328</v>
      </c>
      <c r="H50" s="23">
        <v>330.75</v>
      </c>
      <c r="I50" s="23">
        <v>326.2</v>
      </c>
      <c r="J50" s="33">
        <f t="shared" si="6"/>
        <v>1.8000000000000114</v>
      </c>
      <c r="K50" s="34">
        <f t="shared" si="7"/>
        <v>9720.0000000000618</v>
      </c>
      <c r="L50" s="55"/>
    </row>
    <row r="51" spans="1:12" ht="19.95" customHeight="1">
      <c r="A51" s="106">
        <v>49</v>
      </c>
      <c r="B51" s="21"/>
      <c r="C51" s="22" t="s">
        <v>495</v>
      </c>
      <c r="D51" s="20" t="s">
        <v>709</v>
      </c>
      <c r="E51" s="23" t="s">
        <v>13</v>
      </c>
      <c r="F51" s="23">
        <v>800</v>
      </c>
      <c r="G51" s="23">
        <v>842.35</v>
      </c>
      <c r="H51" s="23">
        <v>850.5</v>
      </c>
      <c r="I51" s="23">
        <v>845.95</v>
      </c>
      <c r="J51" s="33">
        <f t="shared" si="6"/>
        <v>-3.6000000000000227</v>
      </c>
      <c r="K51" s="34">
        <f t="shared" si="7"/>
        <v>-2880.0000000000182</v>
      </c>
      <c r="L51" s="55"/>
    </row>
    <row r="52" spans="1:12" ht="19.95" customHeight="1">
      <c r="A52" s="106">
        <v>50</v>
      </c>
      <c r="B52" s="21"/>
      <c r="C52" s="22" t="s">
        <v>312</v>
      </c>
      <c r="D52" s="20" t="s">
        <v>202</v>
      </c>
      <c r="E52" s="23" t="s">
        <v>13</v>
      </c>
      <c r="F52" s="23">
        <v>2700</v>
      </c>
      <c r="G52" s="23">
        <v>799.9</v>
      </c>
      <c r="H52" s="23">
        <v>810.9</v>
      </c>
      <c r="I52" s="23">
        <v>801</v>
      </c>
      <c r="J52" s="33">
        <f t="shared" si="6"/>
        <v>-1.1000000000000227</v>
      </c>
      <c r="K52" s="34">
        <f t="shared" si="7"/>
        <v>-2970.0000000000614</v>
      </c>
      <c r="L52" s="55"/>
    </row>
    <row r="53" spans="1:12" ht="19.95" customHeight="1">
      <c r="A53" s="106">
        <v>51</v>
      </c>
      <c r="B53" s="21"/>
      <c r="C53" s="22" t="s">
        <v>440</v>
      </c>
      <c r="D53" s="20" t="s">
        <v>564</v>
      </c>
      <c r="E53" s="23" t="s">
        <v>12</v>
      </c>
      <c r="F53" s="23">
        <v>9000</v>
      </c>
      <c r="G53" s="23">
        <v>117.65</v>
      </c>
      <c r="H53" s="23">
        <v>115.65</v>
      </c>
      <c r="I53" s="23">
        <v>118.55</v>
      </c>
      <c r="J53" s="33">
        <f t="shared" si="6"/>
        <v>0.89999999999999147</v>
      </c>
      <c r="K53" s="34">
        <f t="shared" si="7"/>
        <v>8099.9999999999236</v>
      </c>
      <c r="L53" s="55"/>
    </row>
    <row r="54" spans="1:12" ht="19.95" customHeight="1">
      <c r="A54" s="106">
        <v>52</v>
      </c>
      <c r="B54" s="21" t="s">
        <v>758</v>
      </c>
      <c r="C54" s="22" t="s">
        <v>765</v>
      </c>
      <c r="D54" s="20" t="s">
        <v>564</v>
      </c>
      <c r="E54" s="23" t="s">
        <v>12</v>
      </c>
      <c r="F54" s="23">
        <v>9000</v>
      </c>
      <c r="G54" s="23">
        <v>119</v>
      </c>
      <c r="H54" s="23">
        <v>117.45</v>
      </c>
      <c r="I54" s="23">
        <v>117.9</v>
      </c>
      <c r="J54" s="33">
        <f t="shared" ref="J54:J70" si="8">IF(E54="","",IF(E54="Buy",(I54-G54),(G54-I54)))</f>
        <v>-1.0999999999999943</v>
      </c>
      <c r="K54" s="34">
        <f t="shared" ref="K54:K70" si="9">IF(E54="","",J54*F54)</f>
        <v>-9899.9999999999491</v>
      </c>
      <c r="L54" s="55">
        <f>SUM(K50:K54)</f>
        <v>2069.9999999999563</v>
      </c>
    </row>
    <row r="55" spans="1:12" ht="19.95" customHeight="1">
      <c r="A55" s="106">
        <v>53</v>
      </c>
      <c r="B55" s="21">
        <v>45154</v>
      </c>
      <c r="C55" s="22" t="s">
        <v>50</v>
      </c>
      <c r="D55" s="20" t="s">
        <v>202</v>
      </c>
      <c r="E55" s="23" t="s">
        <v>13</v>
      </c>
      <c r="F55" s="23">
        <v>1350</v>
      </c>
      <c r="G55" s="23">
        <v>791</v>
      </c>
      <c r="H55" s="23">
        <v>797.4</v>
      </c>
      <c r="I55" s="23">
        <v>797.4</v>
      </c>
      <c r="J55" s="33">
        <f t="shared" si="8"/>
        <v>-6.3999999999999773</v>
      </c>
      <c r="K55" s="34">
        <f t="shared" si="9"/>
        <v>-8639.9999999999691</v>
      </c>
      <c r="L55" s="55"/>
    </row>
    <row r="56" spans="1:12" ht="19.95" customHeight="1">
      <c r="A56" s="106">
        <v>54</v>
      </c>
      <c r="B56" s="21"/>
      <c r="C56" s="22" t="s">
        <v>265</v>
      </c>
      <c r="D56" s="20" t="s">
        <v>711</v>
      </c>
      <c r="E56" s="23" t="s">
        <v>12</v>
      </c>
      <c r="F56" s="23">
        <v>300</v>
      </c>
      <c r="G56" s="23">
        <v>4826</v>
      </c>
      <c r="H56" s="23">
        <v>4795</v>
      </c>
      <c r="I56" s="23">
        <v>4795</v>
      </c>
      <c r="J56" s="33">
        <f t="shared" si="8"/>
        <v>-31</v>
      </c>
      <c r="K56" s="34">
        <f t="shared" si="9"/>
        <v>-9300</v>
      </c>
      <c r="L56" s="55"/>
    </row>
    <row r="57" spans="1:12" ht="19.95" customHeight="1">
      <c r="A57" s="106">
        <v>55</v>
      </c>
      <c r="B57" s="21" t="s">
        <v>755</v>
      </c>
      <c r="C57" s="22" t="s">
        <v>598</v>
      </c>
      <c r="D57" s="20" t="s">
        <v>253</v>
      </c>
      <c r="E57" s="23" t="s">
        <v>12</v>
      </c>
      <c r="F57" s="23">
        <v>5000</v>
      </c>
      <c r="G57" s="23">
        <v>190.5</v>
      </c>
      <c r="H57" s="23">
        <v>188.55</v>
      </c>
      <c r="I57" s="23">
        <v>189.35</v>
      </c>
      <c r="J57" s="33">
        <f t="shared" si="8"/>
        <v>-1.1500000000000057</v>
      </c>
      <c r="K57" s="34">
        <f t="shared" si="9"/>
        <v>-5750.0000000000282</v>
      </c>
      <c r="L57" s="55"/>
    </row>
    <row r="58" spans="1:12" ht="19.95" customHeight="1">
      <c r="A58" s="106">
        <v>56</v>
      </c>
      <c r="B58" s="21" t="s">
        <v>755</v>
      </c>
      <c r="C58" s="22" t="s">
        <v>307</v>
      </c>
      <c r="D58" s="20" t="s">
        <v>179</v>
      </c>
      <c r="E58" s="23" t="s">
        <v>12</v>
      </c>
      <c r="F58" s="23">
        <v>1700</v>
      </c>
      <c r="G58" s="23">
        <v>1117</v>
      </c>
      <c r="H58" s="23">
        <v>1107.9000000000001</v>
      </c>
      <c r="I58" s="23">
        <v>1129</v>
      </c>
      <c r="J58" s="33">
        <f t="shared" si="8"/>
        <v>12</v>
      </c>
      <c r="K58" s="34">
        <f t="shared" si="9"/>
        <v>20400</v>
      </c>
      <c r="L58" s="55">
        <f>SUM(K55:K58)</f>
        <v>-3290</v>
      </c>
    </row>
    <row r="59" spans="1:12" ht="19.95" customHeight="1">
      <c r="A59" s="106">
        <v>57</v>
      </c>
      <c r="B59" s="21">
        <v>45155</v>
      </c>
      <c r="C59" s="22" t="s">
        <v>240</v>
      </c>
      <c r="D59" s="20" t="s">
        <v>51</v>
      </c>
      <c r="E59" s="23" t="s">
        <v>12</v>
      </c>
      <c r="F59" s="23">
        <v>1500</v>
      </c>
      <c r="G59" s="23">
        <v>556.20000000000005</v>
      </c>
      <c r="H59" s="23">
        <v>549</v>
      </c>
      <c r="I59" s="23">
        <v>549</v>
      </c>
      <c r="J59" s="33">
        <f t="shared" si="8"/>
        <v>-7.2000000000000455</v>
      </c>
      <c r="K59" s="34">
        <f t="shared" si="9"/>
        <v>-10800.000000000069</v>
      </c>
      <c r="L59" s="55"/>
    </row>
    <row r="60" spans="1:12" ht="19.95" customHeight="1">
      <c r="A60" s="106">
        <v>58</v>
      </c>
      <c r="B60" s="21"/>
      <c r="C60" s="22" t="s">
        <v>411</v>
      </c>
      <c r="D60" s="20" t="s">
        <v>720</v>
      </c>
      <c r="E60" s="23" t="s">
        <v>12</v>
      </c>
      <c r="F60" s="23">
        <v>15000</v>
      </c>
      <c r="G60" s="23">
        <v>89.15</v>
      </c>
      <c r="H60" s="23">
        <v>88.2</v>
      </c>
      <c r="I60" s="23">
        <v>89.3</v>
      </c>
      <c r="J60" s="33">
        <f t="shared" si="8"/>
        <v>0.14999999999999147</v>
      </c>
      <c r="K60" s="34">
        <f t="shared" si="9"/>
        <v>2249.9999999998722</v>
      </c>
      <c r="L60" s="55"/>
    </row>
    <row r="61" spans="1:12" ht="19.95" customHeight="1">
      <c r="A61" s="106">
        <v>59</v>
      </c>
      <c r="B61" s="21"/>
      <c r="C61" s="22" t="s">
        <v>311</v>
      </c>
      <c r="D61" s="20" t="s">
        <v>602</v>
      </c>
      <c r="E61" s="23" t="s">
        <v>12</v>
      </c>
      <c r="F61" s="23">
        <v>6200</v>
      </c>
      <c r="G61" s="23">
        <v>269.7</v>
      </c>
      <c r="H61" s="23">
        <v>267.75</v>
      </c>
      <c r="I61" s="23">
        <v>267.75</v>
      </c>
      <c r="J61" s="33">
        <f t="shared" si="8"/>
        <v>-1.9499999999999886</v>
      </c>
      <c r="K61" s="34">
        <f t="shared" si="9"/>
        <v>-12089.999999999929</v>
      </c>
      <c r="L61" s="55"/>
    </row>
    <row r="62" spans="1:12" ht="19.95" customHeight="1">
      <c r="A62" s="106">
        <v>60</v>
      </c>
      <c r="B62" s="21"/>
      <c r="C62" s="22" t="s">
        <v>504</v>
      </c>
      <c r="D62" s="20" t="s">
        <v>620</v>
      </c>
      <c r="E62" s="23" t="s">
        <v>12</v>
      </c>
      <c r="F62" s="23">
        <v>200</v>
      </c>
      <c r="G62" s="23">
        <v>4326</v>
      </c>
      <c r="H62" s="23">
        <v>4293</v>
      </c>
      <c r="I62" s="23">
        <v>4302</v>
      </c>
      <c r="J62" s="33">
        <f t="shared" si="8"/>
        <v>-24</v>
      </c>
      <c r="K62" s="34">
        <f t="shared" si="9"/>
        <v>-4800</v>
      </c>
      <c r="L62" s="55"/>
    </row>
    <row r="63" spans="1:12" ht="19.95" customHeight="1">
      <c r="A63" s="106">
        <v>61</v>
      </c>
      <c r="B63" s="21" t="s">
        <v>755</v>
      </c>
      <c r="C63" s="22" t="s">
        <v>636</v>
      </c>
      <c r="D63" s="20" t="s">
        <v>714</v>
      </c>
      <c r="E63" s="23" t="s">
        <v>12</v>
      </c>
      <c r="F63" s="23">
        <v>10000</v>
      </c>
      <c r="G63" s="23">
        <v>135.1</v>
      </c>
      <c r="H63" s="23">
        <v>133.19999999999999</v>
      </c>
      <c r="I63" s="23">
        <v>134.5</v>
      </c>
      <c r="J63" s="33">
        <f t="shared" si="8"/>
        <v>-0.59999999999999432</v>
      </c>
      <c r="K63" s="34">
        <f t="shared" si="9"/>
        <v>-5999.9999999999436</v>
      </c>
      <c r="L63" s="55">
        <f>SUM(K59:K63)</f>
        <v>-31440.000000000065</v>
      </c>
    </row>
    <row r="64" spans="1:12" ht="19.95" customHeight="1">
      <c r="A64" s="106">
        <v>62</v>
      </c>
      <c r="B64" s="21">
        <v>45156</v>
      </c>
      <c r="C64" s="22" t="s">
        <v>81</v>
      </c>
      <c r="D64" s="20" t="s">
        <v>785</v>
      </c>
      <c r="E64" s="23" t="s">
        <v>12</v>
      </c>
      <c r="F64" s="23">
        <v>6200</v>
      </c>
      <c r="G64" s="23">
        <v>272.60000000000002</v>
      </c>
      <c r="H64" s="23">
        <v>270.45</v>
      </c>
      <c r="I64" s="23">
        <v>270.45</v>
      </c>
      <c r="J64" s="33">
        <f t="shared" si="8"/>
        <v>-2.1500000000000341</v>
      </c>
      <c r="K64" s="34">
        <f t="shared" si="9"/>
        <v>-13330.000000000211</v>
      </c>
      <c r="L64" s="55"/>
    </row>
    <row r="65" spans="1:12" ht="19.95" customHeight="1">
      <c r="A65" s="106">
        <v>63</v>
      </c>
      <c r="B65" s="21"/>
      <c r="C65" s="22" t="s">
        <v>248</v>
      </c>
      <c r="D65" s="20" t="s">
        <v>448</v>
      </c>
      <c r="E65" s="23" t="s">
        <v>13</v>
      </c>
      <c r="F65" s="23">
        <v>1500</v>
      </c>
      <c r="G65" s="23">
        <v>408.8</v>
      </c>
      <c r="H65" s="23">
        <v>412.2</v>
      </c>
      <c r="I65" s="23">
        <v>410.7</v>
      </c>
      <c r="J65" s="33">
        <f t="shared" si="8"/>
        <v>-1.8999999999999773</v>
      </c>
      <c r="K65" s="34">
        <f t="shared" si="9"/>
        <v>-2849.9999999999659</v>
      </c>
      <c r="L65" s="55"/>
    </row>
    <row r="66" spans="1:12" ht="19.95" customHeight="1">
      <c r="A66" s="106">
        <v>64</v>
      </c>
      <c r="B66" s="21"/>
      <c r="C66" s="22" t="s">
        <v>395</v>
      </c>
      <c r="D66" s="20" t="s">
        <v>672</v>
      </c>
      <c r="E66" s="23" t="s">
        <v>13</v>
      </c>
      <c r="F66" s="23">
        <v>3200</v>
      </c>
      <c r="G66" s="23">
        <v>385.75</v>
      </c>
      <c r="H66" s="23">
        <v>391.5</v>
      </c>
      <c r="I66" s="23">
        <v>387.45</v>
      </c>
      <c r="J66" s="33">
        <f t="shared" si="8"/>
        <v>-1.6999999999999886</v>
      </c>
      <c r="K66" s="34">
        <f t="shared" si="9"/>
        <v>-5439.9999999999636</v>
      </c>
      <c r="L66" s="55"/>
    </row>
    <row r="67" spans="1:12" ht="19.95" customHeight="1">
      <c r="A67" s="106">
        <v>65</v>
      </c>
      <c r="B67" s="21"/>
      <c r="C67" s="22" t="s">
        <v>208</v>
      </c>
      <c r="D67" s="20" t="s">
        <v>289</v>
      </c>
      <c r="E67" s="23" t="s">
        <v>12</v>
      </c>
      <c r="F67" s="23">
        <v>500</v>
      </c>
      <c r="G67" s="23">
        <v>2566</v>
      </c>
      <c r="H67" s="23">
        <v>2550.6</v>
      </c>
      <c r="I67" s="23">
        <v>2550.6</v>
      </c>
      <c r="J67" s="33">
        <f t="shared" si="8"/>
        <v>-15.400000000000091</v>
      </c>
      <c r="K67" s="34">
        <f t="shared" si="9"/>
        <v>-7700.0000000000455</v>
      </c>
      <c r="L67" s="55">
        <f>SUM(K64:K67)</f>
        <v>-29320.000000000182</v>
      </c>
    </row>
    <row r="68" spans="1:12" ht="19.95" customHeight="1">
      <c r="A68" s="106">
        <v>66</v>
      </c>
      <c r="B68" s="21">
        <v>45159</v>
      </c>
      <c r="C68" s="22" t="s">
        <v>70</v>
      </c>
      <c r="D68" s="20" t="s">
        <v>157</v>
      </c>
      <c r="E68" s="23" t="s">
        <v>12</v>
      </c>
      <c r="F68" s="23">
        <v>1000</v>
      </c>
      <c r="G68" s="23">
        <v>981.5</v>
      </c>
      <c r="H68" s="23">
        <v>972.9</v>
      </c>
      <c r="I68" s="23">
        <v>975.1</v>
      </c>
      <c r="J68" s="33">
        <f t="shared" si="8"/>
        <v>-6.3999999999999773</v>
      </c>
      <c r="K68" s="34">
        <f t="shared" si="9"/>
        <v>-6399.9999999999773</v>
      </c>
      <c r="L68" s="55"/>
    </row>
    <row r="69" spans="1:12" ht="19.95" customHeight="1">
      <c r="A69" s="106">
        <v>67</v>
      </c>
      <c r="B69" s="21"/>
      <c r="C69" s="22" t="s">
        <v>66</v>
      </c>
      <c r="D69" s="20" t="s">
        <v>133</v>
      </c>
      <c r="E69" s="23" t="s">
        <v>12</v>
      </c>
      <c r="F69" s="23">
        <v>1600</v>
      </c>
      <c r="G69" s="23">
        <v>853.5</v>
      </c>
      <c r="H69" s="23">
        <v>844.2</v>
      </c>
      <c r="I69" s="23">
        <v>862.85</v>
      </c>
      <c r="J69" s="33">
        <f t="shared" si="8"/>
        <v>9.3500000000000227</v>
      </c>
      <c r="K69" s="34">
        <f t="shared" si="9"/>
        <v>14960.000000000036</v>
      </c>
      <c r="L69" s="55"/>
    </row>
    <row r="70" spans="1:12" ht="19.95" customHeight="1">
      <c r="A70" s="106">
        <v>68</v>
      </c>
      <c r="B70" s="21"/>
      <c r="C70" s="22" t="s">
        <v>334</v>
      </c>
      <c r="D70" s="20" t="s">
        <v>633</v>
      </c>
      <c r="E70" s="23" t="s">
        <v>12</v>
      </c>
      <c r="F70" s="23">
        <v>200</v>
      </c>
      <c r="G70" s="23">
        <v>4818</v>
      </c>
      <c r="H70" s="23">
        <v>4770.8999999999996</v>
      </c>
      <c r="I70" s="23">
        <v>4912.6000000000004</v>
      </c>
      <c r="J70" s="33">
        <f t="shared" si="8"/>
        <v>94.600000000000364</v>
      </c>
      <c r="K70" s="34">
        <f t="shared" si="9"/>
        <v>18920.000000000073</v>
      </c>
      <c r="L70" s="55"/>
    </row>
    <row r="71" spans="1:12" ht="19.95" customHeight="1">
      <c r="A71" s="106">
        <v>69</v>
      </c>
      <c r="B71" s="21" t="s">
        <v>755</v>
      </c>
      <c r="C71" s="22" t="s">
        <v>364</v>
      </c>
      <c r="D71" s="20" t="s">
        <v>557</v>
      </c>
      <c r="E71" s="23" t="s">
        <v>12</v>
      </c>
      <c r="F71" s="23">
        <v>6750</v>
      </c>
      <c r="G71" s="23">
        <v>239</v>
      </c>
      <c r="H71" s="23">
        <v>236.7</v>
      </c>
      <c r="I71" s="23">
        <v>241.3</v>
      </c>
      <c r="J71" s="33">
        <f t="shared" ref="J71:J78" si="10">IF(E71="","",IF(E71="Buy",(I71-G71),(G71-I71)))</f>
        <v>2.3000000000000114</v>
      </c>
      <c r="K71" s="34">
        <f t="shared" ref="K71:K78" si="11">IF(E71="","",J71*F71)</f>
        <v>15525.000000000076</v>
      </c>
      <c r="L71" s="55">
        <f>SUM(K68:K71)</f>
        <v>43005.000000000204</v>
      </c>
    </row>
    <row r="72" spans="1:12" ht="19.95" customHeight="1">
      <c r="A72" s="106">
        <v>70</v>
      </c>
      <c r="B72" s="21">
        <v>45160</v>
      </c>
      <c r="C72" s="22" t="s">
        <v>129</v>
      </c>
      <c r="D72" s="20" t="s">
        <v>716</v>
      </c>
      <c r="E72" s="23" t="s">
        <v>12</v>
      </c>
      <c r="F72" s="23">
        <v>1000</v>
      </c>
      <c r="G72" s="23">
        <v>1731</v>
      </c>
      <c r="H72" s="23">
        <v>1705.9</v>
      </c>
      <c r="I72" s="23">
        <v>1755.5</v>
      </c>
      <c r="J72" s="33">
        <f t="shared" si="10"/>
        <v>24.5</v>
      </c>
      <c r="K72" s="34">
        <f t="shared" si="11"/>
        <v>24500</v>
      </c>
      <c r="L72" s="55"/>
    </row>
    <row r="73" spans="1:12" ht="19.95" customHeight="1">
      <c r="A73" s="106">
        <v>71</v>
      </c>
      <c r="B73" s="21"/>
      <c r="C73" s="22" t="s">
        <v>291</v>
      </c>
      <c r="D73" s="20" t="s">
        <v>376</v>
      </c>
      <c r="E73" s="23" t="s">
        <v>12</v>
      </c>
      <c r="F73" s="23">
        <v>1100</v>
      </c>
      <c r="G73" s="23">
        <v>644.5</v>
      </c>
      <c r="H73" s="23">
        <v>636.29999999999995</v>
      </c>
      <c r="I73" s="23">
        <v>654.29999999999995</v>
      </c>
      <c r="J73" s="33">
        <f t="shared" si="10"/>
        <v>9.7999999999999545</v>
      </c>
      <c r="K73" s="34">
        <f t="shared" si="11"/>
        <v>10779.999999999949</v>
      </c>
      <c r="L73" s="55"/>
    </row>
    <row r="74" spans="1:12" ht="19.95" customHeight="1">
      <c r="A74" s="106">
        <v>72</v>
      </c>
      <c r="B74" s="21" t="s">
        <v>755</v>
      </c>
      <c r="C74" s="22" t="s">
        <v>466</v>
      </c>
      <c r="D74" s="20" t="s">
        <v>564</v>
      </c>
      <c r="E74" s="23" t="s">
        <v>12</v>
      </c>
      <c r="F74" s="23">
        <v>9000</v>
      </c>
      <c r="G74" s="23">
        <v>120.7</v>
      </c>
      <c r="H74" s="23">
        <v>119.25</v>
      </c>
      <c r="I74" s="23">
        <v>122.35</v>
      </c>
      <c r="J74" s="33">
        <f t="shared" si="10"/>
        <v>1.6499999999999915</v>
      </c>
      <c r="K74" s="34">
        <f t="shared" si="11"/>
        <v>14849.999999999924</v>
      </c>
      <c r="L74" s="55">
        <f>SUM(K72:K74)</f>
        <v>50129.999999999869</v>
      </c>
    </row>
    <row r="75" spans="1:12" ht="19.95" customHeight="1">
      <c r="A75" s="106">
        <v>73</v>
      </c>
      <c r="B75" s="21">
        <v>45161</v>
      </c>
      <c r="C75" s="22" t="s">
        <v>213</v>
      </c>
      <c r="D75" s="20" t="s">
        <v>686</v>
      </c>
      <c r="E75" s="23" t="s">
        <v>12</v>
      </c>
      <c r="F75" s="23">
        <v>1800</v>
      </c>
      <c r="G75" s="23">
        <v>313.60000000000002</v>
      </c>
      <c r="H75" s="23">
        <v>309.14999999999998</v>
      </c>
      <c r="I75" s="23">
        <v>313.3</v>
      </c>
      <c r="J75" s="33">
        <f t="shared" si="10"/>
        <v>-0.30000000000001137</v>
      </c>
      <c r="K75" s="34">
        <f t="shared" si="11"/>
        <v>-540.00000000002046</v>
      </c>
      <c r="L75" s="55"/>
    </row>
    <row r="76" spans="1:12" ht="19.95" customHeight="1">
      <c r="A76" s="106">
        <v>74</v>
      </c>
      <c r="B76" s="21"/>
      <c r="C76" s="22" t="s">
        <v>246</v>
      </c>
      <c r="D76" s="20" t="s">
        <v>669</v>
      </c>
      <c r="E76" s="23" t="s">
        <v>12</v>
      </c>
      <c r="F76" s="23">
        <v>2000</v>
      </c>
      <c r="G76" s="23">
        <v>394.3</v>
      </c>
      <c r="H76" s="23">
        <v>389.25</v>
      </c>
      <c r="I76" s="23">
        <v>400.5</v>
      </c>
      <c r="J76" s="33">
        <f t="shared" si="10"/>
        <v>6.1999999999999886</v>
      </c>
      <c r="K76" s="34">
        <f t="shared" si="11"/>
        <v>12399.999999999978</v>
      </c>
      <c r="L76" s="55"/>
    </row>
    <row r="77" spans="1:12" ht="19.95" customHeight="1">
      <c r="A77" s="106">
        <v>75</v>
      </c>
      <c r="B77" s="21"/>
      <c r="C77" s="22" t="s">
        <v>318</v>
      </c>
      <c r="D77" s="20" t="s">
        <v>24</v>
      </c>
      <c r="E77" s="23" t="s">
        <v>12</v>
      </c>
      <c r="F77" s="23">
        <v>600</v>
      </c>
      <c r="G77" s="23">
        <v>2713</v>
      </c>
      <c r="H77" s="23">
        <v>2691.9</v>
      </c>
      <c r="I77" s="23">
        <v>2720.6</v>
      </c>
      <c r="J77" s="33">
        <f t="shared" si="10"/>
        <v>7.5999999999999091</v>
      </c>
      <c r="K77" s="34">
        <f t="shared" si="11"/>
        <v>4559.9999999999454</v>
      </c>
      <c r="L77" s="55"/>
    </row>
    <row r="78" spans="1:12" ht="19.95" customHeight="1">
      <c r="A78" s="106">
        <v>76</v>
      </c>
      <c r="B78" s="21"/>
      <c r="C78" s="22" t="s">
        <v>679</v>
      </c>
      <c r="D78" s="20" t="s">
        <v>714</v>
      </c>
      <c r="E78" s="23" t="s">
        <v>12</v>
      </c>
      <c r="F78" s="23">
        <v>10000</v>
      </c>
      <c r="G78" s="23">
        <v>139.44999999999999</v>
      </c>
      <c r="H78" s="23">
        <v>137.25</v>
      </c>
      <c r="I78" s="23">
        <v>142.19999999999999</v>
      </c>
      <c r="J78" s="33">
        <f t="shared" si="10"/>
        <v>2.75</v>
      </c>
      <c r="K78" s="34">
        <f t="shared" si="11"/>
        <v>27500</v>
      </c>
      <c r="L78" s="55"/>
    </row>
    <row r="79" spans="1:12" ht="19.95" customHeight="1">
      <c r="A79" s="106">
        <v>77</v>
      </c>
      <c r="B79" s="21" t="s">
        <v>755</v>
      </c>
      <c r="C79" s="22" t="s">
        <v>786</v>
      </c>
      <c r="D79" s="20" t="s">
        <v>702</v>
      </c>
      <c r="E79" s="23" t="s">
        <v>12</v>
      </c>
      <c r="F79" s="23">
        <v>600</v>
      </c>
      <c r="G79" s="23">
        <v>4032</v>
      </c>
      <c r="H79" s="23">
        <v>3996.9</v>
      </c>
      <c r="I79" s="23">
        <v>4105</v>
      </c>
      <c r="J79" s="33">
        <f t="shared" ref="J79:J100" si="12">IF(E79="","",IF(E79="Buy",(I79-G79),(G79-I79)))</f>
        <v>73</v>
      </c>
      <c r="K79" s="34">
        <f t="shared" ref="K79:K100" si="13">IF(E79="","",J79*F79)</f>
        <v>43800</v>
      </c>
      <c r="L79" s="55">
        <f>SUM(K75:K79)</f>
        <v>87719.999999999913</v>
      </c>
    </row>
    <row r="80" spans="1:12" ht="19.95" customHeight="1">
      <c r="A80" s="106">
        <v>78</v>
      </c>
      <c r="B80" s="21">
        <v>45162</v>
      </c>
      <c r="C80" s="22" t="s">
        <v>276</v>
      </c>
      <c r="D80" s="20" t="s">
        <v>653</v>
      </c>
      <c r="E80" s="23" t="s">
        <v>12</v>
      </c>
      <c r="F80" s="23">
        <v>2000</v>
      </c>
      <c r="G80" s="23">
        <v>473.25</v>
      </c>
      <c r="H80" s="23">
        <v>469.35</v>
      </c>
      <c r="I80" s="23">
        <v>477.2</v>
      </c>
      <c r="J80" s="33">
        <f t="shared" si="12"/>
        <v>3.9499999999999886</v>
      </c>
      <c r="K80" s="34">
        <f t="shared" si="13"/>
        <v>7899.9999999999773</v>
      </c>
      <c r="L80" s="55"/>
    </row>
    <row r="81" spans="1:12" ht="19.95" customHeight="1">
      <c r="A81" s="106">
        <v>79</v>
      </c>
      <c r="B81" s="21"/>
      <c r="C81" s="22" t="s">
        <v>145</v>
      </c>
      <c r="D81" s="20" t="s">
        <v>737</v>
      </c>
      <c r="E81" s="23" t="s">
        <v>12</v>
      </c>
      <c r="F81" s="23">
        <v>550</v>
      </c>
      <c r="G81" s="23">
        <v>2396.75</v>
      </c>
      <c r="H81" s="23">
        <v>2369.25</v>
      </c>
      <c r="I81" s="23">
        <v>2442.3000000000002</v>
      </c>
      <c r="J81" s="33">
        <f t="shared" si="12"/>
        <v>45.550000000000182</v>
      </c>
      <c r="K81" s="34">
        <f t="shared" si="13"/>
        <v>25052.500000000102</v>
      </c>
      <c r="L81" s="55"/>
    </row>
    <row r="82" spans="1:12" ht="19.95" customHeight="1">
      <c r="A82" s="106">
        <v>80</v>
      </c>
      <c r="B82" s="21" t="s">
        <v>755</v>
      </c>
      <c r="C82" s="22" t="s">
        <v>520</v>
      </c>
      <c r="D82" s="20" t="s">
        <v>289</v>
      </c>
      <c r="E82" s="23" t="s">
        <v>13</v>
      </c>
      <c r="F82" s="23">
        <v>500</v>
      </c>
      <c r="G82" s="23">
        <v>2485</v>
      </c>
      <c r="H82" s="23">
        <v>2509.3000000000002</v>
      </c>
      <c r="I82" s="23">
        <v>2457</v>
      </c>
      <c r="J82" s="33">
        <f t="shared" si="12"/>
        <v>28</v>
      </c>
      <c r="K82" s="34">
        <f t="shared" si="13"/>
        <v>14000</v>
      </c>
      <c r="L82" s="55">
        <f>SUM(K80:K82)</f>
        <v>46952.50000000008</v>
      </c>
    </row>
    <row r="83" spans="1:12" ht="19.95" customHeight="1">
      <c r="A83" s="106">
        <v>81</v>
      </c>
      <c r="B83" s="21">
        <v>45163</v>
      </c>
      <c r="C83" s="22" t="s">
        <v>237</v>
      </c>
      <c r="D83" s="20" t="s">
        <v>448</v>
      </c>
      <c r="E83" s="23" t="s">
        <v>13</v>
      </c>
      <c r="F83" s="23">
        <v>1500</v>
      </c>
      <c r="G83" s="23">
        <v>409.75</v>
      </c>
      <c r="H83" s="23">
        <v>413.55</v>
      </c>
      <c r="I83" s="23">
        <v>410.2</v>
      </c>
      <c r="J83" s="33">
        <f t="shared" si="12"/>
        <v>-0.44999999999998863</v>
      </c>
      <c r="K83" s="34">
        <f t="shared" si="13"/>
        <v>-674.99999999998295</v>
      </c>
      <c r="L83" s="55"/>
    </row>
    <row r="84" spans="1:12" ht="19.95" customHeight="1">
      <c r="A84" s="106">
        <v>82</v>
      </c>
      <c r="B84" s="21"/>
      <c r="C84" s="22" t="s">
        <v>184</v>
      </c>
      <c r="D84" s="20" t="s">
        <v>49</v>
      </c>
      <c r="E84" s="23" t="s">
        <v>13</v>
      </c>
      <c r="F84" s="23">
        <v>250</v>
      </c>
      <c r="G84" s="23">
        <v>4865</v>
      </c>
      <c r="H84" s="23">
        <v>4905.8999999999996</v>
      </c>
      <c r="I84" s="23">
        <v>4855</v>
      </c>
      <c r="J84" s="33">
        <f t="shared" si="12"/>
        <v>10</v>
      </c>
      <c r="K84" s="34">
        <f t="shared" si="13"/>
        <v>2500</v>
      </c>
      <c r="L84" s="55">
        <f>SUM(K83:K84)</f>
        <v>1825.0000000000171</v>
      </c>
    </row>
    <row r="85" spans="1:12" ht="19.95" customHeight="1">
      <c r="A85" s="106">
        <v>83</v>
      </c>
      <c r="B85" s="21">
        <v>45166</v>
      </c>
      <c r="C85" s="22" t="s">
        <v>142</v>
      </c>
      <c r="D85" s="20" t="s">
        <v>716</v>
      </c>
      <c r="E85" s="23" t="s">
        <v>13</v>
      </c>
      <c r="F85" s="23">
        <v>500</v>
      </c>
      <c r="G85" s="23">
        <v>1792.5</v>
      </c>
      <c r="H85" s="23">
        <v>1806.3</v>
      </c>
      <c r="I85" s="23">
        <v>1804.25</v>
      </c>
      <c r="J85" s="33">
        <f t="shared" si="12"/>
        <v>-11.75</v>
      </c>
      <c r="K85" s="34">
        <f t="shared" si="13"/>
        <v>-5875</v>
      </c>
      <c r="L85" s="55"/>
    </row>
    <row r="86" spans="1:12" ht="19.95" customHeight="1">
      <c r="A86" s="106">
        <v>84</v>
      </c>
      <c r="B86" s="21"/>
      <c r="C86" s="22" t="s">
        <v>87</v>
      </c>
      <c r="D86" s="20" t="s">
        <v>59</v>
      </c>
      <c r="E86" s="23" t="s">
        <v>13</v>
      </c>
      <c r="F86" s="23">
        <v>2000</v>
      </c>
      <c r="G86" s="23">
        <v>1019.1</v>
      </c>
      <c r="H86" s="23">
        <v>1027.8</v>
      </c>
      <c r="I86" s="23">
        <v>1024.2</v>
      </c>
      <c r="J86" s="33">
        <f t="shared" si="12"/>
        <v>-5.1000000000000227</v>
      </c>
      <c r="K86" s="34">
        <f t="shared" si="13"/>
        <v>-10200.000000000045</v>
      </c>
      <c r="L86" s="55"/>
    </row>
    <row r="87" spans="1:12" ht="19.95" customHeight="1">
      <c r="A87" s="106">
        <v>85</v>
      </c>
      <c r="B87" s="21"/>
      <c r="C87" s="22" t="s">
        <v>624</v>
      </c>
      <c r="D87" s="20" t="s">
        <v>714</v>
      </c>
      <c r="E87" s="23" t="s">
        <v>12</v>
      </c>
      <c r="F87" s="23">
        <v>5000</v>
      </c>
      <c r="G87" s="23">
        <v>143.5</v>
      </c>
      <c r="H87" s="23">
        <v>142.19999999999999</v>
      </c>
      <c r="I87" s="23">
        <v>143.75</v>
      </c>
      <c r="J87" s="33">
        <f t="shared" si="12"/>
        <v>0.25</v>
      </c>
      <c r="K87" s="34">
        <f t="shared" si="13"/>
        <v>1250</v>
      </c>
      <c r="L87" s="55"/>
    </row>
    <row r="88" spans="1:12" ht="19.95" customHeight="1">
      <c r="A88" s="106">
        <v>86</v>
      </c>
      <c r="B88" s="21" t="s">
        <v>755</v>
      </c>
      <c r="C88" s="22" t="s">
        <v>328</v>
      </c>
      <c r="D88" s="20" t="s">
        <v>179</v>
      </c>
      <c r="E88" s="23" t="s">
        <v>12</v>
      </c>
      <c r="F88" s="23">
        <v>1700</v>
      </c>
      <c r="G88" s="23">
        <v>1103</v>
      </c>
      <c r="H88" s="23">
        <v>1096.2</v>
      </c>
      <c r="I88" s="23">
        <v>1112</v>
      </c>
      <c r="J88" s="33">
        <f t="shared" si="12"/>
        <v>9</v>
      </c>
      <c r="K88" s="34">
        <f t="shared" si="13"/>
        <v>15300</v>
      </c>
      <c r="L88" s="55">
        <f>SUM(K85:K88)</f>
        <v>474.99999999995453</v>
      </c>
    </row>
    <row r="89" spans="1:12" ht="19.95" customHeight="1">
      <c r="A89" s="106">
        <v>87</v>
      </c>
      <c r="B89" s="21">
        <v>45167</v>
      </c>
      <c r="C89" s="22" t="s">
        <v>82</v>
      </c>
      <c r="D89" s="20" t="s">
        <v>714</v>
      </c>
      <c r="E89" s="23" t="s">
        <v>12</v>
      </c>
      <c r="F89" s="23">
        <v>10000</v>
      </c>
      <c r="G89" s="23">
        <v>145.55000000000001</v>
      </c>
      <c r="H89" s="23">
        <v>144</v>
      </c>
      <c r="I89" s="23">
        <v>144.44999999999999</v>
      </c>
      <c r="J89" s="33">
        <f t="shared" si="12"/>
        <v>-1.1000000000000227</v>
      </c>
      <c r="K89" s="34">
        <f t="shared" si="13"/>
        <v>-11000.000000000227</v>
      </c>
      <c r="L89" s="55"/>
    </row>
    <row r="90" spans="1:12" ht="19.95" customHeight="1">
      <c r="A90" s="106">
        <v>88</v>
      </c>
      <c r="B90" s="21"/>
      <c r="C90" s="22" t="s">
        <v>345</v>
      </c>
      <c r="D90" s="20" t="s">
        <v>563</v>
      </c>
      <c r="E90" s="23" t="s">
        <v>12</v>
      </c>
      <c r="F90" s="23">
        <v>2000</v>
      </c>
      <c r="G90" s="23">
        <v>472.6</v>
      </c>
      <c r="H90" s="23">
        <v>467.1</v>
      </c>
      <c r="I90" s="23">
        <v>479.45</v>
      </c>
      <c r="J90" s="33">
        <f t="shared" si="12"/>
        <v>6.8499999999999659</v>
      </c>
      <c r="K90" s="34">
        <f t="shared" si="13"/>
        <v>13699.999999999931</v>
      </c>
      <c r="L90" s="55"/>
    </row>
    <row r="91" spans="1:12" ht="19.95" customHeight="1">
      <c r="A91" s="106">
        <v>89</v>
      </c>
      <c r="B91" s="21"/>
      <c r="C91" s="22" t="s">
        <v>578</v>
      </c>
      <c r="D91" s="20" t="s">
        <v>580</v>
      </c>
      <c r="E91" s="23" t="s">
        <v>12</v>
      </c>
      <c r="F91" s="23">
        <v>3000</v>
      </c>
      <c r="G91" s="23">
        <v>220.75</v>
      </c>
      <c r="H91" s="23">
        <v>219.15</v>
      </c>
      <c r="I91" s="23">
        <v>220.4</v>
      </c>
      <c r="J91" s="33">
        <f t="shared" si="12"/>
        <v>-0.34999999999999432</v>
      </c>
      <c r="K91" s="34">
        <f t="shared" si="13"/>
        <v>-1049.9999999999829</v>
      </c>
      <c r="L91" s="55"/>
    </row>
    <row r="92" spans="1:12" ht="19.95" customHeight="1">
      <c r="A92" s="106">
        <v>90</v>
      </c>
      <c r="B92" s="21" t="s">
        <v>755</v>
      </c>
      <c r="C92" s="22" t="s">
        <v>263</v>
      </c>
      <c r="D92" s="20" t="s">
        <v>545</v>
      </c>
      <c r="E92" s="23" t="s">
        <v>12</v>
      </c>
      <c r="F92" s="23">
        <v>15000</v>
      </c>
      <c r="G92" s="23">
        <v>92.55</v>
      </c>
      <c r="H92" s="23">
        <v>91.8</v>
      </c>
      <c r="I92" s="23">
        <v>93.55</v>
      </c>
      <c r="J92" s="33">
        <f t="shared" si="12"/>
        <v>1</v>
      </c>
      <c r="K92" s="34">
        <f t="shared" si="13"/>
        <v>15000</v>
      </c>
      <c r="L92" s="55">
        <f>SUM(K89:K92)</f>
        <v>16649.99999999972</v>
      </c>
    </row>
    <row r="93" spans="1:12" ht="19.95" customHeight="1">
      <c r="A93" s="106">
        <v>91</v>
      </c>
      <c r="B93" s="21">
        <v>45168</v>
      </c>
      <c r="C93" s="22" t="s">
        <v>81</v>
      </c>
      <c r="D93" s="20" t="s">
        <v>224</v>
      </c>
      <c r="E93" s="23" t="s">
        <v>12</v>
      </c>
      <c r="F93" s="23">
        <v>1400</v>
      </c>
      <c r="G93" s="23">
        <v>1571.25</v>
      </c>
      <c r="H93" s="23">
        <v>1557.9</v>
      </c>
      <c r="I93" s="23">
        <v>1579</v>
      </c>
      <c r="J93" s="33">
        <f t="shared" si="12"/>
        <v>7.75</v>
      </c>
      <c r="K93" s="34">
        <f t="shared" si="13"/>
        <v>10850</v>
      </c>
      <c r="L93" s="55"/>
    </row>
    <row r="94" spans="1:12" ht="19.95" customHeight="1">
      <c r="A94" s="106">
        <v>92</v>
      </c>
      <c r="B94" s="21"/>
      <c r="C94" s="22" t="s">
        <v>370</v>
      </c>
      <c r="D94" s="20" t="s">
        <v>74</v>
      </c>
      <c r="E94" s="23" t="s">
        <v>12</v>
      </c>
      <c r="F94" s="23">
        <v>625</v>
      </c>
      <c r="G94" s="23">
        <v>994.6</v>
      </c>
      <c r="H94" s="23">
        <v>985.5</v>
      </c>
      <c r="I94" s="23">
        <v>989.8</v>
      </c>
      <c r="J94" s="33">
        <f t="shared" si="12"/>
        <v>-4.8000000000000682</v>
      </c>
      <c r="K94" s="34">
        <f t="shared" si="13"/>
        <v>-3000.0000000000427</v>
      </c>
      <c r="L94" s="55"/>
    </row>
    <row r="95" spans="1:12" ht="19.95" customHeight="1">
      <c r="A95" s="106">
        <v>93</v>
      </c>
      <c r="B95" s="21" t="s">
        <v>755</v>
      </c>
      <c r="C95" s="22" t="s">
        <v>768</v>
      </c>
      <c r="D95" s="20" t="s">
        <v>156</v>
      </c>
      <c r="E95" s="23" t="s">
        <v>13</v>
      </c>
      <c r="F95" s="23">
        <v>1000</v>
      </c>
      <c r="G95" s="23">
        <v>1392</v>
      </c>
      <c r="H95" s="23">
        <v>1400.4</v>
      </c>
      <c r="I95" s="23">
        <v>1395.9</v>
      </c>
      <c r="J95" s="33">
        <f t="shared" si="12"/>
        <v>-3.9000000000000909</v>
      </c>
      <c r="K95" s="34">
        <f t="shared" si="13"/>
        <v>-3900.0000000000909</v>
      </c>
      <c r="L95" s="55">
        <f>SUM(K93:K95)</f>
        <v>3949.9999999998663</v>
      </c>
    </row>
    <row r="96" spans="1:12" ht="19.95" customHeight="1">
      <c r="A96" s="106">
        <v>94</v>
      </c>
      <c r="B96" s="21">
        <v>45169</v>
      </c>
      <c r="C96" s="22" t="s">
        <v>240</v>
      </c>
      <c r="D96" s="20" t="s">
        <v>154</v>
      </c>
      <c r="E96" s="23" t="s">
        <v>12</v>
      </c>
      <c r="F96" s="23">
        <v>1400</v>
      </c>
      <c r="G96" s="23">
        <v>467</v>
      </c>
      <c r="H96" s="23">
        <v>464.4</v>
      </c>
      <c r="I96" s="23">
        <v>465.8</v>
      </c>
      <c r="J96" s="33">
        <f t="shared" si="12"/>
        <v>-1.1999999999999886</v>
      </c>
      <c r="K96" s="34">
        <f t="shared" si="13"/>
        <v>-1679.9999999999841</v>
      </c>
      <c r="L96" s="55"/>
    </row>
    <row r="97" spans="1:13" ht="19.95" customHeight="1">
      <c r="A97" s="106">
        <v>95</v>
      </c>
      <c r="B97" s="21"/>
      <c r="C97" s="22" t="s">
        <v>238</v>
      </c>
      <c r="D97" s="20" t="s">
        <v>694</v>
      </c>
      <c r="E97" s="23" t="s">
        <v>12</v>
      </c>
      <c r="F97" s="23">
        <v>175</v>
      </c>
      <c r="G97" s="23">
        <v>5260</v>
      </c>
      <c r="H97" s="23">
        <v>5202.8999999999996</v>
      </c>
      <c r="I97" s="23">
        <v>5349</v>
      </c>
      <c r="J97" s="33">
        <f t="shared" si="12"/>
        <v>89</v>
      </c>
      <c r="K97" s="34">
        <f t="shared" si="13"/>
        <v>15575</v>
      </c>
      <c r="L97" s="55"/>
    </row>
    <row r="98" spans="1:13" ht="19.95" customHeight="1">
      <c r="A98" s="106">
        <v>96</v>
      </c>
      <c r="B98" s="21"/>
      <c r="C98" s="22" t="s">
        <v>142</v>
      </c>
      <c r="D98" s="20" t="s">
        <v>74</v>
      </c>
      <c r="E98" s="23" t="s">
        <v>12</v>
      </c>
      <c r="F98" s="23">
        <v>625</v>
      </c>
      <c r="G98" s="23">
        <v>996</v>
      </c>
      <c r="H98" s="23">
        <v>987.3</v>
      </c>
      <c r="I98" s="23">
        <v>989.3</v>
      </c>
      <c r="J98" s="33">
        <f t="shared" si="12"/>
        <v>-6.7000000000000455</v>
      </c>
      <c r="K98" s="34">
        <f t="shared" si="13"/>
        <v>-4187.5000000000282</v>
      </c>
      <c r="L98" s="55"/>
    </row>
    <row r="99" spans="1:13" ht="19.95" customHeight="1">
      <c r="A99" s="106">
        <v>97</v>
      </c>
      <c r="B99" s="21"/>
      <c r="C99" s="22" t="s">
        <v>211</v>
      </c>
      <c r="D99" s="20" t="s">
        <v>146</v>
      </c>
      <c r="E99" s="23" t="s">
        <v>13</v>
      </c>
      <c r="F99" s="23">
        <v>1800</v>
      </c>
      <c r="G99" s="23">
        <v>428.65</v>
      </c>
      <c r="H99" s="23">
        <v>436.5</v>
      </c>
      <c r="I99" s="23">
        <v>435.2</v>
      </c>
      <c r="J99" s="33">
        <f t="shared" si="12"/>
        <v>-6.5500000000000114</v>
      </c>
      <c r="K99" s="34">
        <f t="shared" si="13"/>
        <v>-11790.00000000002</v>
      </c>
      <c r="L99" s="55"/>
    </row>
    <row r="100" spans="1:13" ht="19.95" customHeight="1">
      <c r="A100" s="106">
        <v>98</v>
      </c>
      <c r="B100" s="21"/>
      <c r="C100" s="22" t="s">
        <v>319</v>
      </c>
      <c r="D100" s="20" t="s">
        <v>746</v>
      </c>
      <c r="E100" s="23" t="s">
        <v>12</v>
      </c>
      <c r="F100" s="23">
        <v>150</v>
      </c>
      <c r="G100" s="23">
        <v>5286</v>
      </c>
      <c r="H100" s="23">
        <v>5240</v>
      </c>
      <c r="I100" s="23">
        <v>5265</v>
      </c>
      <c r="J100" s="33">
        <f t="shared" si="12"/>
        <v>-21</v>
      </c>
      <c r="K100" s="34">
        <f t="shared" si="13"/>
        <v>-3150</v>
      </c>
      <c r="L100" s="55"/>
    </row>
    <row r="101" spans="1:13" ht="19.95" customHeight="1">
      <c r="A101" s="106">
        <v>99</v>
      </c>
      <c r="B101" s="21" t="s">
        <v>758</v>
      </c>
      <c r="C101" s="22" t="s">
        <v>398</v>
      </c>
      <c r="D101" s="20" t="s">
        <v>150</v>
      </c>
      <c r="E101" s="23" t="s">
        <v>13</v>
      </c>
      <c r="F101" s="23">
        <v>5400</v>
      </c>
      <c r="G101" s="23">
        <v>321.7</v>
      </c>
      <c r="H101" s="23">
        <v>323.10000000000002</v>
      </c>
      <c r="I101" s="23">
        <v>322.39999999999998</v>
      </c>
      <c r="J101" s="33">
        <f t="shared" ref="J101:J102" si="14">IF(E101="","",IF(E101="Buy",(I101-G101),(G101-I101)))</f>
        <v>-0.69999999999998863</v>
      </c>
      <c r="K101" s="34">
        <f t="shared" ref="K101:K102" si="15">IF(E101="","",J101*F101)</f>
        <v>-3779.9999999999386</v>
      </c>
      <c r="L101" s="55"/>
    </row>
    <row r="102" spans="1:13" ht="19.95" customHeight="1" thickBot="1">
      <c r="A102" s="106">
        <v>100</v>
      </c>
      <c r="B102" s="21" t="s">
        <v>755</v>
      </c>
      <c r="C102" s="22" t="s">
        <v>756</v>
      </c>
      <c r="D102" s="20" t="s">
        <v>774</v>
      </c>
      <c r="E102" s="23" t="s">
        <v>12</v>
      </c>
      <c r="F102" s="23">
        <v>1200</v>
      </c>
      <c r="G102" s="23">
        <v>1945</v>
      </c>
      <c r="H102" s="23">
        <v>1926.9</v>
      </c>
      <c r="I102" s="23">
        <v>1938.7</v>
      </c>
      <c r="J102" s="33">
        <f t="shared" si="14"/>
        <v>-6.2999999999999545</v>
      </c>
      <c r="K102" s="34">
        <f t="shared" si="15"/>
        <v>-7559.9999999999454</v>
      </c>
      <c r="L102" s="55">
        <f>SUM(K96:K102)</f>
        <v>-16572.499999999913</v>
      </c>
    </row>
    <row r="103" spans="1:13" ht="33.6" customHeight="1" thickBot="1">
      <c r="A103" s="110"/>
      <c r="B103" s="111"/>
      <c r="C103" s="111"/>
      <c r="D103" s="57" t="s">
        <v>31</v>
      </c>
      <c r="E103" s="57"/>
      <c r="F103" s="57"/>
      <c r="G103" s="57"/>
      <c r="H103" s="57"/>
      <c r="I103" s="57"/>
      <c r="J103" s="58"/>
      <c r="K103" s="59">
        <f>SUM(K3:K102)</f>
        <v>196665.19999999917</v>
      </c>
      <c r="L103" s="69"/>
      <c r="M103" s="112"/>
    </row>
    <row r="104" spans="1:13" ht="15.35">
      <c r="A104" s="66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</row>
    <row r="105" spans="1:13" ht="15.35">
      <c r="A105" s="66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</row>
    <row r="106" spans="1:13" ht="15.35">
      <c r="A106" s="66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</row>
    <row r="107" spans="1:13" ht="24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26"/>
      <c r="K107" s="27"/>
      <c r="L107" s="27"/>
    </row>
    <row r="108" spans="1:13" ht="24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26"/>
      <c r="K108" s="27"/>
      <c r="L108" s="27"/>
    </row>
    <row r="109" spans="1:13" ht="24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26"/>
      <c r="K109" s="27"/>
      <c r="L109" s="27"/>
    </row>
    <row r="110" spans="1:13" ht="24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26"/>
      <c r="K110" s="27"/>
      <c r="L110" s="27"/>
    </row>
    <row r="111" spans="1:13" ht="24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26"/>
      <c r="K111" s="27"/>
      <c r="L111" s="27"/>
    </row>
    <row r="112" spans="1:13" ht="24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26"/>
      <c r="K112" s="27"/>
      <c r="L112" s="27"/>
    </row>
    <row r="113" spans="1:12" ht="24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26"/>
      <c r="K113" s="27"/>
      <c r="L113" s="27"/>
    </row>
    <row r="114" spans="1:12" ht="24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26"/>
      <c r="K114" s="27"/>
      <c r="L114" s="27"/>
    </row>
    <row r="115" spans="1:12" ht="15.35">
      <c r="A115" s="66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</row>
    <row r="116" spans="1:12" s="116" customFormat="1" ht="13">
      <c r="A116" s="114" t="s">
        <v>775</v>
      </c>
      <c r="B116" s="115"/>
      <c r="C116" s="115"/>
      <c r="D116" s="115"/>
      <c r="E116" s="115"/>
      <c r="F116" s="115"/>
      <c r="G116" s="115"/>
      <c r="H116" s="115"/>
      <c r="I116" s="115"/>
      <c r="J116" s="115"/>
      <c r="K116" s="115"/>
    </row>
    <row r="117" spans="1:12" s="116" customFormat="1" ht="13">
      <c r="A117" s="115" t="s">
        <v>776</v>
      </c>
      <c r="B117" s="115"/>
      <c r="C117" s="115"/>
      <c r="D117" s="115"/>
      <c r="E117" s="115"/>
      <c r="F117" s="115"/>
      <c r="G117" s="115"/>
      <c r="H117" s="115"/>
      <c r="I117" s="115"/>
      <c r="J117" s="115"/>
      <c r="K117" s="115"/>
    </row>
    <row r="118" spans="1:12" s="116" customFormat="1" ht="13">
      <c r="A118" s="115" t="s">
        <v>798</v>
      </c>
      <c r="B118" s="115"/>
      <c r="C118" s="115"/>
      <c r="D118" s="115"/>
      <c r="E118" s="115"/>
      <c r="F118" s="115"/>
      <c r="G118" s="115"/>
      <c r="H118" s="115"/>
      <c r="I118" s="115"/>
      <c r="J118" s="115"/>
      <c r="K118" s="115"/>
    </row>
    <row r="119" spans="1:12" s="116" customFormat="1" ht="13">
      <c r="A119" s="115" t="s">
        <v>777</v>
      </c>
      <c r="B119" s="115"/>
      <c r="C119" s="115"/>
      <c r="D119" s="115"/>
      <c r="E119" s="115"/>
      <c r="F119" s="115"/>
      <c r="G119" s="115"/>
      <c r="H119" s="115"/>
      <c r="I119" s="115"/>
      <c r="J119" s="115"/>
      <c r="K119" s="115"/>
    </row>
    <row r="120" spans="1:12" s="116" customFormat="1" ht="13">
      <c r="A120" s="115" t="s">
        <v>778</v>
      </c>
      <c r="B120" s="115"/>
      <c r="C120" s="115"/>
      <c r="D120" s="115"/>
      <c r="E120" s="115"/>
      <c r="F120" s="115"/>
      <c r="G120" s="115"/>
      <c r="H120" s="115"/>
      <c r="I120" s="115"/>
      <c r="J120" s="115"/>
      <c r="K120" s="115"/>
    </row>
    <row r="121" spans="1:12" s="116" customFormat="1" ht="13">
      <c r="A121" s="115" t="s">
        <v>753</v>
      </c>
      <c r="B121" s="115"/>
      <c r="C121" s="115"/>
      <c r="D121" s="115"/>
      <c r="E121" s="115"/>
      <c r="F121" s="115"/>
      <c r="G121" s="115"/>
      <c r="H121" s="115"/>
      <c r="I121" s="115"/>
      <c r="J121" s="115"/>
      <c r="K121" s="115"/>
    </row>
    <row r="122" spans="1:12" s="116" customFormat="1" ht="13">
      <c r="A122" s="115" t="s">
        <v>799</v>
      </c>
      <c r="B122" s="115"/>
      <c r="C122" s="115"/>
      <c r="D122" s="115"/>
      <c r="E122" s="115"/>
      <c r="F122" s="115"/>
      <c r="G122" s="115"/>
      <c r="H122" s="115"/>
      <c r="I122" s="115"/>
      <c r="J122" s="115"/>
      <c r="K122" s="115"/>
    </row>
    <row r="123" spans="1:12" s="116" customFormat="1" ht="13">
      <c r="A123" s="115" t="s">
        <v>800</v>
      </c>
      <c r="B123" s="115"/>
      <c r="C123" s="115"/>
      <c r="D123" s="115"/>
      <c r="E123" s="115"/>
      <c r="F123" s="115"/>
      <c r="G123" s="115"/>
      <c r="H123" s="115"/>
      <c r="I123" s="115"/>
      <c r="J123" s="115"/>
      <c r="K123" s="115"/>
    </row>
    <row r="124" spans="1:12" s="116" customFormat="1" ht="13">
      <c r="A124" s="115" t="s">
        <v>801</v>
      </c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</row>
    <row r="125" spans="1:12" s="116" customFormat="1" ht="13">
      <c r="A125" s="115" t="s">
        <v>802</v>
      </c>
      <c r="B125" s="115"/>
      <c r="C125" s="115"/>
      <c r="D125" s="115"/>
      <c r="E125" s="115"/>
      <c r="F125" s="115"/>
      <c r="G125" s="115"/>
      <c r="H125" s="115"/>
      <c r="I125" s="115"/>
      <c r="J125" s="115"/>
      <c r="K125" s="115"/>
    </row>
  </sheetData>
  <mergeCells count="1">
    <mergeCell ref="A1:L1"/>
  </mergeCell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M117"/>
  <sheetViews>
    <sheetView zoomScale="90" zoomScaleNormal="90" workbookViewId="0">
      <pane ySplit="2" topLeftCell="A84" activePane="bottomLeft" state="frozen"/>
      <selection pane="bottomLeft" activeCell="H95" sqref="H95"/>
    </sheetView>
  </sheetViews>
  <sheetFormatPr defaultRowHeight="14.35"/>
  <cols>
    <col min="1" max="1" width="10.3515625" customWidth="1"/>
    <col min="2" max="2" width="13.52734375" customWidth="1"/>
    <col min="3" max="3" width="15.1171875" customWidth="1"/>
    <col min="4" max="4" width="19.87890625" customWidth="1"/>
    <col min="5" max="5" width="12.64453125" customWidth="1"/>
    <col min="6" max="6" width="11.64453125" customWidth="1"/>
    <col min="7" max="7" width="12.41015625" customWidth="1"/>
    <col min="8" max="8" width="14.3515625" customWidth="1"/>
    <col min="9" max="9" width="13.1171875" customWidth="1"/>
    <col min="10" max="10" width="12.3515625" customWidth="1"/>
    <col min="11" max="11" width="16" customWidth="1"/>
    <col min="12" max="12" width="14.3515625" customWidth="1"/>
    <col min="13" max="13" width="14.64453125" style="108" customWidth="1"/>
  </cols>
  <sheetData>
    <row r="1" spans="1:12" ht="49.2" customHeight="1">
      <c r="A1" s="127" t="s">
        <v>787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</row>
    <row r="2" spans="1:12" ht="49.2" customHeight="1">
      <c r="A2" s="13" t="s">
        <v>0</v>
      </c>
      <c r="B2" s="14" t="s">
        <v>2</v>
      </c>
      <c r="C2" s="14" t="s">
        <v>3</v>
      </c>
      <c r="D2" s="14" t="s">
        <v>1</v>
      </c>
      <c r="E2" s="14" t="s">
        <v>4</v>
      </c>
      <c r="F2" s="14" t="s">
        <v>507</v>
      </c>
      <c r="G2" s="15" t="s">
        <v>659</v>
      </c>
      <c r="H2" s="14" t="s">
        <v>660</v>
      </c>
      <c r="I2" s="14" t="s">
        <v>661</v>
      </c>
      <c r="J2" s="29" t="s">
        <v>8</v>
      </c>
      <c r="K2" s="30" t="s">
        <v>662</v>
      </c>
      <c r="L2" s="53" t="s">
        <v>664</v>
      </c>
    </row>
    <row r="3" spans="1:12" ht="19.95" customHeight="1">
      <c r="A3" s="106">
        <v>1</v>
      </c>
      <c r="B3" s="21">
        <v>45170</v>
      </c>
      <c r="C3" s="22" t="s">
        <v>110</v>
      </c>
      <c r="D3" s="20" t="s">
        <v>224</v>
      </c>
      <c r="E3" s="23" t="s">
        <v>12</v>
      </c>
      <c r="F3" s="23">
        <v>1400</v>
      </c>
      <c r="G3" s="23">
        <v>1599.5</v>
      </c>
      <c r="H3" s="23">
        <v>1587.6</v>
      </c>
      <c r="I3" s="23">
        <v>1609.3</v>
      </c>
      <c r="J3" s="33">
        <f t="shared" ref="J3:J12" si="0">IF(E3="","",IF(E3="Buy",(I3-G3),(G3-I3)))</f>
        <v>9.7999999999999545</v>
      </c>
      <c r="K3" s="34">
        <f t="shared" ref="K3:K12" si="1">IF(E3="","",J3*F3)</f>
        <v>13719.999999999936</v>
      </c>
      <c r="L3" s="55"/>
    </row>
    <row r="4" spans="1:12" ht="19.95" customHeight="1">
      <c r="A4" s="106">
        <v>2</v>
      </c>
      <c r="B4" s="21"/>
      <c r="C4" s="22" t="s">
        <v>58</v>
      </c>
      <c r="D4" s="20" t="s">
        <v>557</v>
      </c>
      <c r="E4" s="23" t="s">
        <v>12</v>
      </c>
      <c r="F4" s="23">
        <v>6750</v>
      </c>
      <c r="G4" s="23">
        <v>253.75</v>
      </c>
      <c r="H4" s="23">
        <v>248.4</v>
      </c>
      <c r="I4" s="23">
        <v>256.95</v>
      </c>
      <c r="J4" s="33">
        <f t="shared" si="0"/>
        <v>3.1999999999999886</v>
      </c>
      <c r="K4" s="34">
        <f t="shared" si="1"/>
        <v>21599.999999999924</v>
      </c>
      <c r="L4" s="55"/>
    </row>
    <row r="5" spans="1:12" ht="19.95" customHeight="1">
      <c r="A5" s="106">
        <v>3</v>
      </c>
      <c r="B5" s="21"/>
      <c r="C5" s="22" t="s">
        <v>378</v>
      </c>
      <c r="D5" s="20" t="s">
        <v>384</v>
      </c>
      <c r="E5" s="23" t="s">
        <v>12</v>
      </c>
      <c r="F5" s="23">
        <v>3850</v>
      </c>
      <c r="G5" s="23">
        <v>181.7</v>
      </c>
      <c r="H5" s="23">
        <v>179.55</v>
      </c>
      <c r="I5" s="23">
        <v>185.4</v>
      </c>
      <c r="J5" s="33">
        <f t="shared" si="0"/>
        <v>3.7000000000000171</v>
      </c>
      <c r="K5" s="34">
        <f t="shared" si="1"/>
        <v>14245.000000000065</v>
      </c>
      <c r="L5" s="55"/>
    </row>
    <row r="6" spans="1:12" ht="19.95" customHeight="1">
      <c r="A6" s="106">
        <v>4</v>
      </c>
      <c r="B6" s="21"/>
      <c r="C6" s="22" t="s">
        <v>486</v>
      </c>
      <c r="D6" s="20" t="s">
        <v>691</v>
      </c>
      <c r="E6" s="23" t="s">
        <v>12</v>
      </c>
      <c r="F6" s="23">
        <v>2900</v>
      </c>
      <c r="G6" s="23">
        <v>251.25</v>
      </c>
      <c r="H6" s="23">
        <v>248.4</v>
      </c>
      <c r="I6" s="23">
        <v>254.7</v>
      </c>
      <c r="J6" s="33">
        <f t="shared" si="0"/>
        <v>3.4499999999999886</v>
      </c>
      <c r="K6" s="34">
        <f t="shared" si="1"/>
        <v>10004.999999999967</v>
      </c>
      <c r="L6" s="55"/>
    </row>
    <row r="7" spans="1:12" ht="19.95" customHeight="1">
      <c r="A7" s="106">
        <v>5</v>
      </c>
      <c r="B7" s="21" t="s">
        <v>755</v>
      </c>
      <c r="C7" s="22" t="s">
        <v>520</v>
      </c>
      <c r="D7" s="20" t="s">
        <v>182</v>
      </c>
      <c r="E7" s="23" t="s">
        <v>12</v>
      </c>
      <c r="F7" s="23">
        <v>4000</v>
      </c>
      <c r="G7" s="23">
        <v>435.75</v>
      </c>
      <c r="H7" s="23">
        <v>432.9</v>
      </c>
      <c r="I7" s="23">
        <v>440.5</v>
      </c>
      <c r="J7" s="33">
        <f t="shared" si="0"/>
        <v>4.75</v>
      </c>
      <c r="K7" s="34">
        <f t="shared" si="1"/>
        <v>19000</v>
      </c>
      <c r="L7" s="55">
        <f>SUM(K3:K7)</f>
        <v>78569.999999999898</v>
      </c>
    </row>
    <row r="8" spans="1:12" ht="19.95" customHeight="1">
      <c r="A8" s="106">
        <v>6</v>
      </c>
      <c r="B8" s="21">
        <v>45173</v>
      </c>
      <c r="C8" s="22" t="s">
        <v>213</v>
      </c>
      <c r="D8" s="20" t="s">
        <v>162</v>
      </c>
      <c r="E8" s="23" t="s">
        <v>12</v>
      </c>
      <c r="F8" s="23">
        <v>200</v>
      </c>
      <c r="G8" s="23">
        <v>8510.5</v>
      </c>
      <c r="H8" s="23">
        <v>8460.9</v>
      </c>
      <c r="I8" s="23">
        <v>8460.9</v>
      </c>
      <c r="J8" s="33">
        <f t="shared" si="0"/>
        <v>-49.600000000000364</v>
      </c>
      <c r="K8" s="34">
        <f t="shared" si="1"/>
        <v>-9920.0000000000728</v>
      </c>
      <c r="L8" s="55"/>
    </row>
    <row r="9" spans="1:12" ht="19.95" customHeight="1">
      <c r="A9" s="106">
        <v>7</v>
      </c>
      <c r="B9" s="21"/>
      <c r="C9" s="22" t="s">
        <v>71</v>
      </c>
      <c r="D9" s="20" t="s">
        <v>177</v>
      </c>
      <c r="E9" s="23" t="s">
        <v>12</v>
      </c>
      <c r="F9" s="23">
        <v>5700</v>
      </c>
      <c r="G9" s="23">
        <v>142</v>
      </c>
      <c r="H9" s="23">
        <v>140.4</v>
      </c>
      <c r="I9" s="23">
        <v>140.5</v>
      </c>
      <c r="J9" s="33">
        <f t="shared" si="0"/>
        <v>-1.5</v>
      </c>
      <c r="K9" s="34">
        <f t="shared" si="1"/>
        <v>-8550</v>
      </c>
      <c r="L9" s="55"/>
    </row>
    <row r="10" spans="1:12" ht="19.95" customHeight="1">
      <c r="A10" s="106">
        <v>8</v>
      </c>
      <c r="B10" s="21"/>
      <c r="C10" s="22" t="s">
        <v>227</v>
      </c>
      <c r="D10" s="20" t="s">
        <v>182</v>
      </c>
      <c r="E10" s="23" t="s">
        <v>12</v>
      </c>
      <c r="F10" s="23">
        <v>2000</v>
      </c>
      <c r="G10" s="23">
        <v>453.9</v>
      </c>
      <c r="H10" s="23">
        <v>449.1</v>
      </c>
      <c r="I10" s="23">
        <v>454</v>
      </c>
      <c r="J10" s="33">
        <f t="shared" si="0"/>
        <v>0.10000000000002274</v>
      </c>
      <c r="K10" s="34">
        <f t="shared" si="1"/>
        <v>200.00000000004547</v>
      </c>
      <c r="L10" s="55"/>
    </row>
    <row r="11" spans="1:12" ht="19.95" customHeight="1">
      <c r="A11" s="106">
        <v>9</v>
      </c>
      <c r="B11" s="21"/>
      <c r="C11" s="22" t="s">
        <v>498</v>
      </c>
      <c r="D11" s="20" t="s">
        <v>699</v>
      </c>
      <c r="E11" s="23" t="s">
        <v>12</v>
      </c>
      <c r="F11" s="23">
        <v>5400</v>
      </c>
      <c r="G11" s="23">
        <v>189.9</v>
      </c>
      <c r="H11" s="23">
        <v>187.65</v>
      </c>
      <c r="I11" s="23">
        <v>192</v>
      </c>
      <c r="J11" s="33">
        <f t="shared" si="0"/>
        <v>2.0999999999999943</v>
      </c>
      <c r="K11" s="34">
        <f t="shared" si="1"/>
        <v>11339.999999999969</v>
      </c>
      <c r="L11" s="55"/>
    </row>
    <row r="12" spans="1:12" ht="19.95" customHeight="1">
      <c r="A12" s="106">
        <v>10</v>
      </c>
      <c r="B12" s="21"/>
      <c r="C12" s="22" t="s">
        <v>728</v>
      </c>
      <c r="D12" s="20" t="s">
        <v>448</v>
      </c>
      <c r="E12" s="23" t="s">
        <v>12</v>
      </c>
      <c r="F12" s="23">
        <v>3000</v>
      </c>
      <c r="G12" s="23">
        <v>431.85</v>
      </c>
      <c r="H12" s="23">
        <v>426.15</v>
      </c>
      <c r="I12" s="23">
        <v>437.8</v>
      </c>
      <c r="J12" s="33">
        <f t="shared" si="0"/>
        <v>5.9499999999999886</v>
      </c>
      <c r="K12" s="34">
        <f t="shared" si="1"/>
        <v>17849.999999999967</v>
      </c>
      <c r="L12" s="55"/>
    </row>
    <row r="13" spans="1:12" ht="19.95" customHeight="1">
      <c r="A13" s="106">
        <v>11</v>
      </c>
      <c r="B13" s="21" t="s">
        <v>755</v>
      </c>
      <c r="C13" s="22" t="s">
        <v>93</v>
      </c>
      <c r="D13" s="20" t="s">
        <v>744</v>
      </c>
      <c r="E13" s="23" t="s">
        <v>12</v>
      </c>
      <c r="F13" s="23">
        <v>7100</v>
      </c>
      <c r="G13" s="23">
        <v>102.4</v>
      </c>
      <c r="H13" s="23">
        <v>100.8</v>
      </c>
      <c r="I13" s="23">
        <v>103.1</v>
      </c>
      <c r="J13" s="33">
        <f t="shared" ref="J13:J39" si="2">IF(E13="","",IF(E13="Buy",(I13-G13),(G13-I13)))</f>
        <v>0.69999999999998863</v>
      </c>
      <c r="K13" s="34">
        <f t="shared" ref="K13:K31" si="3">IF(E13="","",J13*F13)</f>
        <v>4969.9999999999191</v>
      </c>
      <c r="L13" s="55">
        <f>SUM(K8:K13)</f>
        <v>15889.999999999825</v>
      </c>
    </row>
    <row r="14" spans="1:12" ht="19.95" customHeight="1">
      <c r="A14" s="106">
        <v>12</v>
      </c>
      <c r="B14" s="21">
        <v>45174</v>
      </c>
      <c r="C14" s="22" t="s">
        <v>137</v>
      </c>
      <c r="D14" s="20" t="s">
        <v>150</v>
      </c>
      <c r="E14" s="23" t="s">
        <v>12</v>
      </c>
      <c r="F14" s="23">
        <v>2700</v>
      </c>
      <c r="G14" s="23">
        <v>343</v>
      </c>
      <c r="H14" s="23">
        <v>339.3</v>
      </c>
      <c r="I14" s="23">
        <v>341.2</v>
      </c>
      <c r="J14" s="33">
        <f t="shared" si="2"/>
        <v>-1.8000000000000114</v>
      </c>
      <c r="K14" s="34">
        <f t="shared" si="3"/>
        <v>-4860.0000000000309</v>
      </c>
      <c r="L14" s="55"/>
    </row>
    <row r="15" spans="1:12" ht="19.95" customHeight="1">
      <c r="A15" s="106">
        <v>13</v>
      </c>
      <c r="B15" s="21"/>
      <c r="C15" s="22" t="s">
        <v>71</v>
      </c>
      <c r="D15" s="20" t="s">
        <v>89</v>
      </c>
      <c r="E15" s="23" t="s">
        <v>12</v>
      </c>
      <c r="F15" s="23">
        <v>750</v>
      </c>
      <c r="G15" s="23">
        <v>1107.9000000000001</v>
      </c>
      <c r="H15" s="23">
        <v>1096.2</v>
      </c>
      <c r="I15" s="23">
        <v>1099</v>
      </c>
      <c r="J15" s="33">
        <f t="shared" si="2"/>
        <v>-8.9000000000000909</v>
      </c>
      <c r="K15" s="34">
        <f t="shared" si="3"/>
        <v>-6675.0000000000682</v>
      </c>
      <c r="L15" s="55"/>
    </row>
    <row r="16" spans="1:12" ht="19.95" customHeight="1">
      <c r="A16" s="106">
        <v>14</v>
      </c>
      <c r="B16" s="21"/>
      <c r="C16" s="22" t="s">
        <v>215</v>
      </c>
      <c r="D16" s="20" t="s">
        <v>447</v>
      </c>
      <c r="E16" s="23" t="s">
        <v>12</v>
      </c>
      <c r="F16" s="23">
        <v>600</v>
      </c>
      <c r="G16" s="23">
        <v>2107</v>
      </c>
      <c r="H16" s="23">
        <v>2088.9</v>
      </c>
      <c r="I16" s="23">
        <v>2098.5</v>
      </c>
      <c r="J16" s="33">
        <f t="shared" si="2"/>
        <v>-8.5</v>
      </c>
      <c r="K16" s="34">
        <f t="shared" si="3"/>
        <v>-5100</v>
      </c>
      <c r="L16" s="55"/>
    </row>
    <row r="17" spans="1:12" ht="19.95" customHeight="1">
      <c r="A17" s="106">
        <v>15</v>
      </c>
      <c r="B17" s="21"/>
      <c r="C17" s="22" t="s">
        <v>542</v>
      </c>
      <c r="D17" s="20" t="s">
        <v>109</v>
      </c>
      <c r="E17" s="23" t="s">
        <v>13</v>
      </c>
      <c r="F17" s="23">
        <v>4000</v>
      </c>
      <c r="G17" s="23">
        <v>289.5</v>
      </c>
      <c r="H17" s="23">
        <v>292.05</v>
      </c>
      <c r="I17" s="23">
        <v>290.3</v>
      </c>
      <c r="J17" s="33">
        <f t="shared" si="2"/>
        <v>-0.80000000000001137</v>
      </c>
      <c r="K17" s="34">
        <f t="shared" si="3"/>
        <v>-3200.0000000000455</v>
      </c>
      <c r="L17" s="55"/>
    </row>
    <row r="18" spans="1:12" ht="19.95" customHeight="1">
      <c r="A18" s="106">
        <v>16</v>
      </c>
      <c r="B18" s="21" t="s">
        <v>755</v>
      </c>
      <c r="C18" s="22" t="s">
        <v>381</v>
      </c>
      <c r="D18" s="20" t="s">
        <v>642</v>
      </c>
      <c r="E18" s="23" t="s">
        <v>12</v>
      </c>
      <c r="F18" s="23">
        <v>5200</v>
      </c>
      <c r="G18" s="23">
        <v>230.05</v>
      </c>
      <c r="H18" s="23">
        <v>227.25</v>
      </c>
      <c r="I18" s="23">
        <v>234</v>
      </c>
      <c r="J18" s="33">
        <f t="shared" si="2"/>
        <v>3.9499999999999886</v>
      </c>
      <c r="K18" s="34">
        <f t="shared" si="3"/>
        <v>20539.999999999942</v>
      </c>
      <c r="L18" s="55">
        <f>SUM(K14:K18)</f>
        <v>704.99999999979627</v>
      </c>
    </row>
    <row r="19" spans="1:12" ht="19.95" customHeight="1">
      <c r="A19" s="106">
        <v>17</v>
      </c>
      <c r="B19" s="21">
        <v>45175</v>
      </c>
      <c r="C19" s="22" t="s">
        <v>237</v>
      </c>
      <c r="D19" s="20" t="s">
        <v>384</v>
      </c>
      <c r="E19" s="23" t="s">
        <v>12</v>
      </c>
      <c r="F19" s="23">
        <v>3850</v>
      </c>
      <c r="G19" s="23">
        <v>186.5</v>
      </c>
      <c r="H19" s="23">
        <v>184.5</v>
      </c>
      <c r="I19" s="23">
        <v>185.1</v>
      </c>
      <c r="J19" s="33">
        <f t="shared" si="2"/>
        <v>-1.4000000000000057</v>
      </c>
      <c r="K19" s="34">
        <f t="shared" si="3"/>
        <v>-5390.0000000000218</v>
      </c>
      <c r="L19" s="55"/>
    </row>
    <row r="20" spans="1:12" ht="19.95" customHeight="1">
      <c r="A20" s="106">
        <v>18</v>
      </c>
      <c r="B20" s="21"/>
      <c r="C20" s="22" t="s">
        <v>94</v>
      </c>
      <c r="D20" s="20" t="s">
        <v>669</v>
      </c>
      <c r="E20" s="23" t="s">
        <v>12</v>
      </c>
      <c r="F20" s="23">
        <v>2000</v>
      </c>
      <c r="G20" s="23">
        <v>430.85</v>
      </c>
      <c r="H20" s="23">
        <v>427.5</v>
      </c>
      <c r="I20" s="23">
        <v>427.5</v>
      </c>
      <c r="J20" s="33">
        <f t="shared" si="2"/>
        <v>-3.3500000000000227</v>
      </c>
      <c r="K20" s="34">
        <f t="shared" si="3"/>
        <v>-6700.0000000000455</v>
      </c>
      <c r="L20" s="55"/>
    </row>
    <row r="21" spans="1:12" ht="19.95" customHeight="1">
      <c r="A21" s="106">
        <v>19</v>
      </c>
      <c r="B21" s="21"/>
      <c r="C21" s="22" t="s">
        <v>291</v>
      </c>
      <c r="D21" s="20" t="s">
        <v>607</v>
      </c>
      <c r="E21" s="23" t="s">
        <v>12</v>
      </c>
      <c r="F21" s="23">
        <v>2500</v>
      </c>
      <c r="G21" s="23">
        <v>462.95</v>
      </c>
      <c r="H21" s="23">
        <v>458.1</v>
      </c>
      <c r="I21" s="23">
        <v>458.1</v>
      </c>
      <c r="J21" s="33">
        <f t="shared" si="2"/>
        <v>-4.8499999999999659</v>
      </c>
      <c r="K21" s="34">
        <f t="shared" si="3"/>
        <v>-12124.999999999915</v>
      </c>
      <c r="L21" s="55"/>
    </row>
    <row r="22" spans="1:12" ht="19.95" customHeight="1">
      <c r="A22" s="106">
        <v>20</v>
      </c>
      <c r="B22" s="21" t="s">
        <v>755</v>
      </c>
      <c r="C22" s="22" t="s">
        <v>764</v>
      </c>
      <c r="D22" s="20" t="s">
        <v>173</v>
      </c>
      <c r="E22" s="23" t="s">
        <v>12</v>
      </c>
      <c r="F22" s="23">
        <v>1900</v>
      </c>
      <c r="G22" s="23">
        <v>880.9</v>
      </c>
      <c r="H22" s="23">
        <v>873.9</v>
      </c>
      <c r="I22" s="23">
        <v>879.3</v>
      </c>
      <c r="J22" s="33">
        <f t="shared" si="2"/>
        <v>-1.6000000000000227</v>
      </c>
      <c r="K22" s="34">
        <f t="shared" si="3"/>
        <v>-3040.0000000000432</v>
      </c>
      <c r="L22" s="55">
        <f>SUM(K19:K22)</f>
        <v>-27255.000000000025</v>
      </c>
    </row>
    <row r="23" spans="1:12" ht="19.95" customHeight="1">
      <c r="A23" s="106">
        <v>21</v>
      </c>
      <c r="B23" s="21">
        <v>45176</v>
      </c>
      <c r="C23" s="22" t="s">
        <v>118</v>
      </c>
      <c r="D23" s="20" t="s">
        <v>24</v>
      </c>
      <c r="E23" s="23" t="s">
        <v>12</v>
      </c>
      <c r="F23" s="23">
        <v>600</v>
      </c>
      <c r="G23" s="23">
        <v>2759</v>
      </c>
      <c r="H23" s="23">
        <v>2739.6</v>
      </c>
      <c r="I23" s="23">
        <v>2792.65</v>
      </c>
      <c r="J23" s="33">
        <f t="shared" si="2"/>
        <v>33.650000000000091</v>
      </c>
      <c r="K23" s="34">
        <f t="shared" si="3"/>
        <v>20190.000000000055</v>
      </c>
      <c r="L23" s="55"/>
    </row>
    <row r="24" spans="1:12" ht="19.95" customHeight="1">
      <c r="A24" s="106">
        <v>22</v>
      </c>
      <c r="B24" s="21"/>
      <c r="C24" s="22" t="s">
        <v>393</v>
      </c>
      <c r="D24" s="20" t="s">
        <v>693</v>
      </c>
      <c r="E24" s="23" t="s">
        <v>12</v>
      </c>
      <c r="F24" s="23">
        <v>8000</v>
      </c>
      <c r="G24" s="23">
        <v>243.9</v>
      </c>
      <c r="H24" s="23">
        <v>242.1</v>
      </c>
      <c r="I24" s="23">
        <v>243</v>
      </c>
      <c r="J24" s="33">
        <f t="shared" si="2"/>
        <v>-0.90000000000000568</v>
      </c>
      <c r="K24" s="34">
        <f t="shared" si="3"/>
        <v>-7200.0000000000455</v>
      </c>
      <c r="L24" s="55"/>
    </row>
    <row r="25" spans="1:12" ht="19.95" customHeight="1">
      <c r="A25" s="106">
        <v>23</v>
      </c>
      <c r="B25" s="21"/>
      <c r="C25" s="22" t="s">
        <v>190</v>
      </c>
      <c r="D25" s="20" t="s">
        <v>376</v>
      </c>
      <c r="E25" s="23" t="s">
        <v>12</v>
      </c>
      <c r="F25" s="23">
        <v>2200</v>
      </c>
      <c r="G25" s="23">
        <v>655.45</v>
      </c>
      <c r="H25" s="23">
        <v>649.79999999999995</v>
      </c>
      <c r="I25" s="23">
        <v>657.5</v>
      </c>
      <c r="J25" s="33">
        <f t="shared" si="2"/>
        <v>2.0499999999999545</v>
      </c>
      <c r="K25" s="34">
        <f t="shared" si="3"/>
        <v>4509.9999999999</v>
      </c>
      <c r="L25" s="55"/>
    </row>
    <row r="26" spans="1:12" ht="19.95" customHeight="1">
      <c r="A26" s="106">
        <v>24</v>
      </c>
      <c r="B26" s="21" t="s">
        <v>755</v>
      </c>
      <c r="C26" s="22" t="s">
        <v>636</v>
      </c>
      <c r="D26" s="20" t="s">
        <v>156</v>
      </c>
      <c r="E26" s="23" t="s">
        <v>12</v>
      </c>
      <c r="F26" s="23">
        <v>1000</v>
      </c>
      <c r="G26" s="23">
        <v>1437.05</v>
      </c>
      <c r="H26" s="23">
        <v>1422.9</v>
      </c>
      <c r="I26" s="23">
        <v>1452</v>
      </c>
      <c r="J26" s="33">
        <f t="shared" si="2"/>
        <v>14.950000000000045</v>
      </c>
      <c r="K26" s="34">
        <f t="shared" si="3"/>
        <v>14950.000000000045</v>
      </c>
      <c r="L26" s="55">
        <f>SUM(K23:K26)</f>
        <v>32449.999999999956</v>
      </c>
    </row>
    <row r="27" spans="1:12" ht="19.95" customHeight="1">
      <c r="A27" s="106">
        <v>25</v>
      </c>
      <c r="B27" s="21">
        <v>45177</v>
      </c>
      <c r="C27" s="22" t="s">
        <v>70</v>
      </c>
      <c r="D27" s="20" t="s">
        <v>76</v>
      </c>
      <c r="E27" s="23" t="s">
        <v>12</v>
      </c>
      <c r="F27" s="23">
        <v>1000</v>
      </c>
      <c r="G27" s="23">
        <v>1405.5</v>
      </c>
      <c r="H27" s="23">
        <v>1395.9</v>
      </c>
      <c r="I27" s="23">
        <v>1428</v>
      </c>
      <c r="J27" s="33">
        <f t="shared" si="2"/>
        <v>22.5</v>
      </c>
      <c r="K27" s="34">
        <f t="shared" si="3"/>
        <v>22500</v>
      </c>
      <c r="L27" s="55"/>
    </row>
    <row r="28" spans="1:12" ht="19.95" customHeight="1">
      <c r="A28" s="106">
        <v>26</v>
      </c>
      <c r="B28" s="21"/>
      <c r="C28" s="22" t="s">
        <v>58</v>
      </c>
      <c r="D28" s="20" t="s">
        <v>109</v>
      </c>
      <c r="E28" s="23" t="s">
        <v>12</v>
      </c>
      <c r="F28" s="23">
        <v>4000</v>
      </c>
      <c r="G28" s="23">
        <v>303.5</v>
      </c>
      <c r="H28" s="23">
        <v>297.89999999999998</v>
      </c>
      <c r="I28" s="23">
        <v>302.5</v>
      </c>
      <c r="J28" s="33">
        <f t="shared" si="2"/>
        <v>-1</v>
      </c>
      <c r="K28" s="34">
        <f t="shared" si="3"/>
        <v>-4000</v>
      </c>
      <c r="L28" s="55"/>
    </row>
    <row r="29" spans="1:12" ht="19.95" customHeight="1">
      <c r="A29" s="106">
        <v>27</v>
      </c>
      <c r="B29" s="21"/>
      <c r="C29" s="22" t="s">
        <v>96</v>
      </c>
      <c r="D29" s="20" t="s">
        <v>113</v>
      </c>
      <c r="E29" s="23" t="s">
        <v>12</v>
      </c>
      <c r="F29" s="23">
        <v>1425</v>
      </c>
      <c r="G29" s="23">
        <v>624</v>
      </c>
      <c r="H29" s="23">
        <v>618.29999999999995</v>
      </c>
      <c r="I29" s="23">
        <v>624</v>
      </c>
      <c r="J29" s="33">
        <f t="shared" si="2"/>
        <v>0</v>
      </c>
      <c r="K29" s="34">
        <f t="shared" si="3"/>
        <v>0</v>
      </c>
      <c r="L29" s="55"/>
    </row>
    <row r="30" spans="1:12" ht="19.95" customHeight="1">
      <c r="A30" s="106">
        <v>28</v>
      </c>
      <c r="B30" s="21"/>
      <c r="C30" s="22" t="s">
        <v>143</v>
      </c>
      <c r="D30" s="20" t="s">
        <v>580</v>
      </c>
      <c r="E30" s="23" t="s">
        <v>12</v>
      </c>
      <c r="F30" s="23">
        <v>3000</v>
      </c>
      <c r="G30" s="23">
        <v>242.3</v>
      </c>
      <c r="H30" s="23">
        <v>239.4</v>
      </c>
      <c r="I30" s="23">
        <v>240.75</v>
      </c>
      <c r="J30" s="33">
        <f t="shared" si="2"/>
        <v>-1.5500000000000114</v>
      </c>
      <c r="K30" s="34">
        <f t="shared" si="3"/>
        <v>-4650.0000000000346</v>
      </c>
      <c r="L30" s="55"/>
    </row>
    <row r="31" spans="1:12" ht="19.95" customHeight="1">
      <c r="A31" s="106">
        <v>29</v>
      </c>
      <c r="B31" s="21"/>
      <c r="C31" s="22" t="s">
        <v>788</v>
      </c>
      <c r="D31" s="20" t="s">
        <v>243</v>
      </c>
      <c r="E31" s="23" t="s">
        <v>12</v>
      </c>
      <c r="F31" s="23">
        <v>3600</v>
      </c>
      <c r="G31" s="23">
        <v>363.3</v>
      </c>
      <c r="H31" s="23">
        <v>358.2</v>
      </c>
      <c r="I31" s="23">
        <v>362.75</v>
      </c>
      <c r="J31" s="33">
        <f t="shared" si="2"/>
        <v>-0.55000000000001137</v>
      </c>
      <c r="K31" s="34">
        <f t="shared" si="3"/>
        <v>-1980.0000000000409</v>
      </c>
      <c r="L31" s="55"/>
    </row>
    <row r="32" spans="1:12" ht="19.95" customHeight="1">
      <c r="A32" s="106">
        <v>30</v>
      </c>
      <c r="B32" s="21" t="s">
        <v>755</v>
      </c>
      <c r="C32" s="22" t="s">
        <v>772</v>
      </c>
      <c r="D32" s="20" t="s">
        <v>774</v>
      </c>
      <c r="E32" s="23" t="s">
        <v>12</v>
      </c>
      <c r="F32" s="23">
        <v>1200</v>
      </c>
      <c r="G32" s="23">
        <v>1962.9</v>
      </c>
      <c r="H32" s="23">
        <v>1944.9</v>
      </c>
      <c r="I32" s="23">
        <v>1951.2</v>
      </c>
      <c r="J32" s="33">
        <f t="shared" si="2"/>
        <v>-11.700000000000045</v>
      </c>
      <c r="K32" s="34">
        <f t="shared" ref="K32:K39" si="4">IF(E32="","",J32*F32)</f>
        <v>-14040.000000000055</v>
      </c>
      <c r="L32" s="55">
        <f>SUM(K27:K32)</f>
        <v>-2170.000000000131</v>
      </c>
    </row>
    <row r="33" spans="1:12" ht="19.95" customHeight="1">
      <c r="A33" s="106">
        <v>31</v>
      </c>
      <c r="B33" s="21">
        <v>45180</v>
      </c>
      <c r="C33" s="22" t="s">
        <v>130</v>
      </c>
      <c r="D33" s="20" t="s">
        <v>153</v>
      </c>
      <c r="E33" s="23" t="s">
        <v>12</v>
      </c>
      <c r="F33" s="23">
        <v>5850</v>
      </c>
      <c r="G33" s="23">
        <v>201.65</v>
      </c>
      <c r="H33" s="23">
        <v>199.35</v>
      </c>
      <c r="I33" s="23">
        <v>205.2</v>
      </c>
      <c r="J33" s="33">
        <f t="shared" si="2"/>
        <v>3.5499999999999829</v>
      </c>
      <c r="K33" s="34">
        <f t="shared" si="4"/>
        <v>20767.499999999902</v>
      </c>
      <c r="L33" s="55"/>
    </row>
    <row r="34" spans="1:12" ht="19.95" customHeight="1">
      <c r="A34" s="106">
        <v>32</v>
      </c>
      <c r="B34" s="21"/>
      <c r="C34" s="22" t="s">
        <v>142</v>
      </c>
      <c r="D34" s="20" t="s">
        <v>709</v>
      </c>
      <c r="E34" s="23" t="s">
        <v>12</v>
      </c>
      <c r="F34" s="23">
        <v>800</v>
      </c>
      <c r="G34" s="23">
        <v>857.3</v>
      </c>
      <c r="H34" s="23">
        <v>849.15</v>
      </c>
      <c r="I34" s="23">
        <v>857.8</v>
      </c>
      <c r="J34" s="33">
        <f t="shared" si="2"/>
        <v>0.5</v>
      </c>
      <c r="K34" s="34">
        <f t="shared" si="4"/>
        <v>400</v>
      </c>
      <c r="L34" s="55"/>
    </row>
    <row r="35" spans="1:12" ht="19.95" customHeight="1">
      <c r="A35" s="106">
        <v>33</v>
      </c>
      <c r="B35" s="21"/>
      <c r="C35" s="22" t="s">
        <v>229</v>
      </c>
      <c r="D35" s="20" t="s">
        <v>694</v>
      </c>
      <c r="E35" s="23" t="s">
        <v>12</v>
      </c>
      <c r="F35" s="23">
        <v>175</v>
      </c>
      <c r="G35" s="23">
        <v>6012</v>
      </c>
      <c r="H35" s="23">
        <v>5960.25</v>
      </c>
      <c r="I35" s="23">
        <v>5983.8</v>
      </c>
      <c r="J35" s="33">
        <f t="shared" si="2"/>
        <v>-28.199999999999818</v>
      </c>
      <c r="K35" s="34">
        <f t="shared" si="4"/>
        <v>-4934.9999999999682</v>
      </c>
      <c r="L35" s="55"/>
    </row>
    <row r="36" spans="1:12" ht="19.95" customHeight="1">
      <c r="A36" s="106">
        <v>34</v>
      </c>
      <c r="B36" s="21"/>
      <c r="C36" s="22" t="s">
        <v>230</v>
      </c>
      <c r="D36" s="20" t="s">
        <v>89</v>
      </c>
      <c r="E36" s="23" t="s">
        <v>12</v>
      </c>
      <c r="F36" s="23">
        <v>750</v>
      </c>
      <c r="G36" s="23">
        <v>1117</v>
      </c>
      <c r="H36" s="23">
        <v>1107.0999999999999</v>
      </c>
      <c r="I36" s="23">
        <v>1141</v>
      </c>
      <c r="J36" s="33">
        <f t="shared" si="2"/>
        <v>24</v>
      </c>
      <c r="K36" s="34">
        <f t="shared" si="4"/>
        <v>18000</v>
      </c>
      <c r="L36" s="55"/>
    </row>
    <row r="37" spans="1:12" ht="19.95" customHeight="1">
      <c r="A37" s="106">
        <v>35</v>
      </c>
      <c r="B37" s="21"/>
      <c r="C37" s="22" t="s">
        <v>311</v>
      </c>
      <c r="D37" s="20" t="s">
        <v>166</v>
      </c>
      <c r="E37" s="23" t="s">
        <v>12</v>
      </c>
      <c r="F37" s="23">
        <v>1250</v>
      </c>
      <c r="G37" s="23">
        <v>719.9</v>
      </c>
      <c r="H37" s="23">
        <v>711.45</v>
      </c>
      <c r="I37" s="23">
        <v>716.1</v>
      </c>
      <c r="J37" s="33">
        <f t="shared" si="2"/>
        <v>-3.7999999999999545</v>
      </c>
      <c r="K37" s="34">
        <f t="shared" si="4"/>
        <v>-4749.9999999999436</v>
      </c>
      <c r="L37" s="55"/>
    </row>
    <row r="38" spans="1:12" ht="19.95" customHeight="1">
      <c r="A38" s="106">
        <v>36</v>
      </c>
      <c r="B38" s="21"/>
      <c r="C38" s="22" t="s">
        <v>280</v>
      </c>
      <c r="D38" s="20" t="s">
        <v>146</v>
      </c>
      <c r="E38" s="23" t="s">
        <v>12</v>
      </c>
      <c r="F38" s="23">
        <v>1800</v>
      </c>
      <c r="G38" s="23">
        <v>450</v>
      </c>
      <c r="H38" s="23">
        <v>446.4</v>
      </c>
      <c r="I38" s="23">
        <v>449.05</v>
      </c>
      <c r="J38" s="33">
        <f t="shared" si="2"/>
        <v>-0.94999999999998863</v>
      </c>
      <c r="K38" s="34">
        <f t="shared" si="4"/>
        <v>-1709.9999999999795</v>
      </c>
      <c r="L38" s="55"/>
    </row>
    <row r="39" spans="1:12" ht="19.95" customHeight="1">
      <c r="A39" s="106">
        <v>37</v>
      </c>
      <c r="B39" s="21"/>
      <c r="C39" s="22" t="s">
        <v>77</v>
      </c>
      <c r="D39" s="20" t="s">
        <v>74</v>
      </c>
      <c r="E39" s="23" t="s">
        <v>12</v>
      </c>
      <c r="F39" s="23">
        <v>1250</v>
      </c>
      <c r="G39" s="23">
        <v>999.5</v>
      </c>
      <c r="H39" s="23">
        <v>992.7</v>
      </c>
      <c r="I39" s="23">
        <v>1009.4</v>
      </c>
      <c r="J39" s="33">
        <f t="shared" si="2"/>
        <v>9.8999999999999773</v>
      </c>
      <c r="K39" s="34">
        <f t="shared" si="4"/>
        <v>12374.999999999971</v>
      </c>
      <c r="L39" s="55"/>
    </row>
    <row r="40" spans="1:12" ht="19.95" customHeight="1">
      <c r="A40" s="106">
        <v>38</v>
      </c>
      <c r="B40" s="21" t="s">
        <v>755</v>
      </c>
      <c r="C40" s="22" t="s">
        <v>636</v>
      </c>
      <c r="D40" s="20" t="s">
        <v>193</v>
      </c>
      <c r="E40" s="23" t="s">
        <v>12</v>
      </c>
      <c r="F40" s="23">
        <v>5000</v>
      </c>
      <c r="G40" s="23">
        <v>276.5</v>
      </c>
      <c r="H40" s="23">
        <v>273.60000000000002</v>
      </c>
      <c r="I40" s="23">
        <v>276</v>
      </c>
      <c r="J40" s="33">
        <f t="shared" ref="J40:J76" si="5">IF(E40="","",IF(E40="Buy",(I40-G40),(G40-I40)))</f>
        <v>-0.5</v>
      </c>
      <c r="K40" s="34">
        <f t="shared" ref="K40:K76" si="6">IF(E40="","",J40*F40)</f>
        <v>-2500</v>
      </c>
      <c r="L40" s="55">
        <f>SUM(K33:K40)</f>
        <v>37647.499999999985</v>
      </c>
    </row>
    <row r="41" spans="1:12" ht="19.95" customHeight="1">
      <c r="A41" s="106">
        <v>39</v>
      </c>
      <c r="B41" s="21">
        <v>45181</v>
      </c>
      <c r="C41" s="22" t="s">
        <v>129</v>
      </c>
      <c r="D41" s="20" t="s">
        <v>202</v>
      </c>
      <c r="E41" s="23" t="s">
        <v>12</v>
      </c>
      <c r="F41" s="23">
        <v>2700</v>
      </c>
      <c r="G41" s="23">
        <v>833.85</v>
      </c>
      <c r="H41" s="23">
        <v>825.3</v>
      </c>
      <c r="I41" s="23">
        <v>829.4</v>
      </c>
      <c r="J41" s="33">
        <f t="shared" si="5"/>
        <v>-4.4500000000000455</v>
      </c>
      <c r="K41" s="34">
        <f t="shared" si="6"/>
        <v>-12015.000000000124</v>
      </c>
      <c r="L41" s="55"/>
    </row>
    <row r="42" spans="1:12" ht="19.95" customHeight="1">
      <c r="A42" s="106">
        <v>40</v>
      </c>
      <c r="B42" s="21"/>
      <c r="C42" s="22" t="s">
        <v>238</v>
      </c>
      <c r="D42" s="20" t="s">
        <v>239</v>
      </c>
      <c r="E42" s="23" t="s">
        <v>12</v>
      </c>
      <c r="F42" s="23">
        <v>700</v>
      </c>
      <c r="G42" s="23">
        <v>1156.5</v>
      </c>
      <c r="H42" s="23">
        <v>1145.25</v>
      </c>
      <c r="I42" s="23">
        <v>1146.0999999999999</v>
      </c>
      <c r="J42" s="33">
        <f t="shared" si="5"/>
        <v>-10.400000000000091</v>
      </c>
      <c r="K42" s="34">
        <f t="shared" si="6"/>
        <v>-7280.0000000000637</v>
      </c>
      <c r="L42" s="55"/>
    </row>
    <row r="43" spans="1:12" ht="19.95" customHeight="1">
      <c r="A43" s="106">
        <v>41</v>
      </c>
      <c r="B43" s="21"/>
      <c r="C43" s="22" t="s">
        <v>277</v>
      </c>
      <c r="D43" s="20" t="s">
        <v>760</v>
      </c>
      <c r="E43" s="23" t="s">
        <v>13</v>
      </c>
      <c r="F43" s="23">
        <v>1700</v>
      </c>
      <c r="G43" s="23">
        <v>389.5</v>
      </c>
      <c r="H43" s="23">
        <v>394.2</v>
      </c>
      <c r="I43" s="23">
        <v>390.9</v>
      </c>
      <c r="J43" s="33">
        <f t="shared" si="5"/>
        <v>-1.3999999999999773</v>
      </c>
      <c r="K43" s="34">
        <f t="shared" si="6"/>
        <v>-2379.9999999999613</v>
      </c>
      <c r="L43" s="55"/>
    </row>
    <row r="44" spans="1:12" ht="19.95" customHeight="1">
      <c r="A44" s="106">
        <v>42</v>
      </c>
      <c r="B44" s="21"/>
      <c r="C44" s="22" t="s">
        <v>124</v>
      </c>
      <c r="D44" s="20" t="s">
        <v>404</v>
      </c>
      <c r="E44" s="23" t="s">
        <v>12</v>
      </c>
      <c r="F44" s="23">
        <v>350</v>
      </c>
      <c r="G44" s="23">
        <v>3522.5</v>
      </c>
      <c r="H44" s="23">
        <v>3497.4</v>
      </c>
      <c r="I44" s="23">
        <v>3579</v>
      </c>
      <c r="J44" s="33">
        <f t="shared" si="5"/>
        <v>56.5</v>
      </c>
      <c r="K44" s="34">
        <f t="shared" si="6"/>
        <v>19775</v>
      </c>
      <c r="L44" s="55"/>
    </row>
    <row r="45" spans="1:12" ht="19.95" customHeight="1">
      <c r="A45" s="106">
        <v>43</v>
      </c>
      <c r="B45" s="21" t="s">
        <v>755</v>
      </c>
      <c r="C45" s="22" t="s">
        <v>307</v>
      </c>
      <c r="D45" s="20" t="s">
        <v>556</v>
      </c>
      <c r="E45" s="23" t="s">
        <v>12</v>
      </c>
      <c r="F45" s="23">
        <v>1600</v>
      </c>
      <c r="G45" s="23">
        <v>454.25</v>
      </c>
      <c r="H45" s="23">
        <v>449.55</v>
      </c>
      <c r="I45" s="23">
        <v>452.7</v>
      </c>
      <c r="J45" s="33">
        <f t="shared" si="5"/>
        <v>-1.5500000000000114</v>
      </c>
      <c r="K45" s="34">
        <f t="shared" si="6"/>
        <v>-2480.0000000000182</v>
      </c>
      <c r="L45" s="55"/>
    </row>
    <row r="46" spans="1:12" ht="19.95" customHeight="1">
      <c r="A46" s="106">
        <v>44</v>
      </c>
      <c r="B46" s="21" t="s">
        <v>758</v>
      </c>
      <c r="C46" s="22" t="s">
        <v>768</v>
      </c>
      <c r="D46" s="20" t="s">
        <v>80</v>
      </c>
      <c r="E46" s="23" t="s">
        <v>13</v>
      </c>
      <c r="F46" s="23">
        <v>10000</v>
      </c>
      <c r="G46" s="23">
        <v>218.6</v>
      </c>
      <c r="H46" s="23">
        <v>220.5</v>
      </c>
      <c r="I46" s="23">
        <v>220.05</v>
      </c>
      <c r="J46" s="33">
        <f t="shared" si="5"/>
        <v>-1.4500000000000171</v>
      </c>
      <c r="K46" s="34">
        <f t="shared" si="6"/>
        <v>-14500.000000000171</v>
      </c>
      <c r="L46" s="55">
        <f>SUM(K41:K46)</f>
        <v>-18880.000000000338</v>
      </c>
    </row>
    <row r="47" spans="1:12" ht="19.95" customHeight="1">
      <c r="A47" s="106">
        <v>45</v>
      </c>
      <c r="B47" s="21">
        <v>45182</v>
      </c>
      <c r="C47" s="22" t="s">
        <v>106</v>
      </c>
      <c r="D47" s="20" t="s">
        <v>556</v>
      </c>
      <c r="E47" s="23" t="s">
        <v>12</v>
      </c>
      <c r="F47" s="23">
        <v>3200</v>
      </c>
      <c r="G47" s="23">
        <v>455.95</v>
      </c>
      <c r="H47" s="23">
        <v>451.35</v>
      </c>
      <c r="I47" s="23">
        <v>453.15</v>
      </c>
      <c r="J47" s="33">
        <f t="shared" si="5"/>
        <v>-2.8000000000000114</v>
      </c>
      <c r="K47" s="34">
        <f t="shared" si="6"/>
        <v>-8960.0000000000364</v>
      </c>
      <c r="L47" s="55"/>
    </row>
    <row r="48" spans="1:12" ht="19.95" customHeight="1">
      <c r="A48" s="106">
        <v>46</v>
      </c>
      <c r="B48" s="21"/>
      <c r="C48" s="22" t="s">
        <v>124</v>
      </c>
      <c r="D48" s="20" t="s">
        <v>185</v>
      </c>
      <c r="E48" s="23" t="s">
        <v>12</v>
      </c>
      <c r="F48" s="23">
        <v>2200</v>
      </c>
      <c r="G48" s="23">
        <v>895.5</v>
      </c>
      <c r="H48" s="23">
        <v>882.9</v>
      </c>
      <c r="I48" s="23">
        <v>904.6</v>
      </c>
      <c r="J48" s="33">
        <f t="shared" si="5"/>
        <v>9.1000000000000227</v>
      </c>
      <c r="K48" s="34">
        <f t="shared" si="6"/>
        <v>20020.000000000051</v>
      </c>
      <c r="L48" s="55"/>
    </row>
    <row r="49" spans="1:12" ht="19.95" customHeight="1">
      <c r="A49" s="106">
        <v>47</v>
      </c>
      <c r="B49" s="21"/>
      <c r="C49" s="22" t="s">
        <v>403</v>
      </c>
      <c r="D49" s="20" t="s">
        <v>173</v>
      </c>
      <c r="E49" s="23" t="s">
        <v>12</v>
      </c>
      <c r="F49" s="23">
        <v>950</v>
      </c>
      <c r="G49" s="23">
        <v>904.7</v>
      </c>
      <c r="H49" s="23">
        <v>897.3</v>
      </c>
      <c r="I49" s="23">
        <v>913.1</v>
      </c>
      <c r="J49" s="33">
        <f t="shared" si="5"/>
        <v>8.3999999999999773</v>
      </c>
      <c r="K49" s="34">
        <f t="shared" si="6"/>
        <v>7979.9999999999782</v>
      </c>
      <c r="L49" s="55"/>
    </row>
    <row r="50" spans="1:12" ht="19.95" customHeight="1">
      <c r="A50" s="106">
        <v>48</v>
      </c>
      <c r="B50" s="21" t="s">
        <v>755</v>
      </c>
      <c r="C50" s="22" t="s">
        <v>762</v>
      </c>
      <c r="D50" s="20" t="s">
        <v>126</v>
      </c>
      <c r="E50" s="23" t="s">
        <v>12</v>
      </c>
      <c r="F50" s="23">
        <v>3000</v>
      </c>
      <c r="G50" s="23">
        <v>598.70000000000005</v>
      </c>
      <c r="H50" s="23">
        <v>594</v>
      </c>
      <c r="I50" s="23">
        <v>597.20000000000005</v>
      </c>
      <c r="J50" s="33">
        <f t="shared" si="5"/>
        <v>-1.5</v>
      </c>
      <c r="K50" s="34">
        <f t="shared" si="6"/>
        <v>-4500</v>
      </c>
      <c r="L50" s="55"/>
    </row>
    <row r="51" spans="1:12" ht="19.95" customHeight="1">
      <c r="A51" s="106">
        <v>49</v>
      </c>
      <c r="B51" s="21" t="s">
        <v>755</v>
      </c>
      <c r="C51" s="22" t="s">
        <v>789</v>
      </c>
      <c r="D51" s="20" t="s">
        <v>74</v>
      </c>
      <c r="E51" s="23" t="s">
        <v>12</v>
      </c>
      <c r="F51" s="23">
        <v>1250</v>
      </c>
      <c r="G51" s="23">
        <v>1018.5</v>
      </c>
      <c r="H51" s="23">
        <v>1010.7</v>
      </c>
      <c r="I51" s="23">
        <v>1015</v>
      </c>
      <c r="J51" s="33">
        <f t="shared" si="5"/>
        <v>-3.5</v>
      </c>
      <c r="K51" s="34">
        <f t="shared" si="6"/>
        <v>-4375</v>
      </c>
      <c r="L51" s="55">
        <f>SUM(K47:K51)</f>
        <v>10164.999999999993</v>
      </c>
    </row>
    <row r="52" spans="1:12" ht="19.95" customHeight="1">
      <c r="A52" s="106">
        <v>50</v>
      </c>
      <c r="B52" s="21">
        <v>45183</v>
      </c>
      <c r="C52" s="22" t="s">
        <v>237</v>
      </c>
      <c r="D52" s="20" t="s">
        <v>672</v>
      </c>
      <c r="E52" s="23" t="s">
        <v>12</v>
      </c>
      <c r="F52" s="23">
        <v>1600</v>
      </c>
      <c r="G52" s="23">
        <v>435.3</v>
      </c>
      <c r="H52" s="23">
        <v>431.1</v>
      </c>
      <c r="I52" s="23">
        <v>437.4</v>
      </c>
      <c r="J52" s="33">
        <f t="shared" si="5"/>
        <v>2.0999999999999659</v>
      </c>
      <c r="K52" s="34">
        <f t="shared" si="6"/>
        <v>3359.9999999999454</v>
      </c>
      <c r="L52" s="55"/>
    </row>
    <row r="53" spans="1:12" ht="19.95" customHeight="1">
      <c r="A53" s="106">
        <v>51</v>
      </c>
      <c r="B53" s="21"/>
      <c r="C53" s="22" t="s">
        <v>192</v>
      </c>
      <c r="D53" s="20" t="s">
        <v>154</v>
      </c>
      <c r="E53" s="23" t="s">
        <v>12</v>
      </c>
      <c r="F53" s="23">
        <v>2800</v>
      </c>
      <c r="G53" s="23">
        <v>500.8</v>
      </c>
      <c r="H53" s="23">
        <v>495.9</v>
      </c>
      <c r="I53" s="23">
        <v>505.9</v>
      </c>
      <c r="J53" s="33">
        <f t="shared" si="5"/>
        <v>5.0999999999999659</v>
      </c>
      <c r="K53" s="34">
        <f t="shared" si="6"/>
        <v>14279.999999999905</v>
      </c>
      <c r="L53" s="55"/>
    </row>
    <row r="54" spans="1:12" ht="19.95" customHeight="1">
      <c r="A54" s="106">
        <v>52</v>
      </c>
      <c r="B54" s="21"/>
      <c r="C54" s="22" t="s">
        <v>248</v>
      </c>
      <c r="D54" s="20" t="s">
        <v>620</v>
      </c>
      <c r="E54" s="23" t="s">
        <v>12</v>
      </c>
      <c r="F54" s="23">
        <v>200</v>
      </c>
      <c r="G54" s="23">
        <v>4716</v>
      </c>
      <c r="H54" s="23">
        <v>4671.8999999999996</v>
      </c>
      <c r="I54" s="23">
        <v>4695</v>
      </c>
      <c r="J54" s="33">
        <f t="shared" si="5"/>
        <v>-21</v>
      </c>
      <c r="K54" s="34">
        <f t="shared" si="6"/>
        <v>-4200</v>
      </c>
      <c r="L54" s="55"/>
    </row>
    <row r="55" spans="1:12" ht="19.95" customHeight="1">
      <c r="A55" s="106">
        <v>53</v>
      </c>
      <c r="B55" s="21"/>
      <c r="C55" s="22" t="s">
        <v>311</v>
      </c>
      <c r="D55" s="20" t="s">
        <v>47</v>
      </c>
      <c r="E55" s="23" t="s">
        <v>12</v>
      </c>
      <c r="F55" s="23">
        <v>1300</v>
      </c>
      <c r="G55" s="23">
        <v>626.9</v>
      </c>
      <c r="H55" s="23">
        <v>619.20000000000005</v>
      </c>
      <c r="I55" s="23">
        <v>633.70000000000005</v>
      </c>
      <c r="J55" s="33">
        <f t="shared" si="5"/>
        <v>6.8000000000000682</v>
      </c>
      <c r="K55" s="34">
        <f t="shared" si="6"/>
        <v>8840.0000000000891</v>
      </c>
      <c r="L55" s="55"/>
    </row>
    <row r="56" spans="1:12" ht="19.95" customHeight="1">
      <c r="A56" s="106">
        <v>54</v>
      </c>
      <c r="B56" s="21"/>
      <c r="C56" s="22" t="s">
        <v>260</v>
      </c>
      <c r="D56" s="20" t="s">
        <v>575</v>
      </c>
      <c r="E56" s="23" t="s">
        <v>12</v>
      </c>
      <c r="F56" s="23">
        <v>2000</v>
      </c>
      <c r="G56" s="23">
        <v>331.2</v>
      </c>
      <c r="H56" s="23">
        <v>327.14999999999998</v>
      </c>
      <c r="I56" s="23">
        <v>336</v>
      </c>
      <c r="J56" s="33">
        <f t="shared" si="5"/>
        <v>4.8000000000000114</v>
      </c>
      <c r="K56" s="34">
        <f t="shared" si="6"/>
        <v>9600.0000000000218</v>
      </c>
      <c r="L56" s="55"/>
    </row>
    <row r="57" spans="1:12" ht="19.95" customHeight="1">
      <c r="A57" s="106">
        <v>55</v>
      </c>
      <c r="B57" s="21" t="s">
        <v>755</v>
      </c>
      <c r="C57" s="22" t="s">
        <v>307</v>
      </c>
      <c r="D57" s="20" t="s">
        <v>161</v>
      </c>
      <c r="E57" s="23" t="s">
        <v>12</v>
      </c>
      <c r="F57" s="23">
        <v>1400</v>
      </c>
      <c r="G57" s="23">
        <v>1066.5999999999999</v>
      </c>
      <c r="H57" s="23">
        <v>1054.8</v>
      </c>
      <c r="I57" s="23">
        <v>1062.9000000000001</v>
      </c>
      <c r="J57" s="33">
        <f t="shared" si="5"/>
        <v>-3.6999999999998181</v>
      </c>
      <c r="K57" s="34">
        <f t="shared" si="6"/>
        <v>-5179.9999999997453</v>
      </c>
      <c r="L57" s="55">
        <f>SUM(K52:K57)</f>
        <v>26700.000000000218</v>
      </c>
    </row>
    <row r="58" spans="1:12" ht="19.95" customHeight="1">
      <c r="A58" s="106">
        <v>56</v>
      </c>
      <c r="B58" s="21">
        <v>45184</v>
      </c>
      <c r="C58" s="22" t="s">
        <v>58</v>
      </c>
      <c r="D58" s="20" t="s">
        <v>167</v>
      </c>
      <c r="E58" s="23" t="s">
        <v>12</v>
      </c>
      <c r="F58" s="23">
        <v>1700</v>
      </c>
      <c r="G58" s="23">
        <v>391.3</v>
      </c>
      <c r="H58" s="23">
        <v>387.45</v>
      </c>
      <c r="I58" s="23">
        <v>387.45</v>
      </c>
      <c r="J58" s="33">
        <f t="shared" si="5"/>
        <v>-3.8500000000000227</v>
      </c>
      <c r="K58" s="34">
        <f t="shared" si="6"/>
        <v>-6545.0000000000382</v>
      </c>
      <c r="L58" s="55"/>
    </row>
    <row r="59" spans="1:12" ht="19.95" customHeight="1">
      <c r="A59" s="106">
        <v>57</v>
      </c>
      <c r="B59" s="21"/>
      <c r="C59" s="22" t="s">
        <v>102</v>
      </c>
      <c r="D59" s="20" t="s">
        <v>784</v>
      </c>
      <c r="E59" s="23" t="s">
        <v>12</v>
      </c>
      <c r="F59" s="23">
        <v>650</v>
      </c>
      <c r="G59" s="23">
        <v>930.5</v>
      </c>
      <c r="H59" s="23">
        <v>918.9</v>
      </c>
      <c r="I59" s="23">
        <v>918.9</v>
      </c>
      <c r="J59" s="33">
        <f t="shared" si="5"/>
        <v>-11.600000000000023</v>
      </c>
      <c r="K59" s="34">
        <f t="shared" si="6"/>
        <v>-7540.0000000000146</v>
      </c>
      <c r="L59" s="55"/>
    </row>
    <row r="60" spans="1:12" ht="19.95" customHeight="1">
      <c r="A60" s="106">
        <v>58</v>
      </c>
      <c r="B60" s="21"/>
      <c r="C60" s="22" t="s">
        <v>232</v>
      </c>
      <c r="D60" s="20" t="s">
        <v>105</v>
      </c>
      <c r="E60" s="23" t="s">
        <v>13</v>
      </c>
      <c r="F60" s="23">
        <v>300</v>
      </c>
      <c r="G60" s="23">
        <v>2393</v>
      </c>
      <c r="H60" s="23">
        <v>2417.4</v>
      </c>
      <c r="I60" s="23">
        <v>2408.8000000000002</v>
      </c>
      <c r="J60" s="33">
        <f t="shared" si="5"/>
        <v>-15.800000000000182</v>
      </c>
      <c r="K60" s="34">
        <f t="shared" si="6"/>
        <v>-4740.0000000000546</v>
      </c>
      <c r="L60" s="55"/>
    </row>
    <row r="61" spans="1:12" ht="19.95" customHeight="1">
      <c r="A61" s="106">
        <v>59</v>
      </c>
      <c r="B61" s="21"/>
      <c r="C61" s="22" t="s">
        <v>728</v>
      </c>
      <c r="D61" s="20" t="s">
        <v>707</v>
      </c>
      <c r="E61" s="23" t="s">
        <v>12</v>
      </c>
      <c r="F61" s="23">
        <v>3000</v>
      </c>
      <c r="G61" s="23">
        <v>583.5</v>
      </c>
      <c r="H61" s="23">
        <v>576.9</v>
      </c>
      <c r="I61" s="23">
        <v>591.9</v>
      </c>
      <c r="J61" s="33">
        <f t="shared" si="5"/>
        <v>8.3999999999999773</v>
      </c>
      <c r="K61" s="34">
        <f t="shared" si="6"/>
        <v>25199.999999999931</v>
      </c>
      <c r="L61" s="55"/>
    </row>
    <row r="62" spans="1:12" ht="19.95" customHeight="1">
      <c r="A62" s="106">
        <v>60</v>
      </c>
      <c r="B62" s="21"/>
      <c r="C62" s="22" t="s">
        <v>578</v>
      </c>
      <c r="D62" s="20" t="s">
        <v>640</v>
      </c>
      <c r="E62" s="23" t="s">
        <v>12</v>
      </c>
      <c r="F62" s="23">
        <v>1400</v>
      </c>
      <c r="G62" s="23">
        <v>1504.15</v>
      </c>
      <c r="H62" s="23">
        <v>1493.1</v>
      </c>
      <c r="I62" s="23">
        <v>1506.6</v>
      </c>
      <c r="J62" s="33">
        <f t="shared" si="5"/>
        <v>2.4499999999998181</v>
      </c>
      <c r="K62" s="34">
        <f t="shared" si="6"/>
        <v>3429.9999999997453</v>
      </c>
      <c r="L62" s="55"/>
    </row>
    <row r="63" spans="1:12" ht="19.95" customHeight="1">
      <c r="A63" s="106">
        <v>61</v>
      </c>
      <c r="B63" s="21" t="s">
        <v>755</v>
      </c>
      <c r="C63" s="22" t="s">
        <v>505</v>
      </c>
      <c r="D63" s="20" t="s">
        <v>514</v>
      </c>
      <c r="E63" s="23" t="s">
        <v>12</v>
      </c>
      <c r="F63" s="23">
        <v>5000</v>
      </c>
      <c r="G63" s="23">
        <v>249.2</v>
      </c>
      <c r="H63" s="23">
        <v>247.5</v>
      </c>
      <c r="I63" s="23">
        <v>247.95</v>
      </c>
      <c r="J63" s="33">
        <f t="shared" si="5"/>
        <v>-1.25</v>
      </c>
      <c r="K63" s="34">
        <f t="shared" si="6"/>
        <v>-6250</v>
      </c>
      <c r="L63" s="55">
        <f>SUM(K58:K63)</f>
        <v>3554.9999999995671</v>
      </c>
    </row>
    <row r="64" spans="1:12" ht="19.95" customHeight="1">
      <c r="A64" s="106">
        <v>62</v>
      </c>
      <c r="B64" s="21">
        <v>45187</v>
      </c>
      <c r="C64" s="22" t="s">
        <v>82</v>
      </c>
      <c r="D64" s="20" t="s">
        <v>784</v>
      </c>
      <c r="E64" s="23" t="s">
        <v>12</v>
      </c>
      <c r="F64" s="23">
        <v>650</v>
      </c>
      <c r="G64" s="23">
        <v>947</v>
      </c>
      <c r="H64" s="23">
        <v>936.9</v>
      </c>
      <c r="I64" s="23">
        <v>939.6</v>
      </c>
      <c r="J64" s="33">
        <f t="shared" si="5"/>
        <v>-7.3999999999999773</v>
      </c>
      <c r="K64" s="34">
        <f t="shared" si="6"/>
        <v>-4809.9999999999854</v>
      </c>
      <c r="L64" s="55"/>
    </row>
    <row r="65" spans="1:12" ht="19.95" customHeight="1">
      <c r="A65" s="106">
        <v>63</v>
      </c>
      <c r="B65" s="21"/>
      <c r="C65" s="22" t="s">
        <v>238</v>
      </c>
      <c r="D65" s="20" t="s">
        <v>83</v>
      </c>
      <c r="E65" s="23" t="s">
        <v>12</v>
      </c>
      <c r="F65" s="23">
        <v>650</v>
      </c>
      <c r="G65" s="23">
        <v>1258</v>
      </c>
      <c r="H65" s="23">
        <v>1247.8499999999999</v>
      </c>
      <c r="I65" s="23">
        <v>1253.5</v>
      </c>
      <c r="J65" s="33">
        <f t="shared" si="5"/>
        <v>-4.5</v>
      </c>
      <c r="K65" s="34">
        <f t="shared" si="6"/>
        <v>-2925</v>
      </c>
      <c r="L65" s="55"/>
    </row>
    <row r="66" spans="1:12" ht="19.95" customHeight="1">
      <c r="A66" s="106">
        <v>64</v>
      </c>
      <c r="B66" s="21"/>
      <c r="C66" s="22" t="s">
        <v>265</v>
      </c>
      <c r="D66" s="20" t="s">
        <v>224</v>
      </c>
      <c r="E66" s="23" t="s">
        <v>12</v>
      </c>
      <c r="F66" s="23">
        <v>1400</v>
      </c>
      <c r="G66" s="23">
        <v>1633.75</v>
      </c>
      <c r="H66" s="23">
        <v>1620.9</v>
      </c>
      <c r="I66" s="23">
        <v>1652.35</v>
      </c>
      <c r="J66" s="33">
        <f t="shared" si="5"/>
        <v>18.599999999999909</v>
      </c>
      <c r="K66" s="34">
        <f t="shared" si="6"/>
        <v>26039.999999999873</v>
      </c>
      <c r="L66" s="55"/>
    </row>
    <row r="67" spans="1:12" ht="19.95" customHeight="1">
      <c r="A67" s="106">
        <v>65</v>
      </c>
      <c r="B67" s="21"/>
      <c r="C67" s="22" t="s">
        <v>361</v>
      </c>
      <c r="D67" s="20" t="s">
        <v>635</v>
      </c>
      <c r="E67" s="23" t="s">
        <v>12</v>
      </c>
      <c r="F67" s="23">
        <v>300</v>
      </c>
      <c r="G67" s="23">
        <v>3105</v>
      </c>
      <c r="H67" s="23">
        <v>3072.6</v>
      </c>
      <c r="I67" s="23">
        <v>3103.5</v>
      </c>
      <c r="J67" s="33">
        <f t="shared" si="5"/>
        <v>-1.5</v>
      </c>
      <c r="K67" s="34">
        <f t="shared" si="6"/>
        <v>-450</v>
      </c>
      <c r="L67" s="55"/>
    </row>
    <row r="68" spans="1:12" ht="19.95" customHeight="1">
      <c r="A68" s="106">
        <v>66</v>
      </c>
      <c r="B68" s="21"/>
      <c r="C68" s="22" t="s">
        <v>215</v>
      </c>
      <c r="D68" s="20" t="s">
        <v>317</v>
      </c>
      <c r="E68" s="23" t="s">
        <v>12</v>
      </c>
      <c r="F68" s="23">
        <v>275</v>
      </c>
      <c r="G68" s="23">
        <v>3226.5</v>
      </c>
      <c r="H68" s="23">
        <v>3196.35</v>
      </c>
      <c r="I68" s="23">
        <v>3196.35</v>
      </c>
      <c r="J68" s="33">
        <f t="shared" si="5"/>
        <v>-30.150000000000091</v>
      </c>
      <c r="K68" s="34">
        <f t="shared" si="6"/>
        <v>-8291.2500000000255</v>
      </c>
      <c r="L68" s="55">
        <f>SUM(K64:K68)</f>
        <v>9563.7499999998618</v>
      </c>
    </row>
    <row r="69" spans="1:12" ht="19.95" customHeight="1">
      <c r="A69" s="106">
        <v>67</v>
      </c>
      <c r="B69" s="21">
        <v>45189</v>
      </c>
      <c r="C69" s="22" t="s">
        <v>81</v>
      </c>
      <c r="D69" s="20" t="s">
        <v>711</v>
      </c>
      <c r="E69" s="23" t="s">
        <v>12</v>
      </c>
      <c r="F69" s="23">
        <v>300</v>
      </c>
      <c r="G69" s="23">
        <v>5224</v>
      </c>
      <c r="H69" s="23">
        <v>5193.8999999999996</v>
      </c>
      <c r="I69" s="23">
        <v>5193.8999999999996</v>
      </c>
      <c r="J69" s="33">
        <f t="shared" si="5"/>
        <v>-30.100000000000364</v>
      </c>
      <c r="K69" s="34">
        <f t="shared" si="6"/>
        <v>-9030.0000000001091</v>
      </c>
      <c r="L69" s="55"/>
    </row>
    <row r="70" spans="1:12" ht="19.95" customHeight="1">
      <c r="A70" s="106">
        <v>68</v>
      </c>
      <c r="B70" s="21"/>
      <c r="C70" s="22" t="s">
        <v>70</v>
      </c>
      <c r="D70" s="20" t="s">
        <v>109</v>
      </c>
      <c r="E70" s="23" t="s">
        <v>12</v>
      </c>
      <c r="F70" s="23">
        <v>4000</v>
      </c>
      <c r="G70" s="23">
        <v>306.89999999999998</v>
      </c>
      <c r="H70" s="23">
        <v>302.39999999999998</v>
      </c>
      <c r="I70" s="23">
        <v>309.60000000000002</v>
      </c>
      <c r="J70" s="33">
        <f t="shared" si="5"/>
        <v>2.7000000000000455</v>
      </c>
      <c r="K70" s="34">
        <f t="shared" si="6"/>
        <v>10800.000000000182</v>
      </c>
      <c r="L70" s="55"/>
    </row>
    <row r="71" spans="1:12" ht="19.95" customHeight="1">
      <c r="A71" s="106">
        <v>69</v>
      </c>
      <c r="B71" s="21"/>
      <c r="C71" s="22" t="s">
        <v>449</v>
      </c>
      <c r="D71" s="20" t="s">
        <v>638</v>
      </c>
      <c r="E71" s="23" t="s">
        <v>12</v>
      </c>
      <c r="F71" s="23">
        <v>2000</v>
      </c>
      <c r="G71" s="23">
        <v>746.25</v>
      </c>
      <c r="H71" s="23">
        <v>736.2</v>
      </c>
      <c r="I71" s="23">
        <v>755.2</v>
      </c>
      <c r="J71" s="33">
        <f t="shared" si="5"/>
        <v>8.9500000000000455</v>
      </c>
      <c r="K71" s="34">
        <f t="shared" si="6"/>
        <v>17900.000000000091</v>
      </c>
      <c r="L71" s="55"/>
    </row>
    <row r="72" spans="1:12" ht="19.95" customHeight="1">
      <c r="A72" s="106">
        <v>70</v>
      </c>
      <c r="B72" s="21"/>
      <c r="C72" s="22" t="s">
        <v>502</v>
      </c>
      <c r="D72" s="20" t="s">
        <v>146</v>
      </c>
      <c r="E72" s="23" t="s">
        <v>13</v>
      </c>
      <c r="F72" s="23">
        <v>1800</v>
      </c>
      <c r="G72" s="23">
        <v>426.5</v>
      </c>
      <c r="H72" s="23">
        <v>430.2</v>
      </c>
      <c r="I72" s="23">
        <v>428.9</v>
      </c>
      <c r="J72" s="33">
        <f t="shared" si="5"/>
        <v>-2.3999999999999773</v>
      </c>
      <c r="K72" s="34">
        <f t="shared" si="6"/>
        <v>-4319.9999999999591</v>
      </c>
      <c r="L72" s="55"/>
    </row>
    <row r="73" spans="1:12" ht="19.95" customHeight="1">
      <c r="A73" s="106">
        <v>71</v>
      </c>
      <c r="B73" s="21" t="s">
        <v>755</v>
      </c>
      <c r="C73" s="22" t="s">
        <v>771</v>
      </c>
      <c r="D73" s="20" t="s">
        <v>638</v>
      </c>
      <c r="E73" s="23" t="s">
        <v>12</v>
      </c>
      <c r="F73" s="23">
        <v>2000</v>
      </c>
      <c r="G73" s="23">
        <v>755.9</v>
      </c>
      <c r="H73" s="23">
        <v>750.6</v>
      </c>
      <c r="I73" s="23">
        <v>757.2</v>
      </c>
      <c r="J73" s="33">
        <f t="shared" si="5"/>
        <v>1.3000000000000682</v>
      </c>
      <c r="K73" s="34">
        <f t="shared" si="6"/>
        <v>2600.0000000001364</v>
      </c>
      <c r="L73" s="55">
        <f>SUM(K69:K73)</f>
        <v>17950.000000000342</v>
      </c>
    </row>
    <row r="74" spans="1:12" ht="19.95" customHeight="1">
      <c r="A74" s="106">
        <v>72</v>
      </c>
      <c r="B74" s="21">
        <v>45190</v>
      </c>
      <c r="C74" s="22" t="s">
        <v>82</v>
      </c>
      <c r="D74" s="20" t="s">
        <v>172</v>
      </c>
      <c r="E74" s="23" t="s">
        <v>12</v>
      </c>
      <c r="F74" s="23">
        <v>1450</v>
      </c>
      <c r="G74" s="23">
        <v>879</v>
      </c>
      <c r="H74" s="23">
        <v>870.3</v>
      </c>
      <c r="I74" s="23">
        <v>870.3</v>
      </c>
      <c r="J74" s="33">
        <f t="shared" si="5"/>
        <v>-8.7000000000000455</v>
      </c>
      <c r="K74" s="34">
        <f t="shared" si="6"/>
        <v>-12615.000000000065</v>
      </c>
      <c r="L74" s="55"/>
    </row>
    <row r="75" spans="1:12" ht="19.95" customHeight="1">
      <c r="A75" s="106">
        <v>73</v>
      </c>
      <c r="B75" s="21"/>
      <c r="C75" s="22" t="s">
        <v>143</v>
      </c>
      <c r="D75" s="20" t="s">
        <v>514</v>
      </c>
      <c r="E75" s="23" t="s">
        <v>12</v>
      </c>
      <c r="F75" s="23">
        <v>2500</v>
      </c>
      <c r="G75" s="23">
        <v>252.3</v>
      </c>
      <c r="H75" s="23">
        <v>249.3</v>
      </c>
      <c r="I75" s="23">
        <v>251.7</v>
      </c>
      <c r="J75" s="33">
        <f t="shared" si="5"/>
        <v>-0.60000000000002274</v>
      </c>
      <c r="K75" s="34">
        <f t="shared" si="6"/>
        <v>-1500.0000000000568</v>
      </c>
      <c r="L75" s="55"/>
    </row>
    <row r="76" spans="1:12" ht="19.95" customHeight="1">
      <c r="A76" s="106">
        <v>74</v>
      </c>
      <c r="B76" s="21"/>
      <c r="C76" s="22" t="s">
        <v>311</v>
      </c>
      <c r="D76" s="20" t="s">
        <v>83</v>
      </c>
      <c r="E76" s="23" t="s">
        <v>13</v>
      </c>
      <c r="F76" s="23">
        <v>1300</v>
      </c>
      <c r="G76" s="23">
        <v>1217.9000000000001</v>
      </c>
      <c r="H76" s="23">
        <v>1229.4000000000001</v>
      </c>
      <c r="I76" s="23">
        <v>1226.2</v>
      </c>
      <c r="J76" s="33">
        <f t="shared" si="5"/>
        <v>-8.2999999999999545</v>
      </c>
      <c r="K76" s="34">
        <f t="shared" si="6"/>
        <v>-10789.999999999942</v>
      </c>
      <c r="L76" s="55"/>
    </row>
    <row r="77" spans="1:12" ht="19.95" customHeight="1">
      <c r="A77" s="106">
        <v>75</v>
      </c>
      <c r="B77" s="21" t="s">
        <v>758</v>
      </c>
      <c r="C77" s="22" t="s">
        <v>461</v>
      </c>
      <c r="D77" s="20" t="s">
        <v>638</v>
      </c>
      <c r="E77" s="23" t="s">
        <v>13</v>
      </c>
      <c r="F77" s="23">
        <v>5400</v>
      </c>
      <c r="G77" s="23">
        <v>175.9</v>
      </c>
      <c r="H77" s="23">
        <v>177.75</v>
      </c>
      <c r="I77" s="23">
        <v>176.3</v>
      </c>
      <c r="J77" s="33">
        <f t="shared" ref="J77:J94" si="7">IF(E77="","",IF(E77="Buy",(I77-G77),(G77-I77)))</f>
        <v>-0.40000000000000568</v>
      </c>
      <c r="K77" s="34">
        <f t="shared" ref="K77:K94" si="8">IF(E77="","",J77*F77)</f>
        <v>-2160.0000000000309</v>
      </c>
      <c r="L77" s="55"/>
    </row>
    <row r="78" spans="1:12" ht="19.95" customHeight="1">
      <c r="A78" s="106">
        <v>76</v>
      </c>
      <c r="B78" s="21" t="s">
        <v>758</v>
      </c>
      <c r="C78" s="22" t="s">
        <v>764</v>
      </c>
      <c r="D78" s="20" t="s">
        <v>691</v>
      </c>
      <c r="E78" s="23" t="s">
        <v>13</v>
      </c>
      <c r="F78" s="23">
        <v>5800</v>
      </c>
      <c r="G78" s="23">
        <v>229.75</v>
      </c>
      <c r="H78" s="23">
        <v>231.75</v>
      </c>
      <c r="I78" s="23">
        <v>231.75</v>
      </c>
      <c r="J78" s="33">
        <f t="shared" si="7"/>
        <v>-2</v>
      </c>
      <c r="K78" s="34">
        <f t="shared" si="8"/>
        <v>-11600</v>
      </c>
      <c r="L78" s="55">
        <f>SUM(K74:K78)</f>
        <v>-38665.000000000095</v>
      </c>
    </row>
    <row r="79" spans="1:12" ht="19.95" customHeight="1">
      <c r="A79" s="106">
        <v>77</v>
      </c>
      <c r="B79" s="21">
        <v>45191</v>
      </c>
      <c r="C79" s="22" t="s">
        <v>213</v>
      </c>
      <c r="D79" s="20" t="s">
        <v>551</v>
      </c>
      <c r="E79" s="23" t="s">
        <v>12</v>
      </c>
      <c r="F79" s="23">
        <v>600</v>
      </c>
      <c r="G79" s="23">
        <v>2691.5</v>
      </c>
      <c r="H79" s="23">
        <v>2673.9</v>
      </c>
      <c r="I79" s="23">
        <v>2690</v>
      </c>
      <c r="J79" s="33">
        <f t="shared" si="7"/>
        <v>-1.5</v>
      </c>
      <c r="K79" s="34">
        <f t="shared" si="8"/>
        <v>-900</v>
      </c>
      <c r="L79" s="55"/>
    </row>
    <row r="80" spans="1:12" ht="19.95" customHeight="1">
      <c r="A80" s="106">
        <v>78</v>
      </c>
      <c r="B80" s="21"/>
      <c r="C80" s="22" t="s">
        <v>114</v>
      </c>
      <c r="D80" s="20" t="s">
        <v>281</v>
      </c>
      <c r="E80" s="23" t="s">
        <v>13</v>
      </c>
      <c r="F80" s="23">
        <v>250</v>
      </c>
      <c r="G80" s="23">
        <v>5579</v>
      </c>
      <c r="H80" s="23">
        <v>5610.6</v>
      </c>
      <c r="I80" s="23">
        <v>5499</v>
      </c>
      <c r="J80" s="33">
        <f t="shared" si="7"/>
        <v>80</v>
      </c>
      <c r="K80" s="34">
        <f t="shared" si="8"/>
        <v>20000</v>
      </c>
      <c r="L80" s="55"/>
    </row>
    <row r="81" spans="1:13" ht="19.95" customHeight="1">
      <c r="A81" s="106">
        <v>79</v>
      </c>
      <c r="B81" s="21"/>
      <c r="C81" s="22" t="s">
        <v>516</v>
      </c>
      <c r="D81" s="20" t="s">
        <v>150</v>
      </c>
      <c r="E81" s="23" t="s">
        <v>12</v>
      </c>
      <c r="F81" s="23">
        <v>5400</v>
      </c>
      <c r="G81" s="23">
        <v>383.4</v>
      </c>
      <c r="H81" s="23">
        <v>378</v>
      </c>
      <c r="I81" s="23">
        <v>381.15</v>
      </c>
      <c r="J81" s="33">
        <f t="shared" si="7"/>
        <v>-2.25</v>
      </c>
      <c r="K81" s="34">
        <f t="shared" si="8"/>
        <v>-12150</v>
      </c>
      <c r="L81" s="55"/>
    </row>
    <row r="82" spans="1:13" ht="19.95" customHeight="1">
      <c r="A82" s="106">
        <v>80</v>
      </c>
      <c r="B82" s="21" t="s">
        <v>755</v>
      </c>
      <c r="C82" s="22" t="s">
        <v>763</v>
      </c>
      <c r="D82" s="20" t="s">
        <v>386</v>
      </c>
      <c r="E82" s="23" t="s">
        <v>13</v>
      </c>
      <c r="F82" s="23">
        <v>1100</v>
      </c>
      <c r="G82" s="23">
        <v>1531.5</v>
      </c>
      <c r="H82" s="23">
        <v>1540.8</v>
      </c>
      <c r="I82" s="23">
        <v>1533.2</v>
      </c>
      <c r="J82" s="33">
        <f t="shared" si="7"/>
        <v>-1.7000000000000455</v>
      </c>
      <c r="K82" s="34">
        <f t="shared" si="8"/>
        <v>-1870.00000000005</v>
      </c>
      <c r="L82" s="55">
        <f>SUM(K79:K82)</f>
        <v>5079.99999999995</v>
      </c>
    </row>
    <row r="83" spans="1:13" ht="19.95" customHeight="1">
      <c r="A83" s="106">
        <v>81</v>
      </c>
      <c r="B83" s="21">
        <v>45194</v>
      </c>
      <c r="C83" s="22" t="s">
        <v>199</v>
      </c>
      <c r="D83" s="20" t="s">
        <v>737</v>
      </c>
      <c r="E83" s="23" t="s">
        <v>12</v>
      </c>
      <c r="F83" s="23">
        <v>550</v>
      </c>
      <c r="G83" s="23">
        <v>2518</v>
      </c>
      <c r="H83" s="23">
        <v>2499.3000000000002</v>
      </c>
      <c r="I83" s="23">
        <v>2505.8000000000002</v>
      </c>
      <c r="J83" s="33">
        <f t="shared" si="7"/>
        <v>-12.199999999999818</v>
      </c>
      <c r="K83" s="34">
        <f t="shared" si="8"/>
        <v>-6709.9999999999</v>
      </c>
      <c r="L83" s="55"/>
    </row>
    <row r="84" spans="1:13" ht="19.95" customHeight="1">
      <c r="A84" s="106">
        <v>82</v>
      </c>
      <c r="B84" s="21"/>
      <c r="C84" s="22" t="s">
        <v>291</v>
      </c>
      <c r="D84" s="20" t="s">
        <v>235</v>
      </c>
      <c r="E84" s="23" t="s">
        <v>12</v>
      </c>
      <c r="F84" s="23">
        <v>400</v>
      </c>
      <c r="G84" s="23">
        <v>3310</v>
      </c>
      <c r="H84" s="23">
        <v>3276.9</v>
      </c>
      <c r="I84" s="23">
        <v>3303</v>
      </c>
      <c r="J84" s="33">
        <f t="shared" si="7"/>
        <v>-7</v>
      </c>
      <c r="K84" s="34">
        <f t="shared" si="8"/>
        <v>-2800</v>
      </c>
      <c r="L84" s="55"/>
    </row>
    <row r="85" spans="1:13" ht="19.95" customHeight="1">
      <c r="A85" s="106">
        <v>83</v>
      </c>
      <c r="B85" s="21"/>
      <c r="C85" s="22" t="s">
        <v>627</v>
      </c>
      <c r="D85" s="20" t="s">
        <v>138</v>
      </c>
      <c r="E85" s="23" t="s">
        <v>12</v>
      </c>
      <c r="F85" s="23">
        <v>2500</v>
      </c>
      <c r="G85" s="23">
        <v>540.20000000000005</v>
      </c>
      <c r="H85" s="23">
        <v>534.15</v>
      </c>
      <c r="I85" s="23">
        <v>537.29999999999995</v>
      </c>
      <c r="J85" s="33">
        <f t="shared" si="7"/>
        <v>-2.9000000000000909</v>
      </c>
      <c r="K85" s="34">
        <f t="shared" si="8"/>
        <v>-7250.0000000002274</v>
      </c>
      <c r="L85" s="55"/>
    </row>
    <row r="86" spans="1:13" ht="19.95" customHeight="1">
      <c r="A86" s="106">
        <v>84</v>
      </c>
      <c r="B86" s="21"/>
      <c r="C86" s="22" t="s">
        <v>654</v>
      </c>
      <c r="D86" s="20" t="s">
        <v>80</v>
      </c>
      <c r="E86" s="23" t="s">
        <v>12</v>
      </c>
      <c r="F86" s="23">
        <v>5000</v>
      </c>
      <c r="G86" s="23">
        <v>241</v>
      </c>
      <c r="H86" s="23">
        <v>237.6</v>
      </c>
      <c r="I86" s="23">
        <v>238.9</v>
      </c>
      <c r="J86" s="33">
        <f t="shared" si="7"/>
        <v>-2.0999999999999943</v>
      </c>
      <c r="K86" s="34">
        <f t="shared" si="8"/>
        <v>-10499.999999999971</v>
      </c>
      <c r="L86" s="55"/>
    </row>
    <row r="87" spans="1:13" ht="19.95" customHeight="1">
      <c r="A87" s="106">
        <v>85</v>
      </c>
      <c r="B87" s="21" t="s">
        <v>755</v>
      </c>
      <c r="C87" s="22" t="s">
        <v>520</v>
      </c>
      <c r="D87" s="20" t="s">
        <v>610</v>
      </c>
      <c r="E87" s="23" t="s">
        <v>12</v>
      </c>
      <c r="F87" s="23">
        <v>1800</v>
      </c>
      <c r="G87" s="23">
        <v>900.7</v>
      </c>
      <c r="H87" s="23">
        <v>891.9</v>
      </c>
      <c r="I87" s="23">
        <v>907.5</v>
      </c>
      <c r="J87" s="33">
        <f t="shared" si="7"/>
        <v>6.7999999999999545</v>
      </c>
      <c r="K87" s="34">
        <f t="shared" si="8"/>
        <v>12239.999999999918</v>
      </c>
      <c r="L87" s="55">
        <f>SUM(K83:K87)</f>
        <v>-15020.00000000018</v>
      </c>
    </row>
    <row r="88" spans="1:13" ht="19.95" customHeight="1">
      <c r="A88" s="106">
        <v>86</v>
      </c>
      <c r="B88" s="21">
        <v>45195</v>
      </c>
      <c r="C88" s="22" t="s">
        <v>238</v>
      </c>
      <c r="D88" s="20" t="s">
        <v>182</v>
      </c>
      <c r="E88" s="23" t="s">
        <v>12</v>
      </c>
      <c r="F88" s="23">
        <v>2000</v>
      </c>
      <c r="G88" s="23">
        <v>470.55</v>
      </c>
      <c r="H88" s="23">
        <v>465.3</v>
      </c>
      <c r="I88" s="23">
        <v>469</v>
      </c>
      <c r="J88" s="33">
        <f t="shared" si="7"/>
        <v>-1.5500000000000114</v>
      </c>
      <c r="K88" s="34">
        <f t="shared" si="8"/>
        <v>-3100.0000000000227</v>
      </c>
      <c r="L88" s="55"/>
    </row>
    <row r="89" spans="1:13" ht="19.95" customHeight="1">
      <c r="A89" s="106">
        <v>87</v>
      </c>
      <c r="B89" s="21"/>
      <c r="C89" s="22" t="s">
        <v>192</v>
      </c>
      <c r="D89" s="20" t="s">
        <v>551</v>
      </c>
      <c r="E89" s="23" t="s">
        <v>12</v>
      </c>
      <c r="F89" s="23">
        <v>600</v>
      </c>
      <c r="G89" s="23">
        <v>2725.85</v>
      </c>
      <c r="H89" s="23">
        <v>2712.6</v>
      </c>
      <c r="I89" s="23">
        <v>2712.6</v>
      </c>
      <c r="J89" s="33">
        <f t="shared" si="7"/>
        <v>-13.25</v>
      </c>
      <c r="K89" s="34">
        <f t="shared" si="8"/>
        <v>-7950</v>
      </c>
      <c r="L89" s="55">
        <f>SUM(K88:K89)</f>
        <v>-11050.000000000022</v>
      </c>
    </row>
    <row r="90" spans="1:13" ht="19.95" customHeight="1">
      <c r="A90" s="106">
        <v>88</v>
      </c>
      <c r="B90" s="21">
        <v>45198</v>
      </c>
      <c r="C90" s="22" t="s">
        <v>81</v>
      </c>
      <c r="D90" s="20" t="s">
        <v>557</v>
      </c>
      <c r="E90" s="23" t="s">
        <v>12</v>
      </c>
      <c r="F90" s="23">
        <v>3375</v>
      </c>
      <c r="G90" s="23">
        <v>264.3</v>
      </c>
      <c r="H90" s="23">
        <v>261.89999999999998</v>
      </c>
      <c r="I90" s="23">
        <v>263.7</v>
      </c>
      <c r="J90" s="33">
        <f t="shared" si="7"/>
        <v>-0.60000000000002274</v>
      </c>
      <c r="K90" s="34">
        <f t="shared" si="8"/>
        <v>-2025.0000000000769</v>
      </c>
      <c r="L90" s="55"/>
    </row>
    <row r="91" spans="1:13" ht="19.95" customHeight="1">
      <c r="A91" s="106">
        <v>89</v>
      </c>
      <c r="B91" s="21"/>
      <c r="C91" s="22" t="s">
        <v>58</v>
      </c>
      <c r="D91" s="20" t="s">
        <v>602</v>
      </c>
      <c r="E91" s="23" t="s">
        <v>12</v>
      </c>
      <c r="F91" s="23">
        <v>7750</v>
      </c>
      <c r="G91" s="23">
        <v>252.4</v>
      </c>
      <c r="H91" s="23">
        <v>250.2</v>
      </c>
      <c r="I91" s="23">
        <v>251.2</v>
      </c>
      <c r="J91" s="33">
        <f t="shared" si="7"/>
        <v>-1.2000000000000171</v>
      </c>
      <c r="K91" s="34">
        <f t="shared" si="8"/>
        <v>-9300.0000000001328</v>
      </c>
      <c r="L91" s="55"/>
    </row>
    <row r="92" spans="1:13" ht="19.95" customHeight="1">
      <c r="A92" s="106">
        <v>90</v>
      </c>
      <c r="B92" s="21"/>
      <c r="C92" s="22" t="s">
        <v>278</v>
      </c>
      <c r="D92" s="20" t="s">
        <v>695</v>
      </c>
      <c r="E92" s="23" t="s">
        <v>12</v>
      </c>
      <c r="F92" s="23">
        <v>700</v>
      </c>
      <c r="G92" s="23">
        <v>1153</v>
      </c>
      <c r="H92" s="23">
        <v>1143.9000000000001</v>
      </c>
      <c r="I92" s="23">
        <v>1143.9000000000001</v>
      </c>
      <c r="J92" s="33">
        <f t="shared" si="7"/>
        <v>-9.0999999999999091</v>
      </c>
      <c r="K92" s="34">
        <f t="shared" si="8"/>
        <v>-6369.9999999999363</v>
      </c>
      <c r="L92" s="55"/>
    </row>
    <row r="93" spans="1:13" ht="19.95" customHeight="1">
      <c r="A93" s="106">
        <v>91</v>
      </c>
      <c r="B93" s="21"/>
      <c r="C93" s="22" t="s">
        <v>210</v>
      </c>
      <c r="D93" s="20" t="s">
        <v>625</v>
      </c>
      <c r="E93" s="23" t="s">
        <v>12</v>
      </c>
      <c r="F93" s="23">
        <v>300</v>
      </c>
      <c r="G93" s="23">
        <v>2520</v>
      </c>
      <c r="H93" s="23">
        <v>2493.9</v>
      </c>
      <c r="I93" s="23">
        <v>2532</v>
      </c>
      <c r="J93" s="33">
        <f t="shared" si="7"/>
        <v>12</v>
      </c>
      <c r="K93" s="34">
        <f t="shared" si="8"/>
        <v>3600</v>
      </c>
      <c r="L93" s="55"/>
    </row>
    <row r="94" spans="1:13" ht="19.95" customHeight="1" thickBot="1">
      <c r="A94" s="106">
        <v>92</v>
      </c>
      <c r="B94" s="21" t="s">
        <v>755</v>
      </c>
      <c r="C94" s="22" t="s">
        <v>769</v>
      </c>
      <c r="D94" s="20" t="s">
        <v>148</v>
      </c>
      <c r="E94" s="23" t="s">
        <v>12</v>
      </c>
      <c r="F94" s="23">
        <v>8924</v>
      </c>
      <c r="G94" s="23">
        <v>133.80000000000001</v>
      </c>
      <c r="H94" s="23">
        <v>132.75</v>
      </c>
      <c r="I94" s="23">
        <v>136.1</v>
      </c>
      <c r="J94" s="33">
        <f t="shared" si="7"/>
        <v>2.2999999999999829</v>
      </c>
      <c r="K94" s="34">
        <f t="shared" si="8"/>
        <v>20525.199999999848</v>
      </c>
      <c r="L94" s="55">
        <f>SUM(K90:K94)</f>
        <v>6430.1999999997024</v>
      </c>
    </row>
    <row r="95" spans="1:13" ht="33.6" customHeight="1" thickBot="1">
      <c r="A95" s="110"/>
      <c r="B95" s="111"/>
      <c r="C95" s="111"/>
      <c r="D95" s="57" t="s">
        <v>31</v>
      </c>
      <c r="E95" s="57"/>
      <c r="F95" s="57"/>
      <c r="G95" s="57"/>
      <c r="H95" s="57"/>
      <c r="I95" s="57"/>
      <c r="J95" s="58"/>
      <c r="K95" s="59">
        <f>SUM(K3:K94)</f>
        <v>131666.44999999832</v>
      </c>
      <c r="L95" s="69"/>
      <c r="M95" s="112"/>
    </row>
    <row r="96" spans="1:13" ht="15.35">
      <c r="A96" s="66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</row>
    <row r="97" spans="1:12" ht="15.35">
      <c r="A97" s="66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</row>
    <row r="98" spans="1:12" ht="15.35">
      <c r="A98" s="66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</row>
    <row r="99" spans="1:12" ht="24" customHeight="1">
      <c r="A99" s="10"/>
      <c r="B99" s="10"/>
      <c r="C99" s="10"/>
      <c r="D99" s="10"/>
      <c r="E99" s="10"/>
      <c r="F99" s="10"/>
      <c r="G99" s="10"/>
      <c r="H99" s="10"/>
      <c r="I99" s="10"/>
      <c r="J99" s="26"/>
      <c r="K99" s="27"/>
      <c r="L99" s="27"/>
    </row>
    <row r="100" spans="1:12" ht="24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26"/>
      <c r="K100" s="27"/>
      <c r="L100" s="27"/>
    </row>
    <row r="101" spans="1:12" ht="24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26"/>
      <c r="K101" s="27"/>
      <c r="L101" s="27"/>
    </row>
    <row r="102" spans="1:12" ht="24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26"/>
      <c r="K102" s="27"/>
      <c r="L102" s="27"/>
    </row>
    <row r="103" spans="1:12" ht="24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26"/>
      <c r="K103" s="27"/>
      <c r="L103" s="27"/>
    </row>
    <row r="104" spans="1:12" ht="24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26"/>
      <c r="K104" s="27"/>
      <c r="L104" s="27"/>
    </row>
    <row r="105" spans="1:12" ht="24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26"/>
      <c r="K105" s="27"/>
      <c r="L105" s="27"/>
    </row>
    <row r="106" spans="1:12" ht="24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26"/>
      <c r="K106" s="27"/>
      <c r="L106" s="27"/>
    </row>
    <row r="107" spans="1:12" ht="15.35">
      <c r="A107" s="66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</row>
    <row r="108" spans="1:12" s="116" customFormat="1" ht="13">
      <c r="A108" s="114" t="s">
        <v>775</v>
      </c>
      <c r="B108" s="115"/>
      <c r="C108" s="115"/>
      <c r="D108" s="115"/>
      <c r="E108" s="115"/>
      <c r="F108" s="115"/>
      <c r="G108" s="115"/>
      <c r="H108" s="115"/>
      <c r="I108" s="115"/>
      <c r="J108" s="115"/>
      <c r="K108" s="115"/>
    </row>
    <row r="109" spans="1:12" s="116" customFormat="1" ht="13">
      <c r="A109" s="115" t="s">
        <v>776</v>
      </c>
      <c r="B109" s="115"/>
      <c r="C109" s="115"/>
      <c r="D109" s="115"/>
      <c r="E109" s="115"/>
      <c r="F109" s="115"/>
      <c r="G109" s="115"/>
      <c r="H109" s="115"/>
      <c r="I109" s="115"/>
      <c r="J109" s="115"/>
      <c r="K109" s="115"/>
    </row>
    <row r="110" spans="1:12" s="116" customFormat="1" ht="13">
      <c r="A110" s="115" t="s">
        <v>798</v>
      </c>
      <c r="B110" s="115"/>
      <c r="C110" s="115"/>
      <c r="D110" s="115"/>
      <c r="E110" s="115"/>
      <c r="F110" s="115"/>
      <c r="G110" s="115"/>
      <c r="H110" s="115"/>
      <c r="I110" s="115"/>
      <c r="J110" s="115"/>
      <c r="K110" s="115"/>
    </row>
    <row r="111" spans="1:12" s="116" customFormat="1" ht="13">
      <c r="A111" s="115" t="s">
        <v>777</v>
      </c>
      <c r="B111" s="115"/>
      <c r="C111" s="115"/>
      <c r="D111" s="115"/>
      <c r="E111" s="115"/>
      <c r="F111" s="115"/>
      <c r="G111" s="115"/>
      <c r="H111" s="115"/>
      <c r="I111" s="115"/>
      <c r="J111" s="115"/>
      <c r="K111" s="115"/>
    </row>
    <row r="112" spans="1:12" s="116" customFormat="1" ht="13">
      <c r="A112" s="115" t="s">
        <v>778</v>
      </c>
      <c r="B112" s="115"/>
      <c r="C112" s="115"/>
      <c r="D112" s="115"/>
      <c r="E112" s="115"/>
      <c r="F112" s="115"/>
      <c r="G112" s="115"/>
      <c r="H112" s="115"/>
      <c r="I112" s="115"/>
      <c r="J112" s="115"/>
      <c r="K112" s="115"/>
    </row>
    <row r="113" spans="1:11" s="116" customFormat="1" ht="13">
      <c r="A113" s="115" t="s">
        <v>753</v>
      </c>
      <c r="B113" s="115"/>
      <c r="C113" s="115"/>
      <c r="D113" s="115"/>
      <c r="E113" s="115"/>
      <c r="F113" s="115"/>
      <c r="G113" s="115"/>
      <c r="H113" s="115"/>
      <c r="I113" s="115"/>
      <c r="J113" s="115"/>
      <c r="K113" s="115"/>
    </row>
    <row r="114" spans="1:11" s="116" customFormat="1" ht="13">
      <c r="A114" s="115" t="s">
        <v>799</v>
      </c>
      <c r="B114" s="115"/>
      <c r="C114" s="115"/>
      <c r="D114" s="115"/>
      <c r="E114" s="115"/>
      <c r="F114" s="115"/>
      <c r="G114" s="115"/>
      <c r="H114" s="115"/>
      <c r="I114" s="115"/>
      <c r="J114" s="115"/>
      <c r="K114" s="115"/>
    </row>
    <row r="115" spans="1:11" s="116" customFormat="1" ht="13">
      <c r="A115" s="115" t="s">
        <v>800</v>
      </c>
      <c r="B115" s="115"/>
      <c r="C115" s="115"/>
      <c r="D115" s="115"/>
      <c r="E115" s="115"/>
      <c r="F115" s="115"/>
      <c r="G115" s="115"/>
      <c r="H115" s="115"/>
      <c r="I115" s="115"/>
      <c r="J115" s="115"/>
      <c r="K115" s="115"/>
    </row>
    <row r="116" spans="1:11" s="116" customFormat="1" ht="13">
      <c r="A116" s="115" t="s">
        <v>801</v>
      </c>
      <c r="B116" s="115"/>
      <c r="C116" s="115"/>
      <c r="D116" s="115"/>
      <c r="E116" s="115"/>
      <c r="F116" s="115"/>
      <c r="G116" s="115"/>
      <c r="H116" s="115"/>
      <c r="I116" s="115"/>
      <c r="J116" s="115"/>
      <c r="K116" s="115"/>
    </row>
    <row r="117" spans="1:11" s="116" customFormat="1" ht="13">
      <c r="A117" s="115" t="s">
        <v>802</v>
      </c>
      <c r="B117" s="115"/>
      <c r="C117" s="115"/>
      <c r="D117" s="115"/>
      <c r="E117" s="115"/>
      <c r="F117" s="115"/>
      <c r="G117" s="115"/>
      <c r="H117" s="115"/>
      <c r="I117" s="115"/>
      <c r="J117" s="115"/>
      <c r="K117" s="115"/>
    </row>
  </sheetData>
  <mergeCells count="1">
    <mergeCell ref="A1:L1"/>
  </mergeCell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M114"/>
  <sheetViews>
    <sheetView zoomScale="90" zoomScaleNormal="90" workbookViewId="0">
      <pane ySplit="2" topLeftCell="A80" activePane="bottomLeft" state="frozen"/>
      <selection pane="bottomLeft" activeCell="I92" sqref="I92"/>
    </sheetView>
  </sheetViews>
  <sheetFormatPr defaultRowHeight="14.35"/>
  <cols>
    <col min="1" max="1" width="10.3515625" customWidth="1"/>
    <col min="2" max="2" width="13.52734375" customWidth="1"/>
    <col min="3" max="3" width="15.1171875" customWidth="1"/>
    <col min="4" max="4" width="19.87890625" customWidth="1"/>
    <col min="5" max="5" width="12.64453125" customWidth="1"/>
    <col min="6" max="6" width="11.64453125" customWidth="1"/>
    <col min="7" max="7" width="12.41015625" customWidth="1"/>
    <col min="8" max="8" width="14.3515625" customWidth="1"/>
    <col min="9" max="9" width="13.1171875" customWidth="1"/>
    <col min="10" max="10" width="12.3515625" customWidth="1"/>
    <col min="11" max="11" width="16" customWidth="1"/>
    <col min="12" max="12" width="14.3515625" customWidth="1"/>
    <col min="13" max="13" width="14.64453125" style="108" customWidth="1"/>
  </cols>
  <sheetData>
    <row r="1" spans="1:12" ht="49.2" customHeight="1">
      <c r="A1" s="127" t="s">
        <v>790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</row>
    <row r="2" spans="1:12" ht="49.2" customHeight="1">
      <c r="A2" s="13" t="s">
        <v>0</v>
      </c>
      <c r="B2" s="14" t="s">
        <v>2</v>
      </c>
      <c r="C2" s="14" t="s">
        <v>3</v>
      </c>
      <c r="D2" s="14" t="s">
        <v>1</v>
      </c>
      <c r="E2" s="14" t="s">
        <v>4</v>
      </c>
      <c r="F2" s="14" t="s">
        <v>507</v>
      </c>
      <c r="G2" s="15" t="s">
        <v>659</v>
      </c>
      <c r="H2" s="14" t="s">
        <v>660</v>
      </c>
      <c r="I2" s="14" t="s">
        <v>661</v>
      </c>
      <c r="J2" s="29" t="s">
        <v>8</v>
      </c>
      <c r="K2" s="30" t="s">
        <v>662</v>
      </c>
      <c r="L2" s="53" t="s">
        <v>664</v>
      </c>
    </row>
    <row r="3" spans="1:12" ht="19.95" customHeight="1">
      <c r="A3" s="106">
        <v>1</v>
      </c>
      <c r="B3" s="21">
        <v>45202</v>
      </c>
      <c r="C3" s="22" t="s">
        <v>66</v>
      </c>
      <c r="D3" s="20" t="s">
        <v>695</v>
      </c>
      <c r="E3" s="23" t="s">
        <v>12</v>
      </c>
      <c r="F3" s="23">
        <v>700</v>
      </c>
      <c r="G3" s="23">
        <v>1163</v>
      </c>
      <c r="H3" s="23">
        <v>1157.4000000000001</v>
      </c>
      <c r="I3" s="23">
        <v>1157.4000000000001</v>
      </c>
      <c r="J3" s="33">
        <f t="shared" ref="J3:J10" si="0">IF(E3="","",IF(E3="Buy",(I3-G3),(G3-I3)))</f>
        <v>-5.5999999999999091</v>
      </c>
      <c r="K3" s="34">
        <f t="shared" ref="K3:K10" si="1">IF(E3="","",J3*F3)</f>
        <v>-3919.9999999999363</v>
      </c>
      <c r="L3" s="55"/>
    </row>
    <row r="4" spans="1:12" ht="19.95" customHeight="1">
      <c r="A4" s="106">
        <v>2</v>
      </c>
      <c r="B4" s="21"/>
      <c r="C4" s="22" t="s">
        <v>388</v>
      </c>
      <c r="D4" s="20" t="s">
        <v>148</v>
      </c>
      <c r="E4" s="23" t="s">
        <v>12</v>
      </c>
      <c r="F4" s="23">
        <v>8924</v>
      </c>
      <c r="G4" s="23">
        <v>135.19999999999999</v>
      </c>
      <c r="H4" s="23">
        <v>133.65</v>
      </c>
      <c r="I4" s="23">
        <v>134.55000000000001</v>
      </c>
      <c r="J4" s="33">
        <f t="shared" si="0"/>
        <v>-0.64999999999997726</v>
      </c>
      <c r="K4" s="34">
        <f t="shared" si="1"/>
        <v>-5800.5999999997966</v>
      </c>
      <c r="L4" s="55"/>
    </row>
    <row r="5" spans="1:12" ht="19.95" customHeight="1">
      <c r="A5" s="106">
        <v>3</v>
      </c>
      <c r="B5" s="21"/>
      <c r="C5" s="22" t="s">
        <v>247</v>
      </c>
      <c r="D5" s="20" t="s">
        <v>182</v>
      </c>
      <c r="E5" s="23" t="s">
        <v>12</v>
      </c>
      <c r="F5" s="23">
        <v>4000</v>
      </c>
      <c r="G5" s="23">
        <v>474.6</v>
      </c>
      <c r="H5" s="23">
        <v>470.25</v>
      </c>
      <c r="I5" s="23">
        <v>481.35</v>
      </c>
      <c r="J5" s="33">
        <f t="shared" si="0"/>
        <v>6.75</v>
      </c>
      <c r="K5" s="34">
        <f t="shared" si="1"/>
        <v>27000</v>
      </c>
      <c r="L5" s="55"/>
    </row>
    <row r="6" spans="1:12" ht="19.95" customHeight="1">
      <c r="A6" s="106">
        <v>4</v>
      </c>
      <c r="B6" s="21"/>
      <c r="C6" s="22" t="s">
        <v>77</v>
      </c>
      <c r="D6" s="20" t="s">
        <v>150</v>
      </c>
      <c r="E6" s="23" t="s">
        <v>12</v>
      </c>
      <c r="F6" s="23">
        <v>2700</v>
      </c>
      <c r="G6" s="23">
        <v>384.5</v>
      </c>
      <c r="H6" s="23">
        <v>381.15</v>
      </c>
      <c r="I6" s="23">
        <v>383</v>
      </c>
      <c r="J6" s="33">
        <f t="shared" si="0"/>
        <v>-1.5</v>
      </c>
      <c r="K6" s="34">
        <f t="shared" si="1"/>
        <v>-4050</v>
      </c>
      <c r="L6" s="55"/>
    </row>
    <row r="7" spans="1:12" ht="19.95" customHeight="1">
      <c r="A7" s="106">
        <v>5</v>
      </c>
      <c r="B7" s="21" t="s">
        <v>755</v>
      </c>
      <c r="C7" s="22" t="s">
        <v>517</v>
      </c>
      <c r="D7" s="20" t="s">
        <v>165</v>
      </c>
      <c r="E7" s="23" t="s">
        <v>12</v>
      </c>
      <c r="F7" s="23">
        <v>3300</v>
      </c>
      <c r="G7" s="23">
        <v>541.75</v>
      </c>
      <c r="H7" s="23">
        <v>538.20000000000005</v>
      </c>
      <c r="I7" s="23">
        <v>542</v>
      </c>
      <c r="J7" s="33">
        <f t="shared" si="0"/>
        <v>0.25</v>
      </c>
      <c r="K7" s="34">
        <f t="shared" si="1"/>
        <v>825</v>
      </c>
      <c r="L7" s="55"/>
    </row>
    <row r="8" spans="1:12" ht="19.95" customHeight="1">
      <c r="A8" s="106">
        <v>6</v>
      </c>
      <c r="B8" s="21" t="s">
        <v>755</v>
      </c>
      <c r="C8" s="22" t="s">
        <v>768</v>
      </c>
      <c r="D8" s="20" t="s">
        <v>126</v>
      </c>
      <c r="E8" s="23" t="s">
        <v>12</v>
      </c>
      <c r="F8" s="23">
        <v>3000</v>
      </c>
      <c r="G8" s="23">
        <v>604.75</v>
      </c>
      <c r="H8" s="23">
        <v>599.4</v>
      </c>
      <c r="I8" s="23">
        <v>602.5</v>
      </c>
      <c r="J8" s="33">
        <f t="shared" si="0"/>
        <v>-2.25</v>
      </c>
      <c r="K8" s="34">
        <f t="shared" si="1"/>
        <v>-6750</v>
      </c>
      <c r="L8" s="55">
        <f>SUM(K3:K8)</f>
        <v>7304.400000000267</v>
      </c>
    </row>
    <row r="9" spans="1:12" ht="19.95" customHeight="1">
      <c r="A9" s="106">
        <v>7</v>
      </c>
      <c r="B9" s="21">
        <v>45203</v>
      </c>
      <c r="C9" s="22" t="s">
        <v>87</v>
      </c>
      <c r="D9" s="20" t="s">
        <v>175</v>
      </c>
      <c r="E9" s="23" t="s">
        <v>12</v>
      </c>
      <c r="F9" s="23">
        <v>800</v>
      </c>
      <c r="G9" s="23">
        <v>1142.3</v>
      </c>
      <c r="H9" s="23">
        <v>1134</v>
      </c>
      <c r="I9" s="23">
        <v>1139.4000000000001</v>
      </c>
      <c r="J9" s="33">
        <f t="shared" si="0"/>
        <v>-2.8999999999998636</v>
      </c>
      <c r="K9" s="34">
        <f t="shared" si="1"/>
        <v>-2319.9999999998909</v>
      </c>
      <c r="L9" s="55"/>
    </row>
    <row r="10" spans="1:12" ht="19.95" customHeight="1">
      <c r="A10" s="106">
        <v>8</v>
      </c>
      <c r="B10" s="21"/>
      <c r="C10" s="22" t="s">
        <v>401</v>
      </c>
      <c r="D10" s="20" t="s">
        <v>156</v>
      </c>
      <c r="E10" s="23" t="s">
        <v>13</v>
      </c>
      <c r="F10" s="23">
        <v>1000</v>
      </c>
      <c r="G10" s="23">
        <v>1403.35</v>
      </c>
      <c r="H10" s="23">
        <v>1417.5</v>
      </c>
      <c r="I10" s="23">
        <v>1405.5</v>
      </c>
      <c r="J10" s="33">
        <f t="shared" si="0"/>
        <v>-2.1500000000000909</v>
      </c>
      <c r="K10" s="34">
        <f t="shared" si="1"/>
        <v>-2150.0000000000909</v>
      </c>
      <c r="L10" s="55"/>
    </row>
    <row r="11" spans="1:12" ht="19.95" customHeight="1">
      <c r="A11" s="106">
        <v>9</v>
      </c>
      <c r="B11" s="21" t="s">
        <v>755</v>
      </c>
      <c r="C11" s="22" t="s">
        <v>505</v>
      </c>
      <c r="D11" s="20" t="s">
        <v>292</v>
      </c>
      <c r="E11" s="23" t="s">
        <v>12</v>
      </c>
      <c r="F11" s="23">
        <v>1700</v>
      </c>
      <c r="G11" s="23">
        <v>949.55</v>
      </c>
      <c r="H11" s="23">
        <v>939.6</v>
      </c>
      <c r="I11" s="23">
        <v>960.2</v>
      </c>
      <c r="J11" s="33">
        <f t="shared" ref="J11:J27" si="2">IF(E11="","",IF(E11="Buy",(I11-G11),(G11-I11)))</f>
        <v>10.650000000000091</v>
      </c>
      <c r="K11" s="34">
        <f t="shared" ref="K11:K27" si="3">IF(E11="","",J11*F11)</f>
        <v>18105.000000000153</v>
      </c>
      <c r="L11" s="55">
        <f>SUM(K9:K11)</f>
        <v>13635.000000000171</v>
      </c>
    </row>
    <row r="12" spans="1:12" ht="19.95" customHeight="1">
      <c r="A12" s="106">
        <v>10</v>
      </c>
      <c r="B12" s="21">
        <v>45204</v>
      </c>
      <c r="C12" s="22" t="s">
        <v>199</v>
      </c>
      <c r="D12" s="20" t="s">
        <v>472</v>
      </c>
      <c r="E12" s="23" t="s">
        <v>12</v>
      </c>
      <c r="F12" s="23">
        <v>150</v>
      </c>
      <c r="G12" s="23">
        <v>5231</v>
      </c>
      <c r="H12" s="23">
        <v>5187.6000000000004</v>
      </c>
      <c r="I12" s="23">
        <v>5222.1000000000004</v>
      </c>
      <c r="J12" s="33">
        <f t="shared" si="2"/>
        <v>-8.8999999999996362</v>
      </c>
      <c r="K12" s="34">
        <f t="shared" si="3"/>
        <v>-1334.9999999999454</v>
      </c>
      <c r="L12" s="55"/>
    </row>
    <row r="13" spans="1:12" ht="19.95" customHeight="1">
      <c r="A13" s="106">
        <v>11</v>
      </c>
      <c r="B13" s="21"/>
      <c r="C13" s="22" t="s">
        <v>322</v>
      </c>
      <c r="D13" s="20" t="s">
        <v>653</v>
      </c>
      <c r="E13" s="23" t="s">
        <v>12</v>
      </c>
      <c r="F13" s="23">
        <v>2000</v>
      </c>
      <c r="G13" s="23">
        <v>510.35</v>
      </c>
      <c r="H13" s="23">
        <v>505.8</v>
      </c>
      <c r="I13" s="23">
        <v>508.5</v>
      </c>
      <c r="J13" s="33">
        <f t="shared" si="2"/>
        <v>-1.8500000000000227</v>
      </c>
      <c r="K13" s="34">
        <f t="shared" si="3"/>
        <v>-3700.0000000000455</v>
      </c>
      <c r="L13" s="55"/>
    </row>
    <row r="14" spans="1:12" ht="19.95" customHeight="1">
      <c r="A14" s="106">
        <v>12</v>
      </c>
      <c r="B14" s="21"/>
      <c r="C14" s="22" t="s">
        <v>227</v>
      </c>
      <c r="D14" s="20" t="s">
        <v>51</v>
      </c>
      <c r="E14" s="23" t="s">
        <v>12</v>
      </c>
      <c r="F14" s="23">
        <v>3000</v>
      </c>
      <c r="G14" s="23">
        <v>633.35</v>
      </c>
      <c r="H14" s="23">
        <v>627.29999999999995</v>
      </c>
      <c r="I14" s="23">
        <v>632.5</v>
      </c>
      <c r="J14" s="33">
        <f t="shared" si="2"/>
        <v>-0.85000000000002274</v>
      </c>
      <c r="K14" s="34">
        <f t="shared" si="3"/>
        <v>-2550.0000000000682</v>
      </c>
      <c r="L14" s="55"/>
    </row>
    <row r="15" spans="1:12" ht="19.95" customHeight="1">
      <c r="A15" s="106">
        <v>13</v>
      </c>
      <c r="B15" s="21" t="s">
        <v>755</v>
      </c>
      <c r="C15" s="22" t="s">
        <v>517</v>
      </c>
      <c r="D15" s="20" t="s">
        <v>105</v>
      </c>
      <c r="E15" s="23" t="s">
        <v>12</v>
      </c>
      <c r="F15" s="23">
        <v>600</v>
      </c>
      <c r="G15" s="23">
        <v>2481</v>
      </c>
      <c r="H15" s="23">
        <v>2463.3000000000002</v>
      </c>
      <c r="I15" s="23">
        <v>2530</v>
      </c>
      <c r="J15" s="33">
        <f t="shared" si="2"/>
        <v>49</v>
      </c>
      <c r="K15" s="34">
        <f t="shared" si="3"/>
        <v>29400</v>
      </c>
      <c r="L15" s="55">
        <f>SUM(K12:K15)</f>
        <v>21814.999999999942</v>
      </c>
    </row>
    <row r="16" spans="1:12" ht="19.95" customHeight="1">
      <c r="A16" s="106">
        <v>14</v>
      </c>
      <c r="B16" s="21">
        <v>45205</v>
      </c>
      <c r="C16" s="22" t="s">
        <v>199</v>
      </c>
      <c r="D16" s="20" t="s">
        <v>167</v>
      </c>
      <c r="E16" s="23" t="s">
        <v>12</v>
      </c>
      <c r="F16" s="23">
        <v>3400</v>
      </c>
      <c r="G16" s="23">
        <v>381</v>
      </c>
      <c r="H16" s="23">
        <v>378</v>
      </c>
      <c r="I16" s="23">
        <v>380</v>
      </c>
      <c r="J16" s="33">
        <f t="shared" si="2"/>
        <v>-1</v>
      </c>
      <c r="K16" s="34">
        <f t="shared" si="3"/>
        <v>-3400</v>
      </c>
      <c r="L16" s="55"/>
    </row>
    <row r="17" spans="1:12" ht="19.95" customHeight="1">
      <c r="A17" s="106">
        <v>15</v>
      </c>
      <c r="B17" s="21"/>
      <c r="C17" s="22" t="s">
        <v>411</v>
      </c>
      <c r="D17" s="20" t="s">
        <v>103</v>
      </c>
      <c r="E17" s="23" t="s">
        <v>12</v>
      </c>
      <c r="F17" s="23">
        <v>1000</v>
      </c>
      <c r="G17" s="23">
        <v>1598</v>
      </c>
      <c r="H17" s="23">
        <v>1575.9</v>
      </c>
      <c r="I17" s="23">
        <v>1619.2</v>
      </c>
      <c r="J17" s="33">
        <f t="shared" si="2"/>
        <v>21.200000000000045</v>
      </c>
      <c r="K17" s="34">
        <f t="shared" si="3"/>
        <v>21200.000000000044</v>
      </c>
      <c r="L17" s="55"/>
    </row>
    <row r="18" spans="1:12" ht="19.95" customHeight="1">
      <c r="A18" s="106">
        <v>16</v>
      </c>
      <c r="B18" s="21"/>
      <c r="C18" s="22" t="s">
        <v>474</v>
      </c>
      <c r="D18" s="20" t="s">
        <v>165</v>
      </c>
      <c r="E18" s="23" t="s">
        <v>12</v>
      </c>
      <c r="F18" s="23">
        <v>1650</v>
      </c>
      <c r="G18" s="23">
        <v>540</v>
      </c>
      <c r="H18" s="23">
        <v>535.5</v>
      </c>
      <c r="I18" s="23">
        <v>549</v>
      </c>
      <c r="J18" s="33">
        <f t="shared" si="2"/>
        <v>9</v>
      </c>
      <c r="K18" s="34">
        <f t="shared" si="3"/>
        <v>14850</v>
      </c>
      <c r="L18" s="55"/>
    </row>
    <row r="19" spans="1:12" ht="19.95" customHeight="1">
      <c r="A19" s="106">
        <v>17</v>
      </c>
      <c r="B19" s="21" t="s">
        <v>755</v>
      </c>
      <c r="C19" s="22" t="s">
        <v>781</v>
      </c>
      <c r="D19" s="20" t="s">
        <v>368</v>
      </c>
      <c r="E19" s="23" t="s">
        <v>12</v>
      </c>
      <c r="F19" s="23">
        <v>950</v>
      </c>
      <c r="G19" s="23">
        <v>1670</v>
      </c>
      <c r="H19" s="23">
        <v>1656.9</v>
      </c>
      <c r="I19" s="23">
        <v>1676.5</v>
      </c>
      <c r="J19" s="33">
        <f t="shared" si="2"/>
        <v>6.5</v>
      </c>
      <c r="K19" s="34">
        <f t="shared" si="3"/>
        <v>6175</v>
      </c>
      <c r="L19" s="55">
        <f>SUM(K16:K19)</f>
        <v>38825.000000000044</v>
      </c>
    </row>
    <row r="20" spans="1:12" ht="19.95" customHeight="1">
      <c r="A20" s="106">
        <v>18</v>
      </c>
      <c r="B20" s="21">
        <v>45208</v>
      </c>
      <c r="C20" s="22" t="s">
        <v>50</v>
      </c>
      <c r="D20" s="20" t="s">
        <v>159</v>
      </c>
      <c r="E20" s="23" t="s">
        <v>12</v>
      </c>
      <c r="F20" s="23">
        <v>200</v>
      </c>
      <c r="G20" s="23">
        <v>3793</v>
      </c>
      <c r="H20" s="23">
        <v>3753.9</v>
      </c>
      <c r="I20" s="23">
        <v>3765</v>
      </c>
      <c r="J20" s="33">
        <f t="shared" si="2"/>
        <v>-28</v>
      </c>
      <c r="K20" s="34">
        <f t="shared" si="3"/>
        <v>-5600</v>
      </c>
      <c r="L20" s="55"/>
    </row>
    <row r="21" spans="1:12" ht="19.95" customHeight="1">
      <c r="A21" s="106">
        <v>19</v>
      </c>
      <c r="B21" s="21"/>
      <c r="C21" s="22" t="s">
        <v>265</v>
      </c>
      <c r="D21" s="20" t="s">
        <v>653</v>
      </c>
      <c r="E21" s="23" t="s">
        <v>12</v>
      </c>
      <c r="F21" s="23">
        <v>2000</v>
      </c>
      <c r="G21" s="23">
        <v>523</v>
      </c>
      <c r="H21" s="23">
        <v>518.4</v>
      </c>
      <c r="I21" s="23">
        <v>520.20000000000005</v>
      </c>
      <c r="J21" s="33">
        <f t="shared" si="2"/>
        <v>-2.7999999999999545</v>
      </c>
      <c r="K21" s="34">
        <f t="shared" si="3"/>
        <v>-5599.9999999999091</v>
      </c>
      <c r="L21" s="55"/>
    </row>
    <row r="22" spans="1:12" ht="19.95" customHeight="1">
      <c r="A22" s="106">
        <v>20</v>
      </c>
      <c r="B22" s="21"/>
      <c r="C22" s="22" t="s">
        <v>450</v>
      </c>
      <c r="D22" s="20" t="s">
        <v>133</v>
      </c>
      <c r="E22" s="23" t="s">
        <v>13</v>
      </c>
      <c r="F22" s="23">
        <v>800</v>
      </c>
      <c r="G22" s="23">
        <v>802</v>
      </c>
      <c r="H22" s="23">
        <v>810.9</v>
      </c>
      <c r="I22" s="23">
        <v>805</v>
      </c>
      <c r="J22" s="33">
        <f t="shared" si="2"/>
        <v>-3</v>
      </c>
      <c r="K22" s="34">
        <f t="shared" si="3"/>
        <v>-2400</v>
      </c>
      <c r="L22" s="55"/>
    </row>
    <row r="23" spans="1:12" ht="19.95" customHeight="1">
      <c r="A23" s="106">
        <v>21</v>
      </c>
      <c r="B23" s="21"/>
      <c r="C23" s="22" t="s">
        <v>414</v>
      </c>
      <c r="D23" s="20" t="s">
        <v>557</v>
      </c>
      <c r="E23" s="23" t="s">
        <v>13</v>
      </c>
      <c r="F23" s="23">
        <v>3375</v>
      </c>
      <c r="G23" s="23">
        <v>250.3</v>
      </c>
      <c r="H23" s="23">
        <v>252.9</v>
      </c>
      <c r="I23" s="23">
        <v>250.75</v>
      </c>
      <c r="J23" s="33">
        <f t="shared" si="2"/>
        <v>-0.44999999999998863</v>
      </c>
      <c r="K23" s="34">
        <f t="shared" si="3"/>
        <v>-1518.7499999999616</v>
      </c>
      <c r="L23" s="55"/>
    </row>
    <row r="24" spans="1:12" ht="19.95" customHeight="1">
      <c r="A24" s="106">
        <v>22</v>
      </c>
      <c r="B24" s="21" t="s">
        <v>755</v>
      </c>
      <c r="C24" s="22" t="s">
        <v>297</v>
      </c>
      <c r="D24" s="20" t="s">
        <v>185</v>
      </c>
      <c r="E24" s="23" t="s">
        <v>12</v>
      </c>
      <c r="F24" s="23">
        <v>2200</v>
      </c>
      <c r="G24" s="23">
        <v>915</v>
      </c>
      <c r="H24" s="23">
        <v>909.45</v>
      </c>
      <c r="I24" s="23">
        <v>919.2</v>
      </c>
      <c r="J24" s="33">
        <f t="shared" si="2"/>
        <v>4.2000000000000455</v>
      </c>
      <c r="K24" s="34">
        <f t="shared" si="3"/>
        <v>9240.0000000001</v>
      </c>
      <c r="L24" s="55">
        <f>SUM(K20:K24)</f>
        <v>-5878.7499999997708</v>
      </c>
    </row>
    <row r="25" spans="1:12" ht="19.95" customHeight="1">
      <c r="A25" s="106">
        <v>23</v>
      </c>
      <c r="B25" s="21">
        <v>45209</v>
      </c>
      <c r="C25" s="22" t="s">
        <v>129</v>
      </c>
      <c r="D25" s="20" t="s">
        <v>640</v>
      </c>
      <c r="E25" s="23" t="s">
        <v>12</v>
      </c>
      <c r="F25" s="23">
        <v>700</v>
      </c>
      <c r="G25" s="23">
        <v>1539</v>
      </c>
      <c r="H25" s="23">
        <v>1527.3</v>
      </c>
      <c r="I25" s="23">
        <v>1537</v>
      </c>
      <c r="J25" s="33">
        <f t="shared" si="2"/>
        <v>-2</v>
      </c>
      <c r="K25" s="34">
        <f t="shared" si="3"/>
        <v>-1400</v>
      </c>
      <c r="L25" s="55"/>
    </row>
    <row r="26" spans="1:12" ht="19.95" customHeight="1">
      <c r="A26" s="106">
        <v>24</v>
      </c>
      <c r="B26" s="21"/>
      <c r="C26" s="22" t="s">
        <v>199</v>
      </c>
      <c r="D26" s="20" t="s">
        <v>165</v>
      </c>
      <c r="E26" s="23" t="s">
        <v>12</v>
      </c>
      <c r="F26" s="23">
        <v>1650</v>
      </c>
      <c r="G26" s="23">
        <v>553.45000000000005</v>
      </c>
      <c r="H26" s="23">
        <v>549</v>
      </c>
      <c r="I26" s="23">
        <v>560.6</v>
      </c>
      <c r="J26" s="33">
        <f t="shared" si="2"/>
        <v>7.1499999999999773</v>
      </c>
      <c r="K26" s="34">
        <f t="shared" si="3"/>
        <v>11797.499999999962</v>
      </c>
      <c r="L26" s="55"/>
    </row>
    <row r="27" spans="1:12" ht="19.95" customHeight="1">
      <c r="A27" s="106">
        <v>25</v>
      </c>
      <c r="B27" s="21"/>
      <c r="C27" s="22" t="s">
        <v>560</v>
      </c>
      <c r="D27" s="20" t="s">
        <v>692</v>
      </c>
      <c r="E27" s="23" t="s">
        <v>12</v>
      </c>
      <c r="F27" s="23">
        <v>3800</v>
      </c>
      <c r="G27" s="23">
        <v>283.64999999999998</v>
      </c>
      <c r="H27" s="23">
        <v>280.8</v>
      </c>
      <c r="I27" s="23">
        <v>284.60000000000002</v>
      </c>
      <c r="J27" s="33">
        <f t="shared" si="2"/>
        <v>0.95000000000004547</v>
      </c>
      <c r="K27" s="34">
        <f t="shared" si="3"/>
        <v>3610.0000000001728</v>
      </c>
      <c r="L27" s="55"/>
    </row>
    <row r="28" spans="1:12" ht="19.95" customHeight="1">
      <c r="A28" s="106">
        <v>26</v>
      </c>
      <c r="B28" s="21" t="s">
        <v>755</v>
      </c>
      <c r="C28" s="22" t="s">
        <v>342</v>
      </c>
      <c r="D28" s="20" t="s">
        <v>588</v>
      </c>
      <c r="E28" s="23" t="s">
        <v>12</v>
      </c>
      <c r="F28" s="23">
        <v>21000</v>
      </c>
      <c r="G28" s="23">
        <v>131.75</v>
      </c>
      <c r="H28" s="23">
        <v>130.5</v>
      </c>
      <c r="I28" s="23">
        <v>131.625</v>
      </c>
      <c r="J28" s="33">
        <f t="shared" ref="J28:J70" si="4">IF(E28="","",IF(E28="Buy",(I28-G28),(G28-I28)))</f>
        <v>-0.125</v>
      </c>
      <c r="K28" s="34">
        <f t="shared" ref="K28:K70" si="5">IF(E28="","",J28*F28)</f>
        <v>-2625</v>
      </c>
      <c r="L28" s="55">
        <f>SUM(K25:K28)</f>
        <v>11382.500000000135</v>
      </c>
    </row>
    <row r="29" spans="1:12" ht="19.95" customHeight="1">
      <c r="A29" s="106">
        <v>27</v>
      </c>
      <c r="B29" s="21">
        <v>45210</v>
      </c>
      <c r="C29" s="22" t="s">
        <v>388</v>
      </c>
      <c r="D29" s="20" t="s">
        <v>602</v>
      </c>
      <c r="E29" s="23" t="s">
        <v>12</v>
      </c>
      <c r="F29" s="23">
        <v>7750</v>
      </c>
      <c r="G29" s="23">
        <v>255.3</v>
      </c>
      <c r="H29" s="23">
        <v>254.25</v>
      </c>
      <c r="I29" s="23">
        <v>254.25</v>
      </c>
      <c r="J29" s="33">
        <f t="shared" si="4"/>
        <v>-1.0500000000000114</v>
      </c>
      <c r="K29" s="34">
        <f t="shared" si="5"/>
        <v>-8137.5000000000882</v>
      </c>
      <c r="L29" s="55"/>
    </row>
    <row r="30" spans="1:12" ht="19.95" customHeight="1">
      <c r="A30" s="106">
        <v>28</v>
      </c>
      <c r="B30" s="21"/>
      <c r="C30" s="22" t="s">
        <v>58</v>
      </c>
      <c r="D30" s="20" t="s">
        <v>164</v>
      </c>
      <c r="E30" s="23" t="s">
        <v>12</v>
      </c>
      <c r="F30" s="23">
        <v>600</v>
      </c>
      <c r="G30" s="23">
        <v>2557</v>
      </c>
      <c r="H30" s="23">
        <v>2544.3000000000002</v>
      </c>
      <c r="I30" s="23">
        <v>2567</v>
      </c>
      <c r="J30" s="33">
        <f t="shared" si="4"/>
        <v>10</v>
      </c>
      <c r="K30" s="34">
        <f t="shared" si="5"/>
        <v>6000</v>
      </c>
      <c r="L30" s="55"/>
    </row>
    <row r="31" spans="1:12" ht="19.95" customHeight="1">
      <c r="A31" s="106">
        <v>29</v>
      </c>
      <c r="B31" s="21"/>
      <c r="C31" s="22" t="s">
        <v>46</v>
      </c>
      <c r="D31" s="20" t="s">
        <v>155</v>
      </c>
      <c r="E31" s="23" t="s">
        <v>12</v>
      </c>
      <c r="F31" s="23">
        <v>2000</v>
      </c>
      <c r="G31" s="23">
        <v>230</v>
      </c>
      <c r="H31" s="23">
        <v>227.3</v>
      </c>
      <c r="I31" s="23">
        <v>229.75</v>
      </c>
      <c r="J31" s="33">
        <f t="shared" si="4"/>
        <v>-0.25</v>
      </c>
      <c r="K31" s="34">
        <f t="shared" si="5"/>
        <v>-500</v>
      </c>
      <c r="L31" s="55"/>
    </row>
    <row r="32" spans="1:12" ht="19.95" customHeight="1">
      <c r="A32" s="106">
        <v>30</v>
      </c>
      <c r="B32" s="21"/>
      <c r="C32" s="22" t="s">
        <v>761</v>
      </c>
      <c r="D32" s="20" t="s">
        <v>791</v>
      </c>
      <c r="E32" s="23" t="s">
        <v>12</v>
      </c>
      <c r="F32" s="23">
        <v>400</v>
      </c>
      <c r="G32" s="23">
        <v>2109</v>
      </c>
      <c r="H32" s="23">
        <v>2088.9</v>
      </c>
      <c r="I32" s="23">
        <v>2109.1999999999998</v>
      </c>
      <c r="J32" s="33">
        <f t="shared" si="4"/>
        <v>0.1999999999998181</v>
      </c>
      <c r="K32" s="34">
        <f t="shared" si="5"/>
        <v>79.99999999992724</v>
      </c>
      <c r="L32" s="55"/>
    </row>
    <row r="33" spans="1:12" ht="19.95" customHeight="1">
      <c r="A33" s="106">
        <v>31</v>
      </c>
      <c r="B33" s="21"/>
      <c r="C33" s="22" t="s">
        <v>675</v>
      </c>
      <c r="D33" s="20" t="s">
        <v>599</v>
      </c>
      <c r="E33" s="23" t="s">
        <v>12</v>
      </c>
      <c r="F33" s="23">
        <v>5000</v>
      </c>
      <c r="G33" s="23">
        <v>141.19999999999999</v>
      </c>
      <c r="H33" s="23">
        <v>139.5</v>
      </c>
      <c r="I33" s="23">
        <v>140.4</v>
      </c>
      <c r="J33" s="33">
        <f t="shared" si="4"/>
        <v>-0.79999999999998295</v>
      </c>
      <c r="K33" s="34">
        <f t="shared" si="5"/>
        <v>-3999.9999999999145</v>
      </c>
      <c r="L33" s="55"/>
    </row>
    <row r="34" spans="1:12" ht="19.95" customHeight="1">
      <c r="A34" s="106">
        <v>32</v>
      </c>
      <c r="B34" s="21" t="s">
        <v>755</v>
      </c>
      <c r="C34" s="22" t="s">
        <v>505</v>
      </c>
      <c r="D34" s="20" t="s">
        <v>599</v>
      </c>
      <c r="E34" s="23" t="s">
        <v>12</v>
      </c>
      <c r="F34" s="23">
        <v>10000</v>
      </c>
      <c r="G34" s="23">
        <v>141.35</v>
      </c>
      <c r="H34" s="23">
        <v>139.5</v>
      </c>
      <c r="I34" s="23">
        <v>140.4</v>
      </c>
      <c r="J34" s="33">
        <f t="shared" si="4"/>
        <v>-0.94999999999998863</v>
      </c>
      <c r="K34" s="34">
        <f t="shared" si="5"/>
        <v>-9499.9999999998872</v>
      </c>
      <c r="L34" s="55">
        <f>SUM(K29:K34)</f>
        <v>-16057.499999999964</v>
      </c>
    </row>
    <row r="35" spans="1:12" ht="19.95" customHeight="1">
      <c r="A35" s="106">
        <v>33</v>
      </c>
      <c r="B35" s="21">
        <v>45211</v>
      </c>
      <c r="C35" s="22" t="s">
        <v>70</v>
      </c>
      <c r="D35" s="20" t="s">
        <v>545</v>
      </c>
      <c r="E35" s="23" t="s">
        <v>12</v>
      </c>
      <c r="F35" s="23">
        <v>7500</v>
      </c>
      <c r="G35" s="23">
        <v>98.4</v>
      </c>
      <c r="H35" s="23">
        <v>97.65</v>
      </c>
      <c r="I35" s="23">
        <v>101.1</v>
      </c>
      <c r="J35" s="33">
        <f t="shared" si="4"/>
        <v>2.6999999999999886</v>
      </c>
      <c r="K35" s="34">
        <f t="shared" si="5"/>
        <v>20249.999999999916</v>
      </c>
      <c r="L35" s="55"/>
    </row>
    <row r="36" spans="1:12" ht="19.95" customHeight="1">
      <c r="A36" s="106">
        <v>34</v>
      </c>
      <c r="B36" s="21"/>
      <c r="C36" s="22" t="s">
        <v>278</v>
      </c>
      <c r="D36" s="20" t="s">
        <v>351</v>
      </c>
      <c r="E36" s="23" t="s">
        <v>12</v>
      </c>
      <c r="F36" s="23">
        <v>9150</v>
      </c>
      <c r="G36" s="23">
        <v>126.2</v>
      </c>
      <c r="H36" s="23">
        <v>125.1</v>
      </c>
      <c r="I36" s="23">
        <v>128.1</v>
      </c>
      <c r="J36" s="33">
        <f t="shared" si="4"/>
        <v>1.8999999999999915</v>
      </c>
      <c r="K36" s="34">
        <f t="shared" si="5"/>
        <v>17384.999999999924</v>
      </c>
      <c r="L36" s="55"/>
    </row>
    <row r="37" spans="1:12" ht="19.95" customHeight="1">
      <c r="A37" s="106">
        <v>35</v>
      </c>
      <c r="B37" s="21"/>
      <c r="C37" s="22" t="s">
        <v>112</v>
      </c>
      <c r="D37" s="20" t="s">
        <v>226</v>
      </c>
      <c r="E37" s="23" t="s">
        <v>12</v>
      </c>
      <c r="F37" s="23">
        <v>2750</v>
      </c>
      <c r="G37" s="23">
        <v>479.4</v>
      </c>
      <c r="H37" s="23">
        <v>474.3</v>
      </c>
      <c r="I37" s="23">
        <v>480.05</v>
      </c>
      <c r="J37" s="33">
        <f t="shared" si="4"/>
        <v>0.65000000000003411</v>
      </c>
      <c r="K37" s="34">
        <f t="shared" si="5"/>
        <v>1787.5000000000937</v>
      </c>
      <c r="L37" s="55"/>
    </row>
    <row r="38" spans="1:12" ht="19.95" customHeight="1">
      <c r="A38" s="106">
        <v>36</v>
      </c>
      <c r="B38" s="21" t="s">
        <v>755</v>
      </c>
      <c r="C38" s="22" t="s">
        <v>520</v>
      </c>
      <c r="D38" s="20" t="s">
        <v>226</v>
      </c>
      <c r="E38" s="23" t="s">
        <v>12</v>
      </c>
      <c r="F38" s="23">
        <v>2750</v>
      </c>
      <c r="G38" s="23">
        <v>480.45</v>
      </c>
      <c r="H38" s="23">
        <v>477.45</v>
      </c>
      <c r="I38" s="23">
        <v>477.45</v>
      </c>
      <c r="J38" s="33">
        <f t="shared" si="4"/>
        <v>-3</v>
      </c>
      <c r="K38" s="34">
        <f t="shared" si="5"/>
        <v>-8250</v>
      </c>
      <c r="L38" s="55">
        <f>SUM(K35:K38)</f>
        <v>31172.499999999935</v>
      </c>
    </row>
    <row r="39" spans="1:12" ht="19.95" customHeight="1">
      <c r="A39" s="106">
        <v>37</v>
      </c>
      <c r="B39" s="21">
        <v>45212</v>
      </c>
      <c r="C39" s="22" t="s">
        <v>237</v>
      </c>
      <c r="D39" s="20" t="s">
        <v>610</v>
      </c>
      <c r="E39" s="23" t="s">
        <v>12</v>
      </c>
      <c r="F39" s="23">
        <v>900</v>
      </c>
      <c r="G39" s="23">
        <v>903.7</v>
      </c>
      <c r="H39" s="23">
        <v>895.5</v>
      </c>
      <c r="I39" s="23">
        <v>913</v>
      </c>
      <c r="J39" s="33">
        <f t="shared" si="4"/>
        <v>9.2999999999999545</v>
      </c>
      <c r="K39" s="34">
        <f t="shared" si="5"/>
        <v>8369.99999999996</v>
      </c>
      <c r="L39" s="55"/>
    </row>
    <row r="40" spans="1:12" ht="19.95" customHeight="1">
      <c r="A40" s="106">
        <v>38</v>
      </c>
      <c r="B40" s="21"/>
      <c r="C40" s="22" t="s">
        <v>388</v>
      </c>
      <c r="D40" s="20" t="s">
        <v>705</v>
      </c>
      <c r="E40" s="23" t="s">
        <v>12</v>
      </c>
      <c r="F40" s="23">
        <v>400</v>
      </c>
      <c r="G40" s="23">
        <v>1514.9</v>
      </c>
      <c r="H40" s="23">
        <v>1498.5</v>
      </c>
      <c r="I40" s="23">
        <v>1563</v>
      </c>
      <c r="J40" s="33">
        <f t="shared" si="4"/>
        <v>48.099999999999909</v>
      </c>
      <c r="K40" s="34">
        <f t="shared" si="5"/>
        <v>19239.999999999964</v>
      </c>
      <c r="L40" s="55"/>
    </row>
    <row r="41" spans="1:12" ht="19.95" customHeight="1">
      <c r="A41" s="106">
        <v>39</v>
      </c>
      <c r="B41" s="21"/>
      <c r="C41" s="22" t="s">
        <v>305</v>
      </c>
      <c r="D41" s="20" t="s">
        <v>74</v>
      </c>
      <c r="E41" s="23" t="s">
        <v>13</v>
      </c>
      <c r="F41" s="23">
        <v>1250</v>
      </c>
      <c r="G41" s="23">
        <v>999</v>
      </c>
      <c r="H41" s="23">
        <v>1008.45</v>
      </c>
      <c r="I41" s="23">
        <v>1001.8</v>
      </c>
      <c r="J41" s="33">
        <f t="shared" si="4"/>
        <v>-2.7999999999999545</v>
      </c>
      <c r="K41" s="34">
        <f t="shared" si="5"/>
        <v>-3499.9999999999432</v>
      </c>
      <c r="L41" s="55"/>
    </row>
    <row r="42" spans="1:12" ht="19.95" customHeight="1">
      <c r="A42" s="106">
        <v>40</v>
      </c>
      <c r="B42" s="21"/>
      <c r="C42" s="22" t="s">
        <v>503</v>
      </c>
      <c r="D42" s="20" t="s">
        <v>113</v>
      </c>
      <c r="E42" s="23" t="s">
        <v>12</v>
      </c>
      <c r="F42" s="23">
        <v>2850</v>
      </c>
      <c r="G42" s="23">
        <v>661.45</v>
      </c>
      <c r="H42" s="23">
        <v>654.29999999999995</v>
      </c>
      <c r="I42" s="23">
        <v>668.55</v>
      </c>
      <c r="J42" s="33">
        <f t="shared" si="4"/>
        <v>7.0999999999999091</v>
      </c>
      <c r="K42" s="34">
        <f t="shared" si="5"/>
        <v>20234.999999999742</v>
      </c>
      <c r="L42" s="55"/>
    </row>
    <row r="43" spans="1:12" ht="19.95" customHeight="1">
      <c r="A43" s="106">
        <v>41</v>
      </c>
      <c r="B43" s="21" t="s">
        <v>758</v>
      </c>
      <c r="C43" s="22" t="s">
        <v>766</v>
      </c>
      <c r="D43" s="20" t="s">
        <v>74</v>
      </c>
      <c r="E43" s="23" t="s">
        <v>13</v>
      </c>
      <c r="F43" s="23">
        <v>1250</v>
      </c>
      <c r="G43" s="23">
        <v>997.3</v>
      </c>
      <c r="H43" s="23">
        <v>1006.2</v>
      </c>
      <c r="I43" s="23">
        <v>1000.2</v>
      </c>
      <c r="J43" s="33">
        <f t="shared" si="4"/>
        <v>-2.9000000000000909</v>
      </c>
      <c r="K43" s="34">
        <f t="shared" si="5"/>
        <v>-3625.0000000001137</v>
      </c>
      <c r="L43" s="55">
        <f>SUM(K39:K43)</f>
        <v>40719.999999999607</v>
      </c>
    </row>
    <row r="44" spans="1:12" ht="19.95" customHeight="1">
      <c r="A44" s="106">
        <v>42</v>
      </c>
      <c r="B44" s="21">
        <v>45215</v>
      </c>
      <c r="C44" s="22" t="s">
        <v>82</v>
      </c>
      <c r="D44" s="20" t="s">
        <v>602</v>
      </c>
      <c r="E44" s="23" t="s">
        <v>12</v>
      </c>
      <c r="F44" s="23">
        <v>7750</v>
      </c>
      <c r="G44" s="23">
        <v>255.25</v>
      </c>
      <c r="H44" s="23">
        <v>253.8</v>
      </c>
      <c r="I44" s="23">
        <v>258.25</v>
      </c>
      <c r="J44" s="33">
        <f t="shared" si="4"/>
        <v>3</v>
      </c>
      <c r="K44" s="34">
        <f t="shared" si="5"/>
        <v>23250</v>
      </c>
      <c r="L44" s="55"/>
    </row>
    <row r="45" spans="1:12" ht="19.95" customHeight="1">
      <c r="A45" s="106">
        <v>43</v>
      </c>
      <c r="B45" s="21"/>
      <c r="C45" s="22" t="s">
        <v>238</v>
      </c>
      <c r="D45" s="20" t="s">
        <v>635</v>
      </c>
      <c r="E45" s="23" t="s">
        <v>12</v>
      </c>
      <c r="F45" s="23">
        <v>300</v>
      </c>
      <c r="G45" s="23">
        <v>3122.65</v>
      </c>
      <c r="H45" s="23">
        <v>3096.9</v>
      </c>
      <c r="I45" s="23">
        <v>3160</v>
      </c>
      <c r="J45" s="33">
        <f t="shared" si="4"/>
        <v>37.349999999999909</v>
      </c>
      <c r="K45" s="34">
        <f t="shared" si="5"/>
        <v>11204.999999999973</v>
      </c>
      <c r="L45" s="55"/>
    </row>
    <row r="46" spans="1:12" ht="19.95" customHeight="1">
      <c r="A46" s="106">
        <v>44</v>
      </c>
      <c r="B46" s="21"/>
      <c r="C46" s="22" t="s">
        <v>460</v>
      </c>
      <c r="D46" s="20" t="s">
        <v>65</v>
      </c>
      <c r="E46" s="23" t="s">
        <v>12</v>
      </c>
      <c r="F46" s="23">
        <v>750</v>
      </c>
      <c r="G46" s="23">
        <v>3324.25</v>
      </c>
      <c r="H46" s="23">
        <v>3297.6</v>
      </c>
      <c r="I46" s="23">
        <v>3318.3</v>
      </c>
      <c r="J46" s="33">
        <f t="shared" si="4"/>
        <v>-5.9499999999998181</v>
      </c>
      <c r="K46" s="34">
        <f t="shared" si="5"/>
        <v>-4462.4999999998636</v>
      </c>
      <c r="L46" s="55"/>
    </row>
    <row r="47" spans="1:12" ht="19.95" customHeight="1">
      <c r="A47" s="106">
        <v>45</v>
      </c>
      <c r="B47" s="21"/>
      <c r="C47" s="22" t="s">
        <v>311</v>
      </c>
      <c r="D47" s="20" t="s">
        <v>666</v>
      </c>
      <c r="E47" s="23" t="s">
        <v>12</v>
      </c>
      <c r="F47" s="23">
        <v>1300</v>
      </c>
      <c r="G47" s="23">
        <v>657.45</v>
      </c>
      <c r="H47" s="23">
        <v>648.9</v>
      </c>
      <c r="I47" s="23">
        <v>668.5</v>
      </c>
      <c r="J47" s="33">
        <f t="shared" si="4"/>
        <v>11.049999999999955</v>
      </c>
      <c r="K47" s="34">
        <f t="shared" si="5"/>
        <v>14364.999999999942</v>
      </c>
      <c r="L47" s="55"/>
    </row>
    <row r="48" spans="1:12" ht="19.95" customHeight="1">
      <c r="A48" s="106">
        <v>46</v>
      </c>
      <c r="B48" s="21"/>
      <c r="C48" s="22" t="s">
        <v>212</v>
      </c>
      <c r="D48" s="20" t="s">
        <v>564</v>
      </c>
      <c r="E48" s="23" t="s">
        <v>12</v>
      </c>
      <c r="F48" s="23">
        <v>4500</v>
      </c>
      <c r="G48" s="23">
        <v>165.7</v>
      </c>
      <c r="H48" s="23">
        <v>164.7</v>
      </c>
      <c r="I48" s="23">
        <v>164.7</v>
      </c>
      <c r="J48" s="33">
        <f t="shared" si="4"/>
        <v>-1</v>
      </c>
      <c r="K48" s="34">
        <f t="shared" si="5"/>
        <v>-4500</v>
      </c>
      <c r="L48" s="55"/>
    </row>
    <row r="49" spans="1:12" ht="19.95" customHeight="1">
      <c r="A49" s="106">
        <v>47</v>
      </c>
      <c r="B49" s="21"/>
      <c r="C49" s="22" t="s">
        <v>446</v>
      </c>
      <c r="D49" s="20" t="s">
        <v>155</v>
      </c>
      <c r="E49" s="23" t="s">
        <v>12</v>
      </c>
      <c r="F49" s="23">
        <v>4000</v>
      </c>
      <c r="G49" s="23">
        <v>232.7</v>
      </c>
      <c r="H49" s="23">
        <v>229.5</v>
      </c>
      <c r="I49" s="23">
        <v>230.35</v>
      </c>
      <c r="J49" s="33">
        <f t="shared" si="4"/>
        <v>-2.3499999999999943</v>
      </c>
      <c r="K49" s="34">
        <f t="shared" si="5"/>
        <v>-9399.9999999999782</v>
      </c>
      <c r="L49" s="55"/>
    </row>
    <row r="50" spans="1:12" ht="19.95" customHeight="1">
      <c r="A50" s="106">
        <v>48</v>
      </c>
      <c r="B50" s="21" t="s">
        <v>758</v>
      </c>
      <c r="C50" s="22" t="s">
        <v>772</v>
      </c>
      <c r="D50" s="20" t="s">
        <v>159</v>
      </c>
      <c r="E50" s="23" t="s">
        <v>13</v>
      </c>
      <c r="F50" s="23">
        <v>400</v>
      </c>
      <c r="G50" s="23">
        <v>3661.5</v>
      </c>
      <c r="H50" s="23">
        <v>3678.3</v>
      </c>
      <c r="I50" s="23">
        <v>3684</v>
      </c>
      <c r="J50" s="33">
        <f t="shared" si="4"/>
        <v>-22.5</v>
      </c>
      <c r="K50" s="34">
        <f t="shared" si="5"/>
        <v>-9000</v>
      </c>
      <c r="L50" s="55">
        <f>SUM(K44:K50)</f>
        <v>21457.500000000073</v>
      </c>
    </row>
    <row r="51" spans="1:12" ht="19.95" customHeight="1">
      <c r="A51" s="106">
        <v>49</v>
      </c>
      <c r="B51" s="21">
        <v>45216</v>
      </c>
      <c r="C51" s="22" t="s">
        <v>237</v>
      </c>
      <c r="D51" s="20" t="s">
        <v>103</v>
      </c>
      <c r="E51" s="23" t="s">
        <v>12</v>
      </c>
      <c r="F51" s="23">
        <v>500</v>
      </c>
      <c r="G51" s="23">
        <v>1674</v>
      </c>
      <c r="H51" s="23">
        <v>1656.9</v>
      </c>
      <c r="I51" s="23">
        <v>1656.9</v>
      </c>
      <c r="J51" s="33">
        <f t="shared" si="4"/>
        <v>-17.099999999999909</v>
      </c>
      <c r="K51" s="34">
        <f t="shared" si="5"/>
        <v>-8549.9999999999545</v>
      </c>
      <c r="L51" s="55"/>
    </row>
    <row r="52" spans="1:12" ht="19.95" customHeight="1">
      <c r="A52" s="106">
        <v>50</v>
      </c>
      <c r="B52" s="21"/>
      <c r="C52" s="22" t="s">
        <v>145</v>
      </c>
      <c r="D52" s="20" t="s">
        <v>642</v>
      </c>
      <c r="E52" s="23" t="s">
        <v>12</v>
      </c>
      <c r="F52" s="23">
        <v>2600</v>
      </c>
      <c r="G52" s="23">
        <v>233.8</v>
      </c>
      <c r="H52" s="23">
        <v>231.3</v>
      </c>
      <c r="I52" s="23">
        <v>231.3</v>
      </c>
      <c r="J52" s="33">
        <f t="shared" si="4"/>
        <v>-2.5</v>
      </c>
      <c r="K52" s="34">
        <f t="shared" si="5"/>
        <v>-6500</v>
      </c>
      <c r="L52" s="55"/>
    </row>
    <row r="53" spans="1:12" ht="19.95" customHeight="1">
      <c r="A53" s="106">
        <v>51</v>
      </c>
      <c r="B53" s="21"/>
      <c r="C53" s="22" t="s">
        <v>192</v>
      </c>
      <c r="D53" s="20" t="s">
        <v>178</v>
      </c>
      <c r="E53" s="23" t="s">
        <v>12</v>
      </c>
      <c r="F53" s="23">
        <v>7200</v>
      </c>
      <c r="G53" s="23">
        <v>271.55</v>
      </c>
      <c r="H53" s="23">
        <v>267.3</v>
      </c>
      <c r="I53" s="23">
        <v>270.45</v>
      </c>
      <c r="J53" s="33">
        <f t="shared" si="4"/>
        <v>-1.1000000000000227</v>
      </c>
      <c r="K53" s="34">
        <f t="shared" si="5"/>
        <v>-7920.0000000001637</v>
      </c>
      <c r="L53" s="55"/>
    </row>
    <row r="54" spans="1:12" ht="19.95" customHeight="1">
      <c r="A54" s="106">
        <v>52</v>
      </c>
      <c r="B54" s="21"/>
      <c r="C54" s="22" t="s">
        <v>726</v>
      </c>
      <c r="D54" s="20" t="s">
        <v>241</v>
      </c>
      <c r="E54" s="23" t="s">
        <v>12</v>
      </c>
      <c r="F54" s="23">
        <v>750</v>
      </c>
      <c r="G54" s="23">
        <v>2295</v>
      </c>
      <c r="H54" s="23">
        <v>2265.3000000000002</v>
      </c>
      <c r="I54" s="23">
        <v>2283.3000000000002</v>
      </c>
      <c r="J54" s="33">
        <f t="shared" si="4"/>
        <v>-11.699999999999818</v>
      </c>
      <c r="K54" s="34">
        <f t="shared" si="5"/>
        <v>-8774.9999999998636</v>
      </c>
      <c r="L54" s="55"/>
    </row>
    <row r="55" spans="1:12" ht="19.95" customHeight="1">
      <c r="A55" s="106">
        <v>53</v>
      </c>
      <c r="B55" s="21" t="s">
        <v>755</v>
      </c>
      <c r="C55" s="22" t="s">
        <v>381</v>
      </c>
      <c r="D55" s="20" t="s">
        <v>591</v>
      </c>
      <c r="E55" s="23" t="s">
        <v>12</v>
      </c>
      <c r="F55" s="23">
        <v>4200</v>
      </c>
      <c r="G55" s="23">
        <v>316.5</v>
      </c>
      <c r="H55" s="23">
        <v>314.10000000000002</v>
      </c>
      <c r="I55" s="23">
        <v>316.7</v>
      </c>
      <c r="J55" s="33">
        <f t="shared" si="4"/>
        <v>0.19999999999998863</v>
      </c>
      <c r="K55" s="34">
        <f t="shared" si="5"/>
        <v>839.99999999995225</v>
      </c>
      <c r="L55" s="55">
        <f>SUM(K51:K55)</f>
        <v>-30905.000000000025</v>
      </c>
    </row>
    <row r="56" spans="1:12" ht="19.95" customHeight="1">
      <c r="A56" s="106">
        <v>54</v>
      </c>
      <c r="B56" s="21">
        <v>45217</v>
      </c>
      <c r="C56" s="22" t="s">
        <v>129</v>
      </c>
      <c r="D56" s="20" t="s">
        <v>154</v>
      </c>
      <c r="E56" s="23" t="s">
        <v>12</v>
      </c>
      <c r="F56" s="23">
        <v>2800</v>
      </c>
      <c r="G56" s="23">
        <v>492.5</v>
      </c>
      <c r="H56" s="23">
        <v>487.8</v>
      </c>
      <c r="I56" s="23">
        <v>489.15</v>
      </c>
      <c r="J56" s="33">
        <f t="shared" si="4"/>
        <v>-3.3500000000000227</v>
      </c>
      <c r="K56" s="34">
        <f t="shared" si="5"/>
        <v>-9380.0000000000637</v>
      </c>
      <c r="L56" s="55"/>
    </row>
    <row r="57" spans="1:12" ht="19.95" customHeight="1">
      <c r="A57" s="106">
        <v>55</v>
      </c>
      <c r="B57" s="21"/>
      <c r="C57" s="22" t="s">
        <v>277</v>
      </c>
      <c r="D57" s="20" t="s">
        <v>792</v>
      </c>
      <c r="E57" s="23" t="s">
        <v>12</v>
      </c>
      <c r="F57" s="23">
        <v>250</v>
      </c>
      <c r="G57" s="23">
        <v>5633</v>
      </c>
      <c r="H57" s="23">
        <v>5598</v>
      </c>
      <c r="I57" s="23">
        <v>5695</v>
      </c>
      <c r="J57" s="33">
        <f t="shared" si="4"/>
        <v>62</v>
      </c>
      <c r="K57" s="34">
        <f t="shared" si="5"/>
        <v>15500</v>
      </c>
      <c r="L57" s="55"/>
    </row>
    <row r="58" spans="1:12" ht="19.95" customHeight="1">
      <c r="A58" s="106">
        <v>56</v>
      </c>
      <c r="B58" s="21" t="s">
        <v>758</v>
      </c>
      <c r="C58" s="22" t="s">
        <v>765</v>
      </c>
      <c r="D58" s="20" t="s">
        <v>80</v>
      </c>
      <c r="E58" s="23" t="s">
        <v>13</v>
      </c>
      <c r="F58" s="23">
        <v>5000</v>
      </c>
      <c r="G58" s="23">
        <v>241.5</v>
      </c>
      <c r="H58" s="23">
        <v>243.45</v>
      </c>
      <c r="I58" s="23">
        <v>238.5</v>
      </c>
      <c r="J58" s="33">
        <f t="shared" si="4"/>
        <v>3</v>
      </c>
      <c r="K58" s="34">
        <f t="shared" si="5"/>
        <v>15000</v>
      </c>
      <c r="L58" s="55">
        <f>SUM(K56:K58)</f>
        <v>21119.999999999935</v>
      </c>
    </row>
    <row r="59" spans="1:12" ht="19.95" customHeight="1">
      <c r="A59" s="106">
        <v>57</v>
      </c>
      <c r="B59" s="21">
        <v>45218</v>
      </c>
      <c r="C59" s="22" t="s">
        <v>66</v>
      </c>
      <c r="D59" s="20" t="s">
        <v>109</v>
      </c>
      <c r="E59" s="23" t="s">
        <v>13</v>
      </c>
      <c r="F59" s="23">
        <v>8000</v>
      </c>
      <c r="G59" s="23">
        <v>277.95</v>
      </c>
      <c r="H59" s="23">
        <v>280.35000000000002</v>
      </c>
      <c r="I59" s="23">
        <v>279.45</v>
      </c>
      <c r="J59" s="33">
        <f t="shared" si="4"/>
        <v>-1.5</v>
      </c>
      <c r="K59" s="34">
        <f t="shared" si="5"/>
        <v>-12000</v>
      </c>
      <c r="L59" s="55"/>
    </row>
    <row r="60" spans="1:12" ht="19.95" customHeight="1">
      <c r="A60" s="106">
        <v>58</v>
      </c>
      <c r="B60" s="21"/>
      <c r="C60" s="22" t="s">
        <v>94</v>
      </c>
      <c r="D60" s="20" t="s">
        <v>166</v>
      </c>
      <c r="E60" s="23" t="s">
        <v>13</v>
      </c>
      <c r="F60" s="23">
        <v>1250</v>
      </c>
      <c r="G60" s="23">
        <v>668.8</v>
      </c>
      <c r="H60" s="23">
        <v>673.2</v>
      </c>
      <c r="I60" s="23">
        <v>671.8</v>
      </c>
      <c r="J60" s="33">
        <f t="shared" si="4"/>
        <v>-3</v>
      </c>
      <c r="K60" s="34">
        <f t="shared" si="5"/>
        <v>-3750</v>
      </c>
      <c r="L60" s="55"/>
    </row>
    <row r="61" spans="1:12" ht="19.95" customHeight="1">
      <c r="A61" s="106">
        <v>59</v>
      </c>
      <c r="B61" s="21"/>
      <c r="C61" s="22" t="s">
        <v>322</v>
      </c>
      <c r="D61" s="20" t="s">
        <v>694</v>
      </c>
      <c r="E61" s="23" t="s">
        <v>12</v>
      </c>
      <c r="F61" s="23">
        <v>175</v>
      </c>
      <c r="G61" s="23">
        <v>5850</v>
      </c>
      <c r="H61" s="23">
        <v>5796</v>
      </c>
      <c r="I61" s="23">
        <v>5929.3</v>
      </c>
      <c r="J61" s="33">
        <f t="shared" si="4"/>
        <v>79.300000000000182</v>
      </c>
      <c r="K61" s="34">
        <f t="shared" si="5"/>
        <v>13877.500000000033</v>
      </c>
      <c r="L61" s="55"/>
    </row>
    <row r="62" spans="1:12" ht="19.95" customHeight="1">
      <c r="A62" s="106">
        <v>60</v>
      </c>
      <c r="B62" s="21"/>
      <c r="C62" s="22" t="s">
        <v>270</v>
      </c>
      <c r="D62" s="20" t="s">
        <v>156</v>
      </c>
      <c r="E62" s="23" t="s">
        <v>12</v>
      </c>
      <c r="F62" s="23">
        <v>1000</v>
      </c>
      <c r="G62" s="23">
        <v>1460.5</v>
      </c>
      <c r="H62" s="23">
        <v>1443.6</v>
      </c>
      <c r="I62" s="23">
        <v>1449.9</v>
      </c>
      <c r="J62" s="33">
        <f t="shared" si="4"/>
        <v>-10.599999999999909</v>
      </c>
      <c r="K62" s="34">
        <f t="shared" si="5"/>
        <v>-10599.999999999909</v>
      </c>
      <c r="L62" s="55"/>
    </row>
    <row r="63" spans="1:12" ht="19.95" customHeight="1">
      <c r="A63" s="106">
        <v>61</v>
      </c>
      <c r="B63" s="21"/>
      <c r="C63" s="22" t="s">
        <v>779</v>
      </c>
      <c r="D63" s="20" t="s">
        <v>113</v>
      </c>
      <c r="E63" s="23" t="s">
        <v>12</v>
      </c>
      <c r="F63" s="23">
        <v>2850</v>
      </c>
      <c r="G63" s="23">
        <v>671.1</v>
      </c>
      <c r="H63" s="23">
        <v>665.1</v>
      </c>
      <c r="I63" s="23">
        <v>669.2</v>
      </c>
      <c r="J63" s="33">
        <f t="shared" si="4"/>
        <v>-1.8999999999999773</v>
      </c>
      <c r="K63" s="34">
        <f t="shared" si="5"/>
        <v>-5414.9999999999354</v>
      </c>
      <c r="L63" s="55">
        <f>SUM(K59:K63)</f>
        <v>-17887.499999999811</v>
      </c>
    </row>
    <row r="64" spans="1:12" ht="19.95" customHeight="1">
      <c r="A64" s="106">
        <v>62</v>
      </c>
      <c r="B64" s="21">
        <v>45219</v>
      </c>
      <c r="C64" s="22" t="s">
        <v>793</v>
      </c>
      <c r="D64" s="20" t="s">
        <v>113</v>
      </c>
      <c r="E64" s="23" t="s">
        <v>12</v>
      </c>
      <c r="F64" s="23">
        <v>2850</v>
      </c>
      <c r="G64" s="23">
        <v>673.45</v>
      </c>
      <c r="H64" s="23">
        <v>666.9</v>
      </c>
      <c r="I64" s="23">
        <v>668.5</v>
      </c>
      <c r="J64" s="33">
        <f t="shared" si="4"/>
        <v>-4.9500000000000455</v>
      </c>
      <c r="K64" s="34">
        <f t="shared" si="5"/>
        <v>-14107.500000000129</v>
      </c>
      <c r="L64" s="55"/>
    </row>
    <row r="65" spans="1:12" ht="19.95" customHeight="1">
      <c r="A65" s="106">
        <v>63</v>
      </c>
      <c r="B65" s="21"/>
      <c r="C65" s="22" t="s">
        <v>427</v>
      </c>
      <c r="D65" s="20" t="s">
        <v>146</v>
      </c>
      <c r="E65" s="23" t="s">
        <v>13</v>
      </c>
      <c r="F65" s="23">
        <v>3600</v>
      </c>
      <c r="G65" s="23">
        <v>430.35</v>
      </c>
      <c r="H65" s="23">
        <v>435.6</v>
      </c>
      <c r="I65" s="23">
        <v>432</v>
      </c>
      <c r="J65" s="33">
        <f t="shared" si="4"/>
        <v>-1.6499999999999773</v>
      </c>
      <c r="K65" s="34">
        <f t="shared" si="5"/>
        <v>-5939.9999999999181</v>
      </c>
      <c r="L65" s="55"/>
    </row>
    <row r="66" spans="1:12" ht="19.95" customHeight="1">
      <c r="A66" s="106">
        <v>64</v>
      </c>
      <c r="B66" s="21" t="s">
        <v>755</v>
      </c>
      <c r="C66" s="22" t="s">
        <v>766</v>
      </c>
      <c r="D66" s="20" t="s">
        <v>156</v>
      </c>
      <c r="E66" s="23" t="s">
        <v>12</v>
      </c>
      <c r="F66" s="23">
        <v>1000</v>
      </c>
      <c r="G66" s="23">
        <v>1467</v>
      </c>
      <c r="H66" s="23">
        <v>1455.3</v>
      </c>
      <c r="I66" s="23">
        <v>1461.65</v>
      </c>
      <c r="J66" s="33">
        <f t="shared" si="4"/>
        <v>-5.3499999999999091</v>
      </c>
      <c r="K66" s="34">
        <f t="shared" si="5"/>
        <v>-5349.9999999999091</v>
      </c>
      <c r="L66" s="55">
        <f>SUM(K64:K66)</f>
        <v>-25397.499999999956</v>
      </c>
    </row>
    <row r="67" spans="1:12" ht="19.95" customHeight="1">
      <c r="A67" s="106">
        <v>65</v>
      </c>
      <c r="B67" s="21">
        <v>45222</v>
      </c>
      <c r="C67" s="22" t="s">
        <v>96</v>
      </c>
      <c r="D67" s="20" t="s">
        <v>774</v>
      </c>
      <c r="E67" s="23" t="s">
        <v>12</v>
      </c>
      <c r="F67" s="23">
        <v>600</v>
      </c>
      <c r="G67" s="23">
        <v>1902.8</v>
      </c>
      <c r="H67" s="23">
        <v>1888.2</v>
      </c>
      <c r="I67" s="23">
        <v>1896.5</v>
      </c>
      <c r="J67" s="33">
        <f t="shared" si="4"/>
        <v>-6.2999999999999545</v>
      </c>
      <c r="K67" s="34">
        <f t="shared" si="5"/>
        <v>-3779.9999999999727</v>
      </c>
      <c r="L67" s="55"/>
    </row>
    <row r="68" spans="1:12" ht="19.95" customHeight="1">
      <c r="A68" s="106">
        <v>66</v>
      </c>
      <c r="B68" s="21"/>
      <c r="C68" s="22" t="s">
        <v>270</v>
      </c>
      <c r="D68" s="20" t="s">
        <v>168</v>
      </c>
      <c r="E68" s="23" t="s">
        <v>13</v>
      </c>
      <c r="F68" s="23">
        <v>1100</v>
      </c>
      <c r="G68" s="23">
        <v>996.3</v>
      </c>
      <c r="H68" s="23">
        <v>1004.4</v>
      </c>
      <c r="I68" s="23">
        <v>982.5</v>
      </c>
      <c r="J68" s="33">
        <f t="shared" si="4"/>
        <v>13.799999999999955</v>
      </c>
      <c r="K68" s="34">
        <f t="shared" si="5"/>
        <v>15179.999999999949</v>
      </c>
      <c r="L68" s="55"/>
    </row>
    <row r="69" spans="1:12" ht="19.95" customHeight="1">
      <c r="A69" s="106">
        <v>67</v>
      </c>
      <c r="B69" s="21"/>
      <c r="C69" s="22" t="s">
        <v>540</v>
      </c>
      <c r="D69" s="20" t="s">
        <v>80</v>
      </c>
      <c r="E69" s="23" t="s">
        <v>13</v>
      </c>
      <c r="F69" s="23">
        <v>5000</v>
      </c>
      <c r="G69" s="23">
        <v>237.4</v>
      </c>
      <c r="H69" s="23">
        <v>239.85</v>
      </c>
      <c r="I69" s="23">
        <v>238.8</v>
      </c>
      <c r="J69" s="33">
        <f t="shared" si="4"/>
        <v>-1.4000000000000057</v>
      </c>
      <c r="K69" s="34">
        <f t="shared" si="5"/>
        <v>-7000.0000000000282</v>
      </c>
      <c r="L69" s="55"/>
    </row>
    <row r="70" spans="1:12" ht="19.95" customHeight="1">
      <c r="A70" s="106">
        <v>68</v>
      </c>
      <c r="B70" s="21"/>
      <c r="C70" s="22" t="s">
        <v>373</v>
      </c>
      <c r="D70" s="20" t="s">
        <v>154</v>
      </c>
      <c r="E70" s="23" t="s">
        <v>13</v>
      </c>
      <c r="F70" s="23">
        <v>2800</v>
      </c>
      <c r="G70" s="23">
        <v>460.75</v>
      </c>
      <c r="H70" s="23">
        <v>465.3</v>
      </c>
      <c r="I70" s="23">
        <v>457</v>
      </c>
      <c r="J70" s="33">
        <f t="shared" si="4"/>
        <v>3.75</v>
      </c>
      <c r="K70" s="34">
        <f t="shared" si="5"/>
        <v>10500</v>
      </c>
      <c r="L70" s="55"/>
    </row>
    <row r="71" spans="1:12" ht="19.95" customHeight="1">
      <c r="A71" s="106">
        <v>69</v>
      </c>
      <c r="B71" s="21" t="s">
        <v>758</v>
      </c>
      <c r="C71" s="22" t="s">
        <v>328</v>
      </c>
      <c r="D71" s="20" t="s">
        <v>126</v>
      </c>
      <c r="E71" s="23" t="s">
        <v>13</v>
      </c>
      <c r="F71" s="23">
        <v>3000</v>
      </c>
      <c r="G71" s="23">
        <v>558</v>
      </c>
      <c r="H71" s="23">
        <v>561.6</v>
      </c>
      <c r="I71" s="23">
        <v>553.35</v>
      </c>
      <c r="J71" s="33">
        <f t="shared" ref="J71:J91" si="6">IF(E71="","",IF(E71="Buy",(I71-G71),(G71-I71)))</f>
        <v>4.6499999999999773</v>
      </c>
      <c r="K71" s="34">
        <f t="shared" ref="K71:K91" si="7">IF(E71="","",J71*F71)</f>
        <v>13949.999999999931</v>
      </c>
      <c r="L71" s="55">
        <f>SUM(K67:K71)</f>
        <v>28849.99999999988</v>
      </c>
    </row>
    <row r="72" spans="1:12" ht="19.95" customHeight="1">
      <c r="A72" s="106">
        <v>70</v>
      </c>
      <c r="B72" s="21">
        <v>45224</v>
      </c>
      <c r="C72" s="22" t="s">
        <v>123</v>
      </c>
      <c r="D72" s="20" t="s">
        <v>447</v>
      </c>
      <c r="E72" s="23" t="s">
        <v>13</v>
      </c>
      <c r="F72" s="23">
        <v>600</v>
      </c>
      <c r="G72" s="23">
        <v>1875.2</v>
      </c>
      <c r="H72" s="23">
        <v>1893.6</v>
      </c>
      <c r="I72" s="23">
        <v>1885.7</v>
      </c>
      <c r="J72" s="33">
        <f t="shared" si="6"/>
        <v>-10.5</v>
      </c>
      <c r="K72" s="34">
        <f t="shared" si="7"/>
        <v>-6300</v>
      </c>
      <c r="L72" s="55"/>
    </row>
    <row r="73" spans="1:12" ht="19.95" customHeight="1">
      <c r="A73" s="106">
        <v>71</v>
      </c>
      <c r="B73" s="21"/>
      <c r="C73" s="22" t="s">
        <v>206</v>
      </c>
      <c r="D73" s="20" t="s">
        <v>86</v>
      </c>
      <c r="E73" s="23" t="s">
        <v>13</v>
      </c>
      <c r="F73" s="23">
        <v>6000</v>
      </c>
      <c r="G73" s="23">
        <v>246</v>
      </c>
      <c r="H73" s="23">
        <v>249.75</v>
      </c>
      <c r="I73" s="23">
        <v>242</v>
      </c>
      <c r="J73" s="33">
        <f t="shared" si="6"/>
        <v>4</v>
      </c>
      <c r="K73" s="34">
        <f t="shared" si="7"/>
        <v>24000</v>
      </c>
      <c r="L73" s="55"/>
    </row>
    <row r="74" spans="1:12" ht="19.95" customHeight="1">
      <c r="A74" s="106">
        <v>72</v>
      </c>
      <c r="B74" s="21"/>
      <c r="C74" s="22" t="s">
        <v>267</v>
      </c>
      <c r="D74" s="20" t="s">
        <v>640</v>
      </c>
      <c r="E74" s="23" t="s">
        <v>13</v>
      </c>
      <c r="F74" s="23">
        <v>1400</v>
      </c>
      <c r="G74" s="23">
        <v>1579.75</v>
      </c>
      <c r="H74" s="23">
        <v>1593.9</v>
      </c>
      <c r="I74" s="23">
        <v>1574.3</v>
      </c>
      <c r="J74" s="33">
        <f t="shared" si="6"/>
        <v>5.4500000000000455</v>
      </c>
      <c r="K74" s="34">
        <f t="shared" si="7"/>
        <v>7630.0000000000637</v>
      </c>
      <c r="L74" s="55"/>
    </row>
    <row r="75" spans="1:12" ht="19.95" customHeight="1">
      <c r="A75" s="106">
        <v>73</v>
      </c>
      <c r="B75" s="21" t="s">
        <v>758</v>
      </c>
      <c r="C75" s="22" t="s">
        <v>307</v>
      </c>
      <c r="D75" s="20" t="s">
        <v>281</v>
      </c>
      <c r="E75" s="23" t="s">
        <v>13</v>
      </c>
      <c r="F75" s="23">
        <v>250</v>
      </c>
      <c r="G75" s="23">
        <v>5500</v>
      </c>
      <c r="H75" s="23">
        <v>5535.9</v>
      </c>
      <c r="I75" s="23">
        <v>5482</v>
      </c>
      <c r="J75" s="33">
        <f t="shared" si="6"/>
        <v>18</v>
      </c>
      <c r="K75" s="34">
        <f t="shared" si="7"/>
        <v>4500</v>
      </c>
      <c r="L75" s="55">
        <f>SUM(K72:K75)</f>
        <v>29830.000000000065</v>
      </c>
    </row>
    <row r="76" spans="1:12" ht="19.95" customHeight="1">
      <c r="A76" s="106">
        <v>74</v>
      </c>
      <c r="B76" s="21">
        <v>45225</v>
      </c>
      <c r="C76" s="22" t="s">
        <v>106</v>
      </c>
      <c r="D76" s="20" t="s">
        <v>545</v>
      </c>
      <c r="E76" s="23" t="s">
        <v>13</v>
      </c>
      <c r="F76" s="23">
        <v>15000</v>
      </c>
      <c r="G76" s="23">
        <v>89.85</v>
      </c>
      <c r="H76" s="23">
        <v>91.35</v>
      </c>
      <c r="I76" s="23">
        <v>90</v>
      </c>
      <c r="J76" s="33">
        <f t="shared" si="6"/>
        <v>-0.15000000000000568</v>
      </c>
      <c r="K76" s="34">
        <f t="shared" si="7"/>
        <v>-2250.0000000000855</v>
      </c>
      <c r="L76" s="55"/>
    </row>
    <row r="77" spans="1:12" ht="19.95" customHeight="1">
      <c r="A77" s="106">
        <v>75</v>
      </c>
      <c r="B77" s="21"/>
      <c r="C77" s="22" t="s">
        <v>779</v>
      </c>
      <c r="D77" s="20" t="s">
        <v>119</v>
      </c>
      <c r="E77" s="23" t="s">
        <v>13</v>
      </c>
      <c r="F77" s="23">
        <v>200</v>
      </c>
      <c r="G77" s="23">
        <v>10497</v>
      </c>
      <c r="H77" s="23">
        <v>10557.9</v>
      </c>
      <c r="I77" s="23">
        <v>10494</v>
      </c>
      <c r="J77" s="33">
        <f t="shared" si="6"/>
        <v>3</v>
      </c>
      <c r="K77" s="34">
        <f t="shared" si="7"/>
        <v>600</v>
      </c>
      <c r="L77" s="55">
        <f>SUM(K76:K77)</f>
        <v>-1650.0000000000855</v>
      </c>
    </row>
    <row r="78" spans="1:12" ht="19.95" customHeight="1">
      <c r="A78" s="106">
        <v>76</v>
      </c>
      <c r="B78" s="21">
        <v>45226</v>
      </c>
      <c r="C78" s="22" t="s">
        <v>129</v>
      </c>
      <c r="D78" s="20" t="s">
        <v>694</v>
      </c>
      <c r="E78" s="23" t="s">
        <v>12</v>
      </c>
      <c r="F78" s="23">
        <v>175</v>
      </c>
      <c r="G78" s="23">
        <v>5936</v>
      </c>
      <c r="H78" s="23">
        <v>1893.6</v>
      </c>
      <c r="I78" s="23">
        <v>6015</v>
      </c>
      <c r="J78" s="33">
        <f t="shared" si="6"/>
        <v>79</v>
      </c>
      <c r="K78" s="34">
        <f t="shared" si="7"/>
        <v>13825</v>
      </c>
      <c r="L78" s="55"/>
    </row>
    <row r="79" spans="1:12" ht="19.95" customHeight="1">
      <c r="A79" s="106">
        <v>77</v>
      </c>
      <c r="B79" s="21"/>
      <c r="C79" s="22" t="s">
        <v>270</v>
      </c>
      <c r="D79" s="20" t="s">
        <v>126</v>
      </c>
      <c r="E79" s="23" t="s">
        <v>12</v>
      </c>
      <c r="F79" s="23">
        <v>3000</v>
      </c>
      <c r="G79" s="23">
        <v>562</v>
      </c>
      <c r="H79" s="23">
        <v>249.75</v>
      </c>
      <c r="I79" s="23">
        <v>563.6</v>
      </c>
      <c r="J79" s="33">
        <f t="shared" si="6"/>
        <v>1.6000000000000227</v>
      </c>
      <c r="K79" s="34">
        <f t="shared" si="7"/>
        <v>4800.0000000000682</v>
      </c>
      <c r="L79" s="55"/>
    </row>
    <row r="80" spans="1:12" ht="19.95" customHeight="1">
      <c r="A80" s="106">
        <v>78</v>
      </c>
      <c r="B80" s="21"/>
      <c r="C80" s="22" t="s">
        <v>654</v>
      </c>
      <c r="D80" s="20" t="s">
        <v>791</v>
      </c>
      <c r="E80" s="23" t="s">
        <v>12</v>
      </c>
      <c r="F80" s="23">
        <v>400</v>
      </c>
      <c r="G80" s="23">
        <v>2139.3000000000002</v>
      </c>
      <c r="H80" s="23">
        <v>1593.9</v>
      </c>
      <c r="I80" s="23">
        <v>2136</v>
      </c>
      <c r="J80" s="33">
        <f t="shared" si="6"/>
        <v>-3.3000000000001819</v>
      </c>
      <c r="K80" s="34">
        <f t="shared" si="7"/>
        <v>-1320.0000000000728</v>
      </c>
      <c r="L80" s="55"/>
    </row>
    <row r="81" spans="1:13" ht="19.95" customHeight="1">
      <c r="A81" s="106">
        <v>79</v>
      </c>
      <c r="B81" s="21" t="s">
        <v>755</v>
      </c>
      <c r="C81" s="22" t="s">
        <v>769</v>
      </c>
      <c r="D81" s="20" t="s">
        <v>74</v>
      </c>
      <c r="E81" s="23" t="s">
        <v>12</v>
      </c>
      <c r="F81" s="23">
        <v>1250</v>
      </c>
      <c r="G81" s="23">
        <v>1003.3</v>
      </c>
      <c r="H81" s="23">
        <v>993.6</v>
      </c>
      <c r="I81" s="23">
        <v>998</v>
      </c>
      <c r="J81" s="33">
        <f t="shared" si="6"/>
        <v>-5.2999999999999545</v>
      </c>
      <c r="K81" s="34">
        <f t="shared" si="7"/>
        <v>-6624.9999999999436</v>
      </c>
      <c r="L81" s="55">
        <f>SUM(K78:K81)</f>
        <v>10680.000000000053</v>
      </c>
    </row>
    <row r="82" spans="1:13" ht="19.95" customHeight="1">
      <c r="A82" s="106">
        <v>80</v>
      </c>
      <c r="B82" s="21">
        <v>45229</v>
      </c>
      <c r="C82" s="22" t="s">
        <v>50</v>
      </c>
      <c r="D82" s="20" t="s">
        <v>224</v>
      </c>
      <c r="E82" s="23" t="s">
        <v>13</v>
      </c>
      <c r="F82" s="23">
        <v>700</v>
      </c>
      <c r="G82" s="23">
        <v>1490.2</v>
      </c>
      <c r="H82" s="23">
        <v>1503.9</v>
      </c>
      <c r="I82" s="23">
        <v>1489.5</v>
      </c>
      <c r="J82" s="33">
        <f t="shared" si="6"/>
        <v>0.70000000000004547</v>
      </c>
      <c r="K82" s="34">
        <f t="shared" si="7"/>
        <v>490.00000000003183</v>
      </c>
      <c r="L82" s="55"/>
    </row>
    <row r="83" spans="1:13" ht="19.95" customHeight="1">
      <c r="A83" s="106">
        <v>81</v>
      </c>
      <c r="B83" s="21"/>
      <c r="C83" s="22" t="s">
        <v>227</v>
      </c>
      <c r="D83" s="20" t="s">
        <v>148</v>
      </c>
      <c r="E83" s="23" t="s">
        <v>13</v>
      </c>
      <c r="F83" s="23">
        <v>4462</v>
      </c>
      <c r="G83" s="23">
        <v>133.6</v>
      </c>
      <c r="H83" s="23">
        <v>135.44999999999999</v>
      </c>
      <c r="I83" s="23">
        <v>131.85</v>
      </c>
      <c r="J83" s="33">
        <f t="shared" si="6"/>
        <v>1.75</v>
      </c>
      <c r="K83" s="34">
        <f t="shared" si="7"/>
        <v>7808.5</v>
      </c>
      <c r="L83" s="55"/>
    </row>
    <row r="84" spans="1:13" ht="19.95" customHeight="1">
      <c r="A84" s="106">
        <v>82</v>
      </c>
      <c r="B84" s="21"/>
      <c r="C84" s="22" t="s">
        <v>684</v>
      </c>
      <c r="D84" s="20" t="s">
        <v>86</v>
      </c>
      <c r="E84" s="23" t="s">
        <v>12</v>
      </c>
      <c r="F84" s="23">
        <v>3000</v>
      </c>
      <c r="G84" s="23">
        <v>257.8</v>
      </c>
      <c r="H84" s="23">
        <v>255.15</v>
      </c>
      <c r="I84" s="23">
        <v>255.15</v>
      </c>
      <c r="J84" s="33">
        <f t="shared" si="6"/>
        <v>-2.6500000000000057</v>
      </c>
      <c r="K84" s="34">
        <f t="shared" si="7"/>
        <v>-7950.0000000000173</v>
      </c>
      <c r="L84" s="55"/>
    </row>
    <row r="85" spans="1:13" ht="19.95" customHeight="1">
      <c r="A85" s="106">
        <v>83</v>
      </c>
      <c r="B85" s="21"/>
      <c r="C85" s="22" t="s">
        <v>215</v>
      </c>
      <c r="D85" s="20" t="s">
        <v>223</v>
      </c>
      <c r="E85" s="23" t="s">
        <v>12</v>
      </c>
      <c r="F85" s="23">
        <v>1100</v>
      </c>
      <c r="G85" s="23">
        <v>1310</v>
      </c>
      <c r="H85" s="23">
        <v>1296.9000000000001</v>
      </c>
      <c r="I85" s="23">
        <v>1333.75</v>
      </c>
      <c r="J85" s="33">
        <f t="shared" si="6"/>
        <v>23.75</v>
      </c>
      <c r="K85" s="34">
        <f t="shared" si="7"/>
        <v>26125</v>
      </c>
      <c r="L85" s="55"/>
    </row>
    <row r="86" spans="1:13" ht="19.95" customHeight="1">
      <c r="A86" s="106">
        <v>84</v>
      </c>
      <c r="B86" s="21" t="s">
        <v>755</v>
      </c>
      <c r="C86" s="22" t="s">
        <v>781</v>
      </c>
      <c r="D86" s="20" t="s">
        <v>384</v>
      </c>
      <c r="E86" s="23" t="s">
        <v>12</v>
      </c>
      <c r="F86" s="23">
        <v>7700</v>
      </c>
      <c r="G86" s="23">
        <v>188.75</v>
      </c>
      <c r="H86" s="23">
        <v>186.3</v>
      </c>
      <c r="I86" s="23">
        <v>188.4</v>
      </c>
      <c r="J86" s="33">
        <f t="shared" si="6"/>
        <v>-0.34999999999999432</v>
      </c>
      <c r="K86" s="34">
        <f t="shared" si="7"/>
        <v>-2694.9999999999563</v>
      </c>
      <c r="L86" s="55">
        <f>SUM(K82:K86)</f>
        <v>23778.500000000058</v>
      </c>
    </row>
    <row r="87" spans="1:13" ht="19.95" customHeight="1">
      <c r="A87" s="106">
        <v>85</v>
      </c>
      <c r="B87" s="21">
        <v>45230</v>
      </c>
      <c r="C87" s="22" t="s">
        <v>237</v>
      </c>
      <c r="D87" s="20" t="s">
        <v>150</v>
      </c>
      <c r="E87" s="23" t="s">
        <v>12</v>
      </c>
      <c r="F87" s="23">
        <v>2700</v>
      </c>
      <c r="G87" s="23">
        <v>389</v>
      </c>
      <c r="H87" s="23">
        <v>387.45</v>
      </c>
      <c r="I87" s="23">
        <v>387.45</v>
      </c>
      <c r="J87" s="33">
        <f t="shared" si="6"/>
        <v>-1.5500000000000114</v>
      </c>
      <c r="K87" s="34">
        <f t="shared" si="7"/>
        <v>-4185.0000000000309</v>
      </c>
      <c r="L87" s="55"/>
    </row>
    <row r="88" spans="1:13" ht="19.95" customHeight="1">
      <c r="A88" s="106">
        <v>86</v>
      </c>
      <c r="B88" s="21"/>
      <c r="C88" s="22" t="s">
        <v>291</v>
      </c>
      <c r="D88" s="20" t="s">
        <v>166</v>
      </c>
      <c r="E88" s="23" t="s">
        <v>13</v>
      </c>
      <c r="F88" s="23">
        <v>2500</v>
      </c>
      <c r="G88" s="23">
        <v>638.15</v>
      </c>
      <c r="H88" s="23">
        <v>645.29999999999995</v>
      </c>
      <c r="I88" s="23">
        <v>633.29999999999995</v>
      </c>
      <c r="J88" s="33">
        <f t="shared" si="6"/>
        <v>4.8500000000000227</v>
      </c>
      <c r="K88" s="34">
        <f t="shared" si="7"/>
        <v>12125.000000000056</v>
      </c>
      <c r="L88" s="55"/>
    </row>
    <row r="89" spans="1:13" ht="19.95" customHeight="1">
      <c r="A89" s="106">
        <v>87</v>
      </c>
      <c r="B89" s="21"/>
      <c r="C89" s="22" t="s">
        <v>794</v>
      </c>
      <c r="D89" s="20" t="s">
        <v>750</v>
      </c>
      <c r="E89" s="23" t="s">
        <v>12</v>
      </c>
      <c r="F89" s="23">
        <v>4000</v>
      </c>
      <c r="G89" s="23">
        <v>284.5</v>
      </c>
      <c r="H89" s="23">
        <v>282.14999999999998</v>
      </c>
      <c r="I89" s="23">
        <v>286.64999999999998</v>
      </c>
      <c r="J89" s="33">
        <f t="shared" si="6"/>
        <v>2.1499999999999773</v>
      </c>
      <c r="K89" s="34">
        <f t="shared" si="7"/>
        <v>8599.9999999999091</v>
      </c>
      <c r="L89" s="55"/>
    </row>
    <row r="90" spans="1:13" ht="19.95" customHeight="1">
      <c r="A90" s="106">
        <v>88</v>
      </c>
      <c r="B90" s="21"/>
      <c r="C90" s="22" t="s">
        <v>257</v>
      </c>
      <c r="D90" s="20" t="s">
        <v>86</v>
      </c>
      <c r="E90" s="23" t="s">
        <v>12</v>
      </c>
      <c r="F90" s="23">
        <v>3000</v>
      </c>
      <c r="G90" s="23">
        <v>262.3</v>
      </c>
      <c r="H90" s="23">
        <v>259.2</v>
      </c>
      <c r="I90" s="23">
        <v>259.2</v>
      </c>
      <c r="J90" s="33">
        <f t="shared" si="6"/>
        <v>-3.1000000000000227</v>
      </c>
      <c r="K90" s="34">
        <f t="shared" si="7"/>
        <v>-9300.0000000000691</v>
      </c>
      <c r="L90" s="55"/>
    </row>
    <row r="91" spans="1:13" ht="19.95" customHeight="1" thickBot="1">
      <c r="A91" s="106">
        <v>89</v>
      </c>
      <c r="B91" s="21" t="s">
        <v>755</v>
      </c>
      <c r="C91" s="22" t="s">
        <v>795</v>
      </c>
      <c r="D91" s="20" t="s">
        <v>392</v>
      </c>
      <c r="E91" s="23" t="s">
        <v>12</v>
      </c>
      <c r="F91" s="23">
        <v>1500</v>
      </c>
      <c r="G91" s="23">
        <v>1373.8</v>
      </c>
      <c r="H91" s="23">
        <v>1362.6</v>
      </c>
      <c r="I91" s="23">
        <v>1378</v>
      </c>
      <c r="J91" s="33">
        <f t="shared" si="6"/>
        <v>4.2000000000000455</v>
      </c>
      <c r="K91" s="34">
        <f t="shared" si="7"/>
        <v>6300.0000000000682</v>
      </c>
      <c r="L91" s="55">
        <f>SUM(K87:K91)</f>
        <v>13539.999999999935</v>
      </c>
    </row>
    <row r="92" spans="1:13" ht="33.6" customHeight="1" thickBot="1">
      <c r="A92" s="110"/>
      <c r="B92" s="111"/>
      <c r="C92" s="111"/>
      <c r="D92" s="57" t="s">
        <v>31</v>
      </c>
      <c r="E92" s="57"/>
      <c r="F92" s="57"/>
      <c r="G92" s="57"/>
      <c r="H92" s="57"/>
      <c r="I92" s="57"/>
      <c r="J92" s="58"/>
      <c r="K92" s="59">
        <f>SUM(K3:K91)</f>
        <v>216334.15000000049</v>
      </c>
      <c r="L92" s="69"/>
      <c r="M92" s="112"/>
    </row>
    <row r="93" spans="1:13" ht="15.35">
      <c r="A93" s="66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</row>
    <row r="94" spans="1:13" ht="15.35">
      <c r="A94" s="66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</row>
    <row r="95" spans="1:13" ht="15.35">
      <c r="A95" s="66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</row>
    <row r="96" spans="1:13" ht="24" customHeight="1">
      <c r="A96" s="10"/>
      <c r="B96" s="10"/>
      <c r="C96" s="10"/>
      <c r="D96" s="10"/>
      <c r="E96" s="10"/>
      <c r="F96" s="10"/>
      <c r="G96" s="10"/>
      <c r="H96" s="10"/>
      <c r="I96" s="10"/>
      <c r="J96" s="26"/>
      <c r="K96" s="27"/>
      <c r="L96" s="27"/>
    </row>
    <row r="97" spans="1:12" ht="24" customHeight="1">
      <c r="A97" s="10"/>
      <c r="B97" s="10"/>
      <c r="C97" s="10"/>
      <c r="D97" s="10"/>
      <c r="E97" s="10"/>
      <c r="F97" s="10"/>
      <c r="G97" s="10"/>
      <c r="H97" s="10"/>
      <c r="I97" s="10"/>
      <c r="J97" s="26"/>
      <c r="K97" s="27"/>
      <c r="L97" s="27"/>
    </row>
    <row r="98" spans="1:12" ht="24" customHeight="1">
      <c r="A98" s="10"/>
      <c r="B98" s="10"/>
      <c r="C98" s="10"/>
      <c r="D98" s="10"/>
      <c r="E98" s="10"/>
      <c r="F98" s="10"/>
      <c r="G98" s="10"/>
      <c r="H98" s="10"/>
      <c r="I98" s="10"/>
      <c r="J98" s="26"/>
      <c r="K98" s="27"/>
      <c r="L98" s="27"/>
    </row>
    <row r="99" spans="1:12" ht="24" customHeight="1">
      <c r="A99" s="10"/>
      <c r="B99" s="10"/>
      <c r="C99" s="10"/>
      <c r="D99" s="10"/>
      <c r="E99" s="10"/>
      <c r="F99" s="10"/>
      <c r="G99" s="10"/>
      <c r="H99" s="10"/>
      <c r="I99" s="10"/>
      <c r="J99" s="26"/>
      <c r="K99" s="27"/>
      <c r="L99" s="27"/>
    </row>
    <row r="100" spans="1:12" ht="24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26"/>
      <c r="K100" s="27"/>
      <c r="L100" s="27"/>
    </row>
    <row r="101" spans="1:12" ht="24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26"/>
      <c r="K101" s="27"/>
      <c r="L101" s="27"/>
    </row>
    <row r="102" spans="1:12" ht="24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26"/>
      <c r="K102" s="27"/>
      <c r="L102" s="27"/>
    </row>
    <row r="103" spans="1:12" ht="24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26"/>
      <c r="K103" s="27"/>
      <c r="L103" s="27"/>
    </row>
    <row r="104" spans="1:12" ht="15.35">
      <c r="A104" s="66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</row>
    <row r="105" spans="1:12" s="116" customFormat="1" ht="13">
      <c r="A105" s="114" t="s">
        <v>775</v>
      </c>
      <c r="B105" s="115"/>
      <c r="C105" s="115"/>
      <c r="D105" s="115"/>
      <c r="E105" s="115"/>
      <c r="F105" s="115"/>
      <c r="G105" s="115"/>
      <c r="H105" s="115"/>
      <c r="I105" s="115"/>
      <c r="J105" s="115"/>
      <c r="K105" s="115"/>
    </row>
    <row r="106" spans="1:12" s="116" customFormat="1" ht="13">
      <c r="A106" s="115" t="s">
        <v>776</v>
      </c>
      <c r="B106" s="115"/>
      <c r="C106" s="115"/>
      <c r="D106" s="115"/>
      <c r="E106" s="115"/>
      <c r="F106" s="115"/>
      <c r="G106" s="115"/>
      <c r="H106" s="115"/>
      <c r="I106" s="115"/>
      <c r="J106" s="115"/>
      <c r="K106" s="115"/>
    </row>
    <row r="107" spans="1:12" s="116" customFormat="1" ht="13">
      <c r="A107" s="115" t="s">
        <v>798</v>
      </c>
      <c r="B107" s="115"/>
      <c r="C107" s="115"/>
      <c r="D107" s="115"/>
      <c r="E107" s="115"/>
      <c r="F107" s="115"/>
      <c r="G107" s="115"/>
      <c r="H107" s="115"/>
      <c r="I107" s="115"/>
      <c r="J107" s="115"/>
      <c r="K107" s="115"/>
    </row>
    <row r="108" spans="1:12" s="116" customFormat="1" ht="13">
      <c r="A108" s="115" t="s">
        <v>777</v>
      </c>
      <c r="B108" s="115"/>
      <c r="C108" s="115"/>
      <c r="D108" s="115"/>
      <c r="E108" s="115"/>
      <c r="F108" s="115"/>
      <c r="G108" s="115"/>
      <c r="H108" s="115"/>
      <c r="I108" s="115"/>
      <c r="J108" s="115"/>
      <c r="K108" s="115"/>
    </row>
    <row r="109" spans="1:12" s="116" customFormat="1" ht="13">
      <c r="A109" s="115" t="s">
        <v>778</v>
      </c>
      <c r="B109" s="115"/>
      <c r="C109" s="115"/>
      <c r="D109" s="115"/>
      <c r="E109" s="115"/>
      <c r="F109" s="115"/>
      <c r="G109" s="115"/>
      <c r="H109" s="115"/>
      <c r="I109" s="115"/>
      <c r="J109" s="115"/>
      <c r="K109" s="115"/>
    </row>
    <row r="110" spans="1:12" s="116" customFormat="1" ht="13">
      <c r="A110" s="115" t="s">
        <v>753</v>
      </c>
      <c r="B110" s="115"/>
      <c r="C110" s="115"/>
      <c r="D110" s="115"/>
      <c r="E110" s="115"/>
      <c r="F110" s="115"/>
      <c r="G110" s="115"/>
      <c r="H110" s="115"/>
      <c r="I110" s="115"/>
      <c r="J110" s="115"/>
      <c r="K110" s="115"/>
    </row>
    <row r="111" spans="1:12" s="116" customFormat="1" ht="13">
      <c r="A111" s="115" t="s">
        <v>799</v>
      </c>
      <c r="B111" s="115"/>
      <c r="C111" s="115"/>
      <c r="D111" s="115"/>
      <c r="E111" s="115"/>
      <c r="F111" s="115"/>
      <c r="G111" s="115"/>
      <c r="H111" s="115"/>
      <c r="I111" s="115"/>
      <c r="J111" s="115"/>
      <c r="K111" s="115"/>
    </row>
    <row r="112" spans="1:12" s="116" customFormat="1" ht="13">
      <c r="A112" s="115" t="s">
        <v>800</v>
      </c>
      <c r="B112" s="115"/>
      <c r="C112" s="115"/>
      <c r="D112" s="115"/>
      <c r="E112" s="115"/>
      <c r="F112" s="115"/>
      <c r="G112" s="115"/>
      <c r="H112" s="115"/>
      <c r="I112" s="115"/>
      <c r="J112" s="115"/>
      <c r="K112" s="115"/>
    </row>
    <row r="113" spans="1:11" s="116" customFormat="1" ht="13">
      <c r="A113" s="115" t="s">
        <v>801</v>
      </c>
      <c r="B113" s="115"/>
      <c r="C113" s="115"/>
      <c r="D113" s="115"/>
      <c r="E113" s="115"/>
      <c r="F113" s="115"/>
      <c r="G113" s="115"/>
      <c r="H113" s="115"/>
      <c r="I113" s="115"/>
      <c r="J113" s="115"/>
      <c r="K113" s="115"/>
    </row>
    <row r="114" spans="1:11" s="116" customFormat="1" ht="13">
      <c r="A114" s="115" t="s">
        <v>802</v>
      </c>
      <c r="B114" s="115"/>
      <c r="C114" s="115"/>
      <c r="D114" s="115"/>
      <c r="E114" s="115"/>
      <c r="F114" s="115"/>
      <c r="G114" s="115"/>
      <c r="H114" s="115"/>
      <c r="I114" s="115"/>
      <c r="J114" s="115"/>
      <c r="K114" s="115"/>
    </row>
  </sheetData>
  <mergeCells count="1">
    <mergeCell ref="A1:L1"/>
  </mergeCell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061AF-0068-4820-BE8E-68B2C71EA4B8}">
  <dimension ref="A1:M140"/>
  <sheetViews>
    <sheetView zoomScale="90" zoomScaleNormal="90" workbookViewId="0">
      <pane ySplit="2" topLeftCell="A111" activePane="bottomLeft" state="frozen"/>
      <selection pane="bottomLeft" activeCell="I118" sqref="I118"/>
    </sheetView>
  </sheetViews>
  <sheetFormatPr defaultRowHeight="14.35"/>
  <cols>
    <col min="1" max="1" width="10.3515625" customWidth="1"/>
    <col min="2" max="2" width="13.52734375" customWidth="1"/>
    <col min="3" max="3" width="15.1171875" customWidth="1"/>
    <col min="4" max="4" width="19.87890625" customWidth="1"/>
    <col min="5" max="5" width="12.64453125" customWidth="1"/>
    <col min="6" max="6" width="11.64453125" customWidth="1"/>
    <col min="7" max="7" width="12.41015625" customWidth="1"/>
    <col min="8" max="8" width="14.3515625" customWidth="1"/>
    <col min="9" max="9" width="13.1171875" customWidth="1"/>
    <col min="10" max="10" width="12.3515625" customWidth="1"/>
    <col min="11" max="11" width="16.64453125" customWidth="1"/>
    <col min="12" max="12" width="14.3515625" customWidth="1"/>
    <col min="13" max="13" width="14.64453125" style="108" customWidth="1"/>
  </cols>
  <sheetData>
    <row r="1" spans="1:12" ht="49" customHeight="1">
      <c r="A1" s="127" t="s">
        <v>796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</row>
    <row r="2" spans="1:12" ht="49" customHeight="1">
      <c r="A2" s="13" t="s">
        <v>0</v>
      </c>
      <c r="B2" s="14" t="s">
        <v>2</v>
      </c>
      <c r="C2" s="14" t="s">
        <v>3</v>
      </c>
      <c r="D2" s="14" t="s">
        <v>1</v>
      </c>
      <c r="E2" s="14" t="s">
        <v>4</v>
      </c>
      <c r="F2" s="14" t="s">
        <v>507</v>
      </c>
      <c r="G2" s="15" t="s">
        <v>659</v>
      </c>
      <c r="H2" s="14" t="s">
        <v>660</v>
      </c>
      <c r="I2" s="14" t="s">
        <v>661</v>
      </c>
      <c r="J2" s="29" t="s">
        <v>8</v>
      </c>
      <c r="K2" s="30" t="s">
        <v>662</v>
      </c>
      <c r="L2" s="53" t="s">
        <v>664</v>
      </c>
    </row>
    <row r="3" spans="1:12" ht="19" customHeight="1">
      <c r="A3" s="106">
        <v>1</v>
      </c>
      <c r="B3" s="21">
        <v>45231</v>
      </c>
      <c r="C3" s="22" t="s">
        <v>70</v>
      </c>
      <c r="D3" s="20" t="s">
        <v>202</v>
      </c>
      <c r="E3" s="23" t="s">
        <v>13</v>
      </c>
      <c r="F3" s="23">
        <v>1350</v>
      </c>
      <c r="G3" s="23">
        <v>730.35</v>
      </c>
      <c r="H3" s="23">
        <v>736.2</v>
      </c>
      <c r="I3" s="23">
        <v>733.6</v>
      </c>
      <c r="J3" s="33">
        <f t="shared" ref="J3:J37" si="0">IF(E3="","",IF(E3="Buy",(I3-G3),(G3-I3)))</f>
        <v>-3.25</v>
      </c>
      <c r="K3" s="34">
        <f t="shared" ref="K3:K37" si="1">IF(E3="","",J3*F3)</f>
        <v>-4387.5</v>
      </c>
      <c r="L3" s="55"/>
    </row>
    <row r="4" spans="1:12" ht="19" customHeight="1">
      <c r="A4" s="106">
        <v>2</v>
      </c>
      <c r="B4" s="21"/>
      <c r="C4" s="22" t="s">
        <v>322</v>
      </c>
      <c r="D4" s="20" t="s">
        <v>317</v>
      </c>
      <c r="E4" s="23" t="s">
        <v>13</v>
      </c>
      <c r="F4" s="23">
        <v>275</v>
      </c>
      <c r="G4" s="23">
        <v>3073</v>
      </c>
      <c r="H4" s="23">
        <v>3105.9</v>
      </c>
      <c r="I4" s="23">
        <v>3080.3</v>
      </c>
      <c r="J4" s="33">
        <f t="shared" si="0"/>
        <v>-7.3000000000001819</v>
      </c>
      <c r="K4" s="34">
        <f t="shared" si="1"/>
        <v>-2007.50000000005</v>
      </c>
      <c r="L4" s="55"/>
    </row>
    <row r="5" spans="1:12" ht="19" customHeight="1">
      <c r="A5" s="106">
        <v>3</v>
      </c>
      <c r="B5" s="21"/>
      <c r="C5" s="22" t="s">
        <v>258</v>
      </c>
      <c r="D5" s="20" t="s">
        <v>24</v>
      </c>
      <c r="E5" s="23" t="s">
        <v>13</v>
      </c>
      <c r="F5" s="23">
        <v>300</v>
      </c>
      <c r="G5" s="23">
        <v>2893.5</v>
      </c>
      <c r="H5" s="23">
        <v>2916.9</v>
      </c>
      <c r="I5" s="23">
        <v>2907</v>
      </c>
      <c r="J5" s="33">
        <f t="shared" si="0"/>
        <v>-13.5</v>
      </c>
      <c r="K5" s="34">
        <f t="shared" si="1"/>
        <v>-4050</v>
      </c>
      <c r="L5" s="55"/>
    </row>
    <row r="6" spans="1:12" ht="19" customHeight="1">
      <c r="A6" s="106">
        <v>4</v>
      </c>
      <c r="B6" s="21"/>
      <c r="C6" s="22" t="s">
        <v>449</v>
      </c>
      <c r="D6" s="20" t="s">
        <v>575</v>
      </c>
      <c r="E6" s="23" t="s">
        <v>12</v>
      </c>
      <c r="F6" s="23">
        <v>2000</v>
      </c>
      <c r="G6" s="23">
        <v>334.3</v>
      </c>
      <c r="H6" s="23">
        <v>330.3</v>
      </c>
      <c r="I6" s="23">
        <v>339.3</v>
      </c>
      <c r="J6" s="33">
        <f t="shared" si="0"/>
        <v>5</v>
      </c>
      <c r="K6" s="34">
        <f t="shared" si="1"/>
        <v>10000</v>
      </c>
      <c r="L6" s="55"/>
    </row>
    <row r="7" spans="1:12" ht="19" customHeight="1">
      <c r="A7" s="106">
        <v>5</v>
      </c>
      <c r="B7" s="21"/>
      <c r="C7" s="22" t="s">
        <v>558</v>
      </c>
      <c r="D7" s="20" t="s">
        <v>86</v>
      </c>
      <c r="E7" s="23" t="s">
        <v>12</v>
      </c>
      <c r="F7" s="23">
        <v>3000</v>
      </c>
      <c r="G7" s="23">
        <v>271.8</v>
      </c>
      <c r="H7" s="23">
        <v>269.55</v>
      </c>
      <c r="I7" s="23">
        <v>269.55</v>
      </c>
      <c r="J7" s="33">
        <f t="shared" si="0"/>
        <v>-2.25</v>
      </c>
      <c r="K7" s="34">
        <f t="shared" si="1"/>
        <v>-6750</v>
      </c>
      <c r="L7" s="55"/>
    </row>
    <row r="8" spans="1:12" ht="19" customHeight="1">
      <c r="A8" s="106">
        <v>6</v>
      </c>
      <c r="B8" s="21" t="s">
        <v>758</v>
      </c>
      <c r="C8" s="22" t="s">
        <v>461</v>
      </c>
      <c r="D8" s="20" t="s">
        <v>746</v>
      </c>
      <c r="E8" s="23" t="s">
        <v>13</v>
      </c>
      <c r="F8" s="23">
        <v>300</v>
      </c>
      <c r="G8" s="23">
        <v>5038</v>
      </c>
      <c r="H8" s="23">
        <v>5070.6000000000004</v>
      </c>
      <c r="I8" s="23">
        <v>5020</v>
      </c>
      <c r="J8" s="33">
        <f t="shared" si="0"/>
        <v>18</v>
      </c>
      <c r="K8" s="34">
        <f t="shared" si="1"/>
        <v>5400</v>
      </c>
      <c r="L8" s="55"/>
    </row>
    <row r="9" spans="1:12" ht="19" customHeight="1">
      <c r="A9" s="106">
        <v>7</v>
      </c>
      <c r="B9" s="21" t="s">
        <v>758</v>
      </c>
      <c r="C9" s="22" t="s">
        <v>786</v>
      </c>
      <c r="D9" s="20" t="s">
        <v>691</v>
      </c>
      <c r="E9" s="23" t="s">
        <v>13</v>
      </c>
      <c r="F9" s="23">
        <v>5800</v>
      </c>
      <c r="G9" s="23">
        <v>199.15</v>
      </c>
      <c r="H9" s="23">
        <v>201.6</v>
      </c>
      <c r="I9" s="23">
        <v>201.7</v>
      </c>
      <c r="J9" s="33">
        <f t="shared" si="0"/>
        <v>-2.5499999999999829</v>
      </c>
      <c r="K9" s="34">
        <f t="shared" si="1"/>
        <v>-14789.999999999902</v>
      </c>
      <c r="L9" s="55">
        <f>SUM(K3:K9)</f>
        <v>-16584.999999999953</v>
      </c>
    </row>
    <row r="10" spans="1:12" ht="19" customHeight="1">
      <c r="A10" s="106">
        <v>8</v>
      </c>
      <c r="B10" s="21">
        <v>45232</v>
      </c>
      <c r="C10" s="22" t="s">
        <v>195</v>
      </c>
      <c r="D10" s="20" t="s">
        <v>602</v>
      </c>
      <c r="E10" s="23" t="s">
        <v>12</v>
      </c>
      <c r="F10" s="23">
        <v>7750</v>
      </c>
      <c r="G10" s="23">
        <v>252</v>
      </c>
      <c r="H10" s="23">
        <v>247.5</v>
      </c>
      <c r="I10" s="23">
        <v>256.64999999999998</v>
      </c>
      <c r="J10" s="33">
        <f t="shared" si="0"/>
        <v>4.6499999999999773</v>
      </c>
      <c r="K10" s="34">
        <f t="shared" si="1"/>
        <v>36037.499999999825</v>
      </c>
      <c r="L10" s="55"/>
    </row>
    <row r="11" spans="1:12" ht="19" customHeight="1">
      <c r="A11" s="106">
        <v>9</v>
      </c>
      <c r="B11" s="21"/>
      <c r="C11" s="22" t="s">
        <v>460</v>
      </c>
      <c r="D11" s="20" t="s">
        <v>797</v>
      </c>
      <c r="E11" s="23" t="s">
        <v>12</v>
      </c>
      <c r="F11" s="23">
        <v>1000</v>
      </c>
      <c r="G11" s="23">
        <v>1478.5</v>
      </c>
      <c r="H11" s="23">
        <v>1461.6</v>
      </c>
      <c r="I11" s="23">
        <v>1467.9</v>
      </c>
      <c r="J11" s="33">
        <f t="shared" si="0"/>
        <v>-10.599999999999909</v>
      </c>
      <c r="K11" s="34">
        <f t="shared" si="1"/>
        <v>-10599.999999999909</v>
      </c>
      <c r="L11" s="55"/>
    </row>
    <row r="12" spans="1:12" ht="19" customHeight="1">
      <c r="A12" s="106">
        <v>10</v>
      </c>
      <c r="B12" s="21" t="s">
        <v>755</v>
      </c>
      <c r="C12" s="22" t="s">
        <v>328</v>
      </c>
      <c r="D12" s="20" t="s">
        <v>705</v>
      </c>
      <c r="E12" s="23" t="s">
        <v>12</v>
      </c>
      <c r="F12" s="23">
        <v>800</v>
      </c>
      <c r="G12" s="23">
        <v>1458</v>
      </c>
      <c r="H12" s="23">
        <v>1443.6</v>
      </c>
      <c r="I12" s="23">
        <v>1459.15</v>
      </c>
      <c r="J12" s="33">
        <f t="shared" si="0"/>
        <v>1.1500000000000909</v>
      </c>
      <c r="K12" s="34">
        <f t="shared" si="1"/>
        <v>920.00000000007276</v>
      </c>
      <c r="L12" s="55"/>
    </row>
    <row r="13" spans="1:12" ht="19" customHeight="1">
      <c r="A13" s="106">
        <v>11</v>
      </c>
      <c r="B13" s="21" t="s">
        <v>755</v>
      </c>
      <c r="C13" s="22" t="s">
        <v>513</v>
      </c>
      <c r="D13" s="20" t="s">
        <v>161</v>
      </c>
      <c r="E13" s="23" t="s">
        <v>12</v>
      </c>
      <c r="F13" s="23">
        <v>1400</v>
      </c>
      <c r="G13" s="23">
        <v>1065.75</v>
      </c>
      <c r="H13" s="23">
        <v>1057.5</v>
      </c>
      <c r="I13" s="23">
        <v>1075</v>
      </c>
      <c r="J13" s="33">
        <f t="shared" si="0"/>
        <v>9.25</v>
      </c>
      <c r="K13" s="34">
        <f t="shared" si="1"/>
        <v>12950</v>
      </c>
      <c r="L13" s="55">
        <f>SUM(K10:K13)</f>
        <v>39307.499999999985</v>
      </c>
    </row>
    <row r="14" spans="1:12" ht="19" customHeight="1">
      <c r="A14" s="106">
        <v>12</v>
      </c>
      <c r="B14" s="21">
        <v>45233</v>
      </c>
      <c r="C14" s="22" t="s">
        <v>221</v>
      </c>
      <c r="D14" s="20" t="s">
        <v>148</v>
      </c>
      <c r="E14" s="23" t="s">
        <v>12</v>
      </c>
      <c r="F14" s="23">
        <v>8924</v>
      </c>
      <c r="G14" s="23">
        <v>137.30000000000001</v>
      </c>
      <c r="H14" s="23">
        <v>135.9</v>
      </c>
      <c r="I14" s="23">
        <v>139.69999999999999</v>
      </c>
      <c r="J14" s="33">
        <f t="shared" si="0"/>
        <v>2.3999999999999773</v>
      </c>
      <c r="K14" s="34">
        <f t="shared" si="1"/>
        <v>21417.599999999798</v>
      </c>
      <c r="L14" s="55"/>
    </row>
    <row r="15" spans="1:12" ht="19" customHeight="1">
      <c r="A15" s="106">
        <v>13</v>
      </c>
      <c r="B15" s="21"/>
      <c r="C15" s="22" t="s">
        <v>115</v>
      </c>
      <c r="D15" s="20" t="s">
        <v>368</v>
      </c>
      <c r="E15" s="23" t="s">
        <v>12</v>
      </c>
      <c r="F15" s="23">
        <v>475</v>
      </c>
      <c r="G15" s="23">
        <v>1760</v>
      </c>
      <c r="H15" s="23">
        <v>1746</v>
      </c>
      <c r="I15" s="23">
        <v>1755.75</v>
      </c>
      <c r="J15" s="33">
        <f t="shared" si="0"/>
        <v>-4.25</v>
      </c>
      <c r="K15" s="34">
        <f t="shared" si="1"/>
        <v>-2018.75</v>
      </c>
      <c r="L15" s="55"/>
    </row>
    <row r="16" spans="1:12" ht="19" customHeight="1">
      <c r="A16" s="106">
        <v>14</v>
      </c>
      <c r="B16" s="21"/>
      <c r="C16" s="22" t="s">
        <v>495</v>
      </c>
      <c r="D16" s="20" t="s">
        <v>602</v>
      </c>
      <c r="E16" s="23" t="s">
        <v>12</v>
      </c>
      <c r="F16" s="23">
        <v>3875</v>
      </c>
      <c r="G16" s="23">
        <v>260.75</v>
      </c>
      <c r="H16" s="23">
        <v>258.75</v>
      </c>
      <c r="I16" s="23">
        <v>259.64999999999998</v>
      </c>
      <c r="J16" s="33">
        <f t="shared" si="0"/>
        <v>-1.1000000000000227</v>
      </c>
      <c r="K16" s="34">
        <f t="shared" si="1"/>
        <v>-4262.5000000000882</v>
      </c>
      <c r="L16" s="55"/>
    </row>
    <row r="17" spans="1:12" ht="19" customHeight="1">
      <c r="A17" s="106">
        <v>15</v>
      </c>
      <c r="B17" s="21"/>
      <c r="C17" s="22" t="s">
        <v>198</v>
      </c>
      <c r="D17" s="20" t="s">
        <v>105</v>
      </c>
      <c r="E17" s="23" t="s">
        <v>12</v>
      </c>
      <c r="F17" s="23">
        <v>300</v>
      </c>
      <c r="G17" s="23">
        <v>2543</v>
      </c>
      <c r="H17" s="23">
        <v>2525.4</v>
      </c>
      <c r="I17" s="23">
        <v>2525.4</v>
      </c>
      <c r="J17" s="33">
        <f t="shared" si="0"/>
        <v>-17.599999999999909</v>
      </c>
      <c r="K17" s="34">
        <f t="shared" si="1"/>
        <v>-5279.9999999999727</v>
      </c>
      <c r="L17" s="55"/>
    </row>
    <row r="18" spans="1:12" ht="19" customHeight="1">
      <c r="A18" s="106">
        <v>16</v>
      </c>
      <c r="B18" s="21" t="s">
        <v>755</v>
      </c>
      <c r="C18" s="22" t="s">
        <v>293</v>
      </c>
      <c r="D18" s="20" t="s">
        <v>103</v>
      </c>
      <c r="E18" s="23" t="s">
        <v>13</v>
      </c>
      <c r="F18" s="23">
        <v>1000</v>
      </c>
      <c r="G18" s="23">
        <v>1554</v>
      </c>
      <c r="H18" s="23">
        <v>1566.9</v>
      </c>
      <c r="I18" s="23">
        <v>1539.75</v>
      </c>
      <c r="J18" s="33">
        <f t="shared" si="0"/>
        <v>14.25</v>
      </c>
      <c r="K18" s="34">
        <f t="shared" si="1"/>
        <v>14250</v>
      </c>
      <c r="L18" s="55">
        <f>SUM(K14:K18)</f>
        <v>24106.349999999737</v>
      </c>
    </row>
    <row r="19" spans="1:12" ht="19" customHeight="1">
      <c r="A19" s="106">
        <v>17</v>
      </c>
      <c r="B19" s="21">
        <v>45236</v>
      </c>
      <c r="C19" s="22" t="s">
        <v>276</v>
      </c>
      <c r="D19" s="20" t="s">
        <v>49</v>
      </c>
      <c r="E19" s="23" t="s">
        <v>12</v>
      </c>
      <c r="F19" s="23">
        <v>250</v>
      </c>
      <c r="G19" s="23">
        <v>5228.05</v>
      </c>
      <c r="H19" s="23">
        <v>5193.8999999999996</v>
      </c>
      <c r="I19" s="23">
        <v>5217.5</v>
      </c>
      <c r="J19" s="33">
        <f t="shared" si="0"/>
        <v>-10.550000000000182</v>
      </c>
      <c r="K19" s="34">
        <f t="shared" si="1"/>
        <v>-2637.5000000000455</v>
      </c>
      <c r="L19" s="55"/>
    </row>
    <row r="20" spans="1:12" ht="19" customHeight="1">
      <c r="A20" s="106">
        <v>18</v>
      </c>
      <c r="B20" s="21"/>
      <c r="C20" s="22" t="s">
        <v>70</v>
      </c>
      <c r="D20" s="20" t="s">
        <v>591</v>
      </c>
      <c r="E20" s="23" t="s">
        <v>12</v>
      </c>
      <c r="F20" s="23">
        <v>2100</v>
      </c>
      <c r="G20" s="23">
        <v>320.75</v>
      </c>
      <c r="H20" s="23">
        <v>316.8</v>
      </c>
      <c r="I20" s="23">
        <v>316.8</v>
      </c>
      <c r="J20" s="33">
        <f t="shared" si="0"/>
        <v>-3.9499999999999886</v>
      </c>
      <c r="K20" s="34">
        <f t="shared" si="1"/>
        <v>-8294.9999999999764</v>
      </c>
      <c r="L20" s="55"/>
    </row>
    <row r="21" spans="1:12" ht="19" customHeight="1">
      <c r="A21" s="106">
        <v>19</v>
      </c>
      <c r="B21" s="21"/>
      <c r="C21" s="22" t="s">
        <v>192</v>
      </c>
      <c r="D21" s="20" t="s">
        <v>691</v>
      </c>
      <c r="E21" s="23" t="s">
        <v>12</v>
      </c>
      <c r="F21" s="23">
        <v>2900</v>
      </c>
      <c r="G21" s="23">
        <v>217.2</v>
      </c>
      <c r="H21" s="23">
        <v>214.2</v>
      </c>
      <c r="I21" s="23">
        <v>216</v>
      </c>
      <c r="J21" s="33">
        <f t="shared" si="0"/>
        <v>-1.1999999999999886</v>
      </c>
      <c r="K21" s="34">
        <f t="shared" si="1"/>
        <v>-3479.9999999999673</v>
      </c>
      <c r="L21" s="55"/>
    </row>
    <row r="22" spans="1:12" ht="19" customHeight="1">
      <c r="A22" s="106">
        <v>20</v>
      </c>
      <c r="B22" s="21"/>
      <c r="C22" s="22" t="s">
        <v>131</v>
      </c>
      <c r="D22" s="20" t="s">
        <v>74</v>
      </c>
      <c r="E22" s="23" t="s">
        <v>12</v>
      </c>
      <c r="F22" s="23">
        <v>1250</v>
      </c>
      <c r="G22" s="23">
        <v>1008</v>
      </c>
      <c r="H22" s="23">
        <v>997.2</v>
      </c>
      <c r="I22" s="23">
        <v>1014.6</v>
      </c>
      <c r="J22" s="33">
        <f t="shared" si="0"/>
        <v>6.6000000000000227</v>
      </c>
      <c r="K22" s="34">
        <f t="shared" si="1"/>
        <v>8250.0000000000291</v>
      </c>
      <c r="L22" s="55"/>
    </row>
    <row r="23" spans="1:12" ht="19" customHeight="1">
      <c r="A23" s="106">
        <v>21</v>
      </c>
      <c r="B23" s="21"/>
      <c r="C23" s="22" t="s">
        <v>249</v>
      </c>
      <c r="D23" s="20" t="s">
        <v>557</v>
      </c>
      <c r="E23" s="23" t="s">
        <v>12</v>
      </c>
      <c r="F23" s="23">
        <v>3375</v>
      </c>
      <c r="G23" s="23">
        <v>252</v>
      </c>
      <c r="H23" s="23">
        <v>248.4</v>
      </c>
      <c r="I23" s="23">
        <v>252</v>
      </c>
      <c r="J23" s="33">
        <f t="shared" si="0"/>
        <v>0</v>
      </c>
      <c r="K23" s="34">
        <f t="shared" si="1"/>
        <v>0</v>
      </c>
      <c r="L23" s="55"/>
    </row>
    <row r="24" spans="1:12" ht="19" customHeight="1">
      <c r="A24" s="106">
        <v>22</v>
      </c>
      <c r="B24" s="21"/>
      <c r="C24" s="22" t="s">
        <v>483</v>
      </c>
      <c r="D24" s="20" t="s">
        <v>672</v>
      </c>
      <c r="E24" s="23" t="s">
        <v>12</v>
      </c>
      <c r="F24" s="23">
        <v>3200</v>
      </c>
      <c r="G24" s="23">
        <v>431.3</v>
      </c>
      <c r="H24" s="23">
        <v>428.4</v>
      </c>
      <c r="I24" s="23">
        <v>430.55</v>
      </c>
      <c r="J24" s="33">
        <f t="shared" si="0"/>
        <v>-0.75</v>
      </c>
      <c r="K24" s="34">
        <f t="shared" si="1"/>
        <v>-2400</v>
      </c>
      <c r="L24" s="55"/>
    </row>
    <row r="25" spans="1:12" ht="19" customHeight="1">
      <c r="A25" s="106">
        <v>23</v>
      </c>
      <c r="B25" s="21"/>
      <c r="C25" s="22" t="s">
        <v>332</v>
      </c>
      <c r="D25" s="20" t="s">
        <v>185</v>
      </c>
      <c r="E25" s="23" t="s">
        <v>12</v>
      </c>
      <c r="F25" s="23">
        <v>2200</v>
      </c>
      <c r="G25" s="23">
        <v>873.3</v>
      </c>
      <c r="H25" s="23">
        <v>867.6</v>
      </c>
      <c r="I25" s="23">
        <v>878</v>
      </c>
      <c r="J25" s="33">
        <f t="shared" si="0"/>
        <v>4.7000000000000455</v>
      </c>
      <c r="K25" s="34">
        <f t="shared" si="1"/>
        <v>10340.0000000001</v>
      </c>
      <c r="L25" s="55"/>
    </row>
    <row r="26" spans="1:12" ht="19" customHeight="1">
      <c r="A26" s="106">
        <v>24</v>
      </c>
      <c r="B26" s="21" t="s">
        <v>755</v>
      </c>
      <c r="C26" s="22" t="s">
        <v>768</v>
      </c>
      <c r="D26" s="20" t="s">
        <v>159</v>
      </c>
      <c r="E26" s="23" t="s">
        <v>12</v>
      </c>
      <c r="F26" s="23">
        <v>400</v>
      </c>
      <c r="G26" s="23">
        <v>3525</v>
      </c>
      <c r="H26" s="23">
        <v>3496.5</v>
      </c>
      <c r="I26" s="23">
        <v>3466</v>
      </c>
      <c r="J26" s="33">
        <f t="shared" si="0"/>
        <v>-59</v>
      </c>
      <c r="K26" s="34">
        <f t="shared" si="1"/>
        <v>-23600</v>
      </c>
      <c r="L26" s="55">
        <f>SUM(K19:K26)</f>
        <v>-21822.499999999862</v>
      </c>
    </row>
    <row r="27" spans="1:12" ht="19" customHeight="1">
      <c r="A27" s="106">
        <v>25</v>
      </c>
      <c r="B27" s="21">
        <v>45237</v>
      </c>
      <c r="C27" s="22" t="s">
        <v>94</v>
      </c>
      <c r="D27" s="20" t="s">
        <v>750</v>
      </c>
      <c r="E27" s="23" t="s">
        <v>12</v>
      </c>
      <c r="F27" s="23">
        <v>2000</v>
      </c>
      <c r="G27" s="23">
        <v>307.8</v>
      </c>
      <c r="H27" s="23">
        <v>304.2</v>
      </c>
      <c r="I27" s="23">
        <v>304.2</v>
      </c>
      <c r="J27" s="33">
        <f t="shared" si="0"/>
        <v>-3.6000000000000227</v>
      </c>
      <c r="K27" s="34">
        <f t="shared" si="1"/>
        <v>-7200.0000000000455</v>
      </c>
      <c r="L27" s="55"/>
    </row>
    <row r="28" spans="1:12" ht="19" customHeight="1">
      <c r="A28" s="106">
        <v>26</v>
      </c>
      <c r="B28" s="21"/>
      <c r="C28" s="22" t="s">
        <v>406</v>
      </c>
      <c r="D28" s="20" t="s">
        <v>707</v>
      </c>
      <c r="E28" s="23" t="s">
        <v>12</v>
      </c>
      <c r="F28" s="23">
        <v>1500</v>
      </c>
      <c r="G28" s="23">
        <v>534.45000000000005</v>
      </c>
      <c r="H28" s="23">
        <v>529.20000000000005</v>
      </c>
      <c r="I28" s="23">
        <v>540.20000000000005</v>
      </c>
      <c r="J28" s="33">
        <f t="shared" si="0"/>
        <v>5.75</v>
      </c>
      <c r="K28" s="34">
        <f t="shared" si="1"/>
        <v>8625</v>
      </c>
      <c r="L28" s="55"/>
    </row>
    <row r="29" spans="1:12" ht="19" customHeight="1">
      <c r="A29" s="106">
        <v>27</v>
      </c>
      <c r="B29" s="21" t="s">
        <v>755</v>
      </c>
      <c r="C29" s="22" t="s">
        <v>328</v>
      </c>
      <c r="D29" s="20" t="s">
        <v>156</v>
      </c>
      <c r="E29" s="23" t="s">
        <v>12</v>
      </c>
      <c r="F29" s="23">
        <v>1000</v>
      </c>
      <c r="G29" s="23">
        <v>1489.45</v>
      </c>
      <c r="H29" s="23">
        <v>1476.9</v>
      </c>
      <c r="I29" s="23">
        <v>1492.3</v>
      </c>
      <c r="J29" s="33">
        <f t="shared" si="0"/>
        <v>2.8499999999999091</v>
      </c>
      <c r="K29" s="34">
        <f t="shared" si="1"/>
        <v>2849.9999999999091</v>
      </c>
      <c r="L29" s="55">
        <f>SUM(K27:K29)</f>
        <v>4274.9999999998636</v>
      </c>
    </row>
    <row r="30" spans="1:12" ht="19" customHeight="1">
      <c r="A30" s="106">
        <v>28</v>
      </c>
      <c r="B30" s="21">
        <v>45238</v>
      </c>
      <c r="C30" s="22" t="s">
        <v>195</v>
      </c>
      <c r="D30" s="20" t="s">
        <v>575</v>
      </c>
      <c r="E30" s="23" t="s">
        <v>12</v>
      </c>
      <c r="F30" s="23">
        <v>4000</v>
      </c>
      <c r="G30" s="23">
        <v>364.55</v>
      </c>
      <c r="H30" s="23">
        <v>359.55</v>
      </c>
      <c r="I30" s="23">
        <v>361.35</v>
      </c>
      <c r="J30" s="33">
        <f t="shared" si="0"/>
        <v>-3.1999999999999886</v>
      </c>
      <c r="K30" s="34">
        <f t="shared" si="1"/>
        <v>-12799.999999999955</v>
      </c>
      <c r="L30" s="55"/>
    </row>
    <row r="31" spans="1:12" ht="19" customHeight="1">
      <c r="A31" s="106">
        <v>29</v>
      </c>
      <c r="B31" s="21"/>
      <c r="C31" s="22" t="s">
        <v>329</v>
      </c>
      <c r="D31" s="20" t="s">
        <v>744</v>
      </c>
      <c r="E31" s="23" t="s">
        <v>12</v>
      </c>
      <c r="F31" s="23">
        <v>7100</v>
      </c>
      <c r="G31" s="23">
        <v>93.7</v>
      </c>
      <c r="H31" s="23">
        <v>92.7</v>
      </c>
      <c r="I31" s="23">
        <v>93.05</v>
      </c>
      <c r="J31" s="33">
        <f t="shared" si="0"/>
        <v>-0.65000000000000568</v>
      </c>
      <c r="K31" s="34">
        <f t="shared" si="1"/>
        <v>-4615.00000000004</v>
      </c>
      <c r="L31" s="55"/>
    </row>
    <row r="32" spans="1:12" ht="19" customHeight="1">
      <c r="A32" s="106">
        <v>30</v>
      </c>
      <c r="B32" s="21"/>
      <c r="C32" s="22" t="s">
        <v>353</v>
      </c>
      <c r="D32" s="20" t="s">
        <v>174</v>
      </c>
      <c r="E32" s="23" t="s">
        <v>12</v>
      </c>
      <c r="F32" s="23">
        <v>550</v>
      </c>
      <c r="G32" s="23">
        <v>3418</v>
      </c>
      <c r="H32" s="23">
        <v>3393.9</v>
      </c>
      <c r="I32" s="23">
        <v>3413</v>
      </c>
      <c r="J32" s="33">
        <f t="shared" si="0"/>
        <v>-5</v>
      </c>
      <c r="K32" s="34">
        <f t="shared" si="1"/>
        <v>-2750</v>
      </c>
      <c r="L32" s="55"/>
    </row>
    <row r="33" spans="1:12" ht="19" customHeight="1">
      <c r="A33" s="106">
        <v>31</v>
      </c>
      <c r="B33" s="21"/>
      <c r="C33" s="22" t="s">
        <v>236</v>
      </c>
      <c r="D33" s="20" t="s">
        <v>491</v>
      </c>
      <c r="E33" s="23" t="s">
        <v>12</v>
      </c>
      <c r="F33" s="23">
        <v>250</v>
      </c>
      <c r="G33" s="23">
        <v>2483</v>
      </c>
      <c r="H33" s="23">
        <v>2470.4</v>
      </c>
      <c r="I33" s="23">
        <v>2470.4</v>
      </c>
      <c r="J33" s="33">
        <f t="shared" si="0"/>
        <v>-12.599999999999909</v>
      </c>
      <c r="K33" s="34">
        <f t="shared" si="1"/>
        <v>-3149.9999999999773</v>
      </c>
      <c r="L33" s="55"/>
    </row>
    <row r="34" spans="1:12" ht="19" customHeight="1">
      <c r="A34" s="106">
        <v>32</v>
      </c>
      <c r="B34" s="21" t="s">
        <v>755</v>
      </c>
      <c r="C34" s="22" t="s">
        <v>275</v>
      </c>
      <c r="D34" s="20" t="s">
        <v>253</v>
      </c>
      <c r="E34" s="23" t="s">
        <v>12</v>
      </c>
      <c r="F34" s="23">
        <v>10000</v>
      </c>
      <c r="G34" s="23">
        <v>173.9</v>
      </c>
      <c r="H34" s="23">
        <v>172.8</v>
      </c>
      <c r="I34" s="23">
        <v>173.85</v>
      </c>
      <c r="J34" s="33">
        <f t="shared" si="0"/>
        <v>-5.0000000000011369E-2</v>
      </c>
      <c r="K34" s="34">
        <f t="shared" si="1"/>
        <v>-500.00000000011369</v>
      </c>
      <c r="L34" s="55"/>
    </row>
    <row r="35" spans="1:12" ht="19" customHeight="1">
      <c r="A35" s="106">
        <v>33</v>
      </c>
      <c r="B35" s="21" t="s">
        <v>755</v>
      </c>
      <c r="C35" s="22" t="s">
        <v>520</v>
      </c>
      <c r="D35" s="20" t="s">
        <v>161</v>
      </c>
      <c r="E35" s="23" t="s">
        <v>12</v>
      </c>
      <c r="F35" s="23">
        <v>1400</v>
      </c>
      <c r="G35" s="23">
        <v>1104</v>
      </c>
      <c r="H35" s="23">
        <v>1095.3</v>
      </c>
      <c r="I35" s="23">
        <v>1082</v>
      </c>
      <c r="J35" s="33">
        <f t="shared" si="0"/>
        <v>-22</v>
      </c>
      <c r="K35" s="34">
        <f t="shared" si="1"/>
        <v>-30800</v>
      </c>
      <c r="L35" s="55">
        <f>SUM(K30:K35)</f>
        <v>-54615.000000000087</v>
      </c>
    </row>
    <row r="36" spans="1:12" ht="19" customHeight="1">
      <c r="A36" s="106">
        <v>34</v>
      </c>
      <c r="B36" s="21">
        <v>45239</v>
      </c>
      <c r="C36" s="22" t="s">
        <v>110</v>
      </c>
      <c r="D36" s="20" t="s">
        <v>692</v>
      </c>
      <c r="E36" s="23" t="s">
        <v>12</v>
      </c>
      <c r="F36" s="23">
        <v>3800</v>
      </c>
      <c r="G36" s="23">
        <v>303.5</v>
      </c>
      <c r="H36" s="23">
        <v>298.35000000000002</v>
      </c>
      <c r="I36" s="23">
        <v>303.5</v>
      </c>
      <c r="J36" s="33">
        <f t="shared" si="0"/>
        <v>0</v>
      </c>
      <c r="K36" s="34">
        <f t="shared" si="1"/>
        <v>0</v>
      </c>
      <c r="L36" s="55"/>
    </row>
    <row r="37" spans="1:12" ht="19" customHeight="1">
      <c r="A37" s="106">
        <v>35</v>
      </c>
      <c r="B37" s="21"/>
      <c r="C37" s="22" t="s">
        <v>512</v>
      </c>
      <c r="D37" s="20" t="s">
        <v>591</v>
      </c>
      <c r="E37" s="23" t="s">
        <v>12</v>
      </c>
      <c r="F37" s="23">
        <v>2100</v>
      </c>
      <c r="G37" s="23">
        <v>323.55</v>
      </c>
      <c r="H37" s="23">
        <v>319.95</v>
      </c>
      <c r="I37" s="23">
        <v>325</v>
      </c>
      <c r="J37" s="33">
        <f t="shared" si="0"/>
        <v>1.4499999999999886</v>
      </c>
      <c r="K37" s="34">
        <f t="shared" si="1"/>
        <v>3044.9999999999764</v>
      </c>
      <c r="L37" s="55"/>
    </row>
    <row r="38" spans="1:12" ht="19" customHeight="1">
      <c r="A38" s="106">
        <v>36</v>
      </c>
      <c r="B38" s="21" t="s">
        <v>755</v>
      </c>
      <c r="C38" s="22" t="s">
        <v>606</v>
      </c>
      <c r="D38" s="20" t="s">
        <v>545</v>
      </c>
      <c r="E38" s="23" t="s">
        <v>13</v>
      </c>
      <c r="F38" s="23">
        <v>15000</v>
      </c>
      <c r="G38" s="23">
        <v>90.25</v>
      </c>
      <c r="H38" s="23">
        <v>90.9</v>
      </c>
      <c r="I38" s="23">
        <v>89.575000000000003</v>
      </c>
      <c r="J38" s="33">
        <f t="shared" ref="J38:J73" si="2">IF(E38="","",IF(E38="Buy",(I38-G38),(G38-I38)))</f>
        <v>0.67499999999999716</v>
      </c>
      <c r="K38" s="34">
        <f t="shared" ref="K38:K73" si="3">IF(E38="","",J38*F38)</f>
        <v>10124.999999999958</v>
      </c>
      <c r="L38" s="55">
        <f>SUM(K36:K38)</f>
        <v>13169.999999999935</v>
      </c>
    </row>
    <row r="39" spans="1:12" ht="19" customHeight="1">
      <c r="A39" s="106">
        <v>37</v>
      </c>
      <c r="B39" s="21">
        <v>45240</v>
      </c>
      <c r="C39" s="22" t="s">
        <v>229</v>
      </c>
      <c r="D39" s="20" t="s">
        <v>376</v>
      </c>
      <c r="E39" s="23" t="s">
        <v>12</v>
      </c>
      <c r="F39" s="23">
        <v>2200</v>
      </c>
      <c r="G39" s="23">
        <v>631.95000000000005</v>
      </c>
      <c r="H39" s="23">
        <v>627.29999999999995</v>
      </c>
      <c r="I39" s="23">
        <v>627.29999999999995</v>
      </c>
      <c r="J39" s="33">
        <f t="shared" si="2"/>
        <v>-4.6500000000000909</v>
      </c>
      <c r="K39" s="34">
        <f t="shared" si="3"/>
        <v>-10230.0000000002</v>
      </c>
      <c r="L39" s="55"/>
    </row>
    <row r="40" spans="1:12" ht="19" customHeight="1">
      <c r="A40" s="106">
        <v>38</v>
      </c>
      <c r="B40" s="21"/>
      <c r="C40" s="22" t="s">
        <v>211</v>
      </c>
      <c r="D40" s="20" t="s">
        <v>273</v>
      </c>
      <c r="E40" s="23" t="s">
        <v>13</v>
      </c>
      <c r="F40" s="23">
        <v>250</v>
      </c>
      <c r="G40" s="23">
        <v>5375</v>
      </c>
      <c r="H40" s="23">
        <v>5409.9</v>
      </c>
      <c r="I40" s="23">
        <v>5401.5</v>
      </c>
      <c r="J40" s="33">
        <f t="shared" si="2"/>
        <v>-26.5</v>
      </c>
      <c r="K40" s="34">
        <f t="shared" si="3"/>
        <v>-6625</v>
      </c>
      <c r="L40" s="55"/>
    </row>
    <row r="41" spans="1:12" ht="19" customHeight="1">
      <c r="A41" s="106">
        <v>39</v>
      </c>
      <c r="B41" s="21"/>
      <c r="C41" s="22" t="s">
        <v>416</v>
      </c>
      <c r="D41" s="20" t="s">
        <v>564</v>
      </c>
      <c r="E41" s="23" t="s">
        <v>12</v>
      </c>
      <c r="F41" s="23">
        <v>9000</v>
      </c>
      <c r="G41" s="23">
        <v>165.7</v>
      </c>
      <c r="H41" s="23">
        <v>163.80000000000001</v>
      </c>
      <c r="I41" s="23">
        <v>168.4</v>
      </c>
      <c r="J41" s="33">
        <f t="shared" si="2"/>
        <v>2.7000000000000171</v>
      </c>
      <c r="K41" s="34">
        <f t="shared" si="3"/>
        <v>24300.000000000153</v>
      </c>
      <c r="L41" s="55"/>
    </row>
    <row r="42" spans="1:12" ht="19" customHeight="1">
      <c r="A42" s="106">
        <v>40</v>
      </c>
      <c r="B42" s="21"/>
      <c r="C42" s="22" t="s">
        <v>268</v>
      </c>
      <c r="D42" s="20" t="s">
        <v>602</v>
      </c>
      <c r="E42" s="23" t="s">
        <v>12</v>
      </c>
      <c r="F42" s="23">
        <v>7750</v>
      </c>
      <c r="G42" s="23">
        <v>281.14999999999998</v>
      </c>
      <c r="H42" s="23">
        <v>279.45</v>
      </c>
      <c r="I42" s="23">
        <v>284.25</v>
      </c>
      <c r="J42" s="33">
        <f t="shared" si="2"/>
        <v>3.1000000000000227</v>
      </c>
      <c r="K42" s="34">
        <f t="shared" si="3"/>
        <v>24025.000000000175</v>
      </c>
      <c r="L42" s="55">
        <f>SUM(K39:K42)</f>
        <v>31470.000000000127</v>
      </c>
    </row>
    <row r="43" spans="1:12" ht="19" customHeight="1">
      <c r="A43" s="106">
        <v>41</v>
      </c>
      <c r="B43" s="21">
        <v>45243</v>
      </c>
      <c r="C43" s="22" t="s">
        <v>237</v>
      </c>
      <c r="D43" s="20" t="s">
        <v>718</v>
      </c>
      <c r="E43" s="23" t="s">
        <v>12</v>
      </c>
      <c r="F43" s="23">
        <v>5300</v>
      </c>
      <c r="G43" s="23">
        <v>152</v>
      </c>
      <c r="H43" s="23">
        <v>150.30000000000001</v>
      </c>
      <c r="I43" s="23">
        <v>155.25</v>
      </c>
      <c r="J43" s="33">
        <f t="shared" si="2"/>
        <v>3.25</v>
      </c>
      <c r="K43" s="34">
        <f t="shared" si="3"/>
        <v>17225</v>
      </c>
      <c r="L43" s="55"/>
    </row>
    <row r="44" spans="1:12" ht="19" customHeight="1">
      <c r="A44" s="106">
        <v>42</v>
      </c>
      <c r="B44" s="21"/>
      <c r="C44" s="22" t="s">
        <v>199</v>
      </c>
      <c r="D44" s="20" t="s">
        <v>51</v>
      </c>
      <c r="E44" s="23" t="s">
        <v>12</v>
      </c>
      <c r="F44" s="23">
        <v>1500</v>
      </c>
      <c r="G44" s="23">
        <v>659</v>
      </c>
      <c r="H44" s="23">
        <v>654.29999999999995</v>
      </c>
      <c r="I44" s="23">
        <v>660.6</v>
      </c>
      <c r="J44" s="33">
        <f t="shared" si="2"/>
        <v>1.6000000000000227</v>
      </c>
      <c r="K44" s="34">
        <f t="shared" si="3"/>
        <v>2400.0000000000341</v>
      </c>
      <c r="L44" s="55"/>
    </row>
    <row r="45" spans="1:12" ht="19" customHeight="1">
      <c r="A45" s="106">
        <v>43</v>
      </c>
      <c r="B45" s="21"/>
      <c r="C45" s="22" t="s">
        <v>460</v>
      </c>
      <c r="D45" s="20" t="s">
        <v>437</v>
      </c>
      <c r="E45" s="23" t="s">
        <v>12</v>
      </c>
      <c r="F45" s="23">
        <v>7200</v>
      </c>
      <c r="G45" s="23">
        <v>210.95</v>
      </c>
      <c r="H45" s="23">
        <v>208.35</v>
      </c>
      <c r="I45" s="23">
        <v>210.2</v>
      </c>
      <c r="J45" s="33">
        <f t="shared" si="2"/>
        <v>-0.75</v>
      </c>
      <c r="K45" s="34">
        <f t="shared" si="3"/>
        <v>-5400</v>
      </c>
      <c r="L45" s="55"/>
    </row>
    <row r="46" spans="1:12" ht="19" customHeight="1">
      <c r="A46" s="106">
        <v>44</v>
      </c>
      <c r="B46" s="21"/>
      <c r="C46" s="22" t="s">
        <v>401</v>
      </c>
      <c r="D46" s="20" t="s">
        <v>154</v>
      </c>
      <c r="E46" s="23" t="s">
        <v>12</v>
      </c>
      <c r="F46" s="23">
        <v>2800</v>
      </c>
      <c r="G46" s="23">
        <v>492.75</v>
      </c>
      <c r="H46" s="23">
        <v>488.25</v>
      </c>
      <c r="I46" s="23">
        <v>490</v>
      </c>
      <c r="J46" s="33">
        <f t="shared" si="2"/>
        <v>-2.75</v>
      </c>
      <c r="K46" s="34">
        <f t="shared" si="3"/>
        <v>-7700</v>
      </c>
      <c r="L46" s="55"/>
    </row>
    <row r="47" spans="1:12" ht="19" customHeight="1">
      <c r="A47" s="106">
        <v>45</v>
      </c>
      <c r="B47" s="21"/>
      <c r="C47" s="22" t="s">
        <v>454</v>
      </c>
      <c r="D47" s="20" t="s">
        <v>148</v>
      </c>
      <c r="E47" s="23" t="s">
        <v>12</v>
      </c>
      <c r="F47" s="23">
        <v>8924</v>
      </c>
      <c r="G47" s="23">
        <v>144.25</v>
      </c>
      <c r="H47" s="23">
        <v>141.75</v>
      </c>
      <c r="I47" s="23">
        <v>145.05000000000001</v>
      </c>
      <c r="J47" s="33">
        <f t="shared" si="2"/>
        <v>0.80000000000001137</v>
      </c>
      <c r="K47" s="34">
        <f t="shared" si="3"/>
        <v>7139.2000000001017</v>
      </c>
      <c r="L47" s="55"/>
    </row>
    <row r="48" spans="1:12" ht="19" customHeight="1">
      <c r="A48" s="106">
        <v>46</v>
      </c>
      <c r="B48" s="21"/>
      <c r="C48" s="22" t="s">
        <v>697</v>
      </c>
      <c r="D48" s="20" t="s">
        <v>150</v>
      </c>
      <c r="E48" s="23" t="s">
        <v>12</v>
      </c>
      <c r="F48" s="23">
        <v>2700</v>
      </c>
      <c r="G48" s="23">
        <v>394.1</v>
      </c>
      <c r="H48" s="23">
        <v>390.15</v>
      </c>
      <c r="I48" s="23">
        <v>401.7</v>
      </c>
      <c r="J48" s="33">
        <f t="shared" si="2"/>
        <v>7.5999999999999659</v>
      </c>
      <c r="K48" s="34">
        <f t="shared" si="3"/>
        <v>20519.999999999909</v>
      </c>
      <c r="L48" s="55"/>
    </row>
    <row r="49" spans="1:12" ht="19" customHeight="1">
      <c r="A49" s="106">
        <v>47</v>
      </c>
      <c r="B49" s="21" t="s">
        <v>755</v>
      </c>
      <c r="C49" s="22" t="s">
        <v>342</v>
      </c>
      <c r="D49" s="20" t="s">
        <v>591</v>
      </c>
      <c r="E49" s="23" t="s">
        <v>12</v>
      </c>
      <c r="F49" s="23">
        <v>4200</v>
      </c>
      <c r="G49" s="23">
        <v>350</v>
      </c>
      <c r="H49" s="23">
        <v>347.4</v>
      </c>
      <c r="I49" s="23">
        <v>355</v>
      </c>
      <c r="J49" s="33">
        <f t="shared" si="2"/>
        <v>5</v>
      </c>
      <c r="K49" s="34">
        <f t="shared" si="3"/>
        <v>21000</v>
      </c>
      <c r="L49" s="55">
        <f>SUM(K43:K49)</f>
        <v>55184.200000000041</v>
      </c>
    </row>
    <row r="50" spans="1:12" ht="19" customHeight="1">
      <c r="A50" s="106">
        <v>48</v>
      </c>
      <c r="B50" s="21">
        <v>45245</v>
      </c>
      <c r="C50" s="22" t="s">
        <v>276</v>
      </c>
      <c r="D50" s="20" t="s">
        <v>694</v>
      </c>
      <c r="E50" s="23" t="s">
        <v>12</v>
      </c>
      <c r="F50" s="23">
        <v>350</v>
      </c>
      <c r="G50" s="23">
        <v>6337</v>
      </c>
      <c r="H50" s="23">
        <v>6282.9</v>
      </c>
      <c r="I50" s="23">
        <v>6322.5</v>
      </c>
      <c r="J50" s="33">
        <f t="shared" si="2"/>
        <v>-14.5</v>
      </c>
      <c r="K50" s="34">
        <f t="shared" si="3"/>
        <v>-5075</v>
      </c>
      <c r="L50" s="55"/>
    </row>
    <row r="51" spans="1:12" ht="19" customHeight="1">
      <c r="A51" s="106">
        <v>49</v>
      </c>
      <c r="B51" s="21"/>
      <c r="C51" s="22" t="s">
        <v>388</v>
      </c>
      <c r="D51" s="20" t="s">
        <v>162</v>
      </c>
      <c r="E51" s="23" t="s">
        <v>12</v>
      </c>
      <c r="F51" s="23">
        <v>200</v>
      </c>
      <c r="G51" s="23">
        <v>8830</v>
      </c>
      <c r="H51" s="23">
        <v>8784.9</v>
      </c>
      <c r="I51" s="23">
        <v>8811</v>
      </c>
      <c r="J51" s="33">
        <f t="shared" si="2"/>
        <v>-19</v>
      </c>
      <c r="K51" s="34">
        <f t="shared" si="3"/>
        <v>-3800</v>
      </c>
      <c r="L51" s="55"/>
    </row>
    <row r="52" spans="1:12" ht="19" customHeight="1">
      <c r="A52" s="106">
        <v>50</v>
      </c>
      <c r="B52" s="21"/>
      <c r="C52" s="22" t="s">
        <v>102</v>
      </c>
      <c r="D52" s="20" t="s">
        <v>653</v>
      </c>
      <c r="E52" s="23" t="s">
        <v>12</v>
      </c>
      <c r="F52" s="23">
        <v>2000</v>
      </c>
      <c r="G52" s="23">
        <v>603.5</v>
      </c>
      <c r="H52" s="23">
        <v>597.6</v>
      </c>
      <c r="I52" s="23">
        <v>605</v>
      </c>
      <c r="J52" s="33">
        <f t="shared" si="2"/>
        <v>1.5</v>
      </c>
      <c r="K52" s="34">
        <f t="shared" si="3"/>
        <v>3000</v>
      </c>
      <c r="L52" s="55"/>
    </row>
    <row r="53" spans="1:12" ht="19" customHeight="1">
      <c r="A53" s="106">
        <v>51</v>
      </c>
      <c r="B53" s="21"/>
      <c r="C53" s="22" t="s">
        <v>124</v>
      </c>
      <c r="D53" s="20" t="s">
        <v>666</v>
      </c>
      <c r="E53" s="23" t="s">
        <v>12</v>
      </c>
      <c r="F53" s="23">
        <v>2600</v>
      </c>
      <c r="G53" s="23">
        <v>702.2</v>
      </c>
      <c r="H53" s="23">
        <v>693.45</v>
      </c>
      <c r="I53" s="23">
        <v>697.5</v>
      </c>
      <c r="J53" s="33">
        <f t="shared" si="2"/>
        <v>-4.7000000000000455</v>
      </c>
      <c r="K53" s="34">
        <f t="shared" si="3"/>
        <v>-12220.000000000118</v>
      </c>
      <c r="L53" s="55"/>
    </row>
    <row r="54" spans="1:12" ht="19" customHeight="1">
      <c r="A54" s="106">
        <v>52</v>
      </c>
      <c r="B54" s="21"/>
      <c r="C54" s="22" t="s">
        <v>647</v>
      </c>
      <c r="D54" s="20" t="s">
        <v>163</v>
      </c>
      <c r="E54" s="23" t="s">
        <v>12</v>
      </c>
      <c r="F54" s="23">
        <v>2700</v>
      </c>
      <c r="G54" s="23">
        <v>312.60000000000002</v>
      </c>
      <c r="H54" s="23">
        <v>309.14999999999998</v>
      </c>
      <c r="I54" s="23">
        <v>312.60000000000002</v>
      </c>
      <c r="J54" s="33">
        <f t="shared" si="2"/>
        <v>0</v>
      </c>
      <c r="K54" s="34">
        <f t="shared" si="3"/>
        <v>0</v>
      </c>
      <c r="L54" s="55"/>
    </row>
    <row r="55" spans="1:12" ht="19" customHeight="1">
      <c r="A55" s="106">
        <v>53</v>
      </c>
      <c r="B55" s="21"/>
      <c r="C55" s="22" t="s">
        <v>488</v>
      </c>
      <c r="D55" s="20" t="s">
        <v>148</v>
      </c>
      <c r="E55" s="23" t="s">
        <v>12</v>
      </c>
      <c r="F55" s="23">
        <v>8924</v>
      </c>
      <c r="G55" s="23">
        <v>150.44999999999999</v>
      </c>
      <c r="H55" s="23">
        <v>148.05000000000001</v>
      </c>
      <c r="I55" s="23">
        <v>151.05000000000001</v>
      </c>
      <c r="J55" s="33">
        <f t="shared" si="2"/>
        <v>0.60000000000002274</v>
      </c>
      <c r="K55" s="34">
        <f t="shared" si="3"/>
        <v>5354.4000000002034</v>
      </c>
      <c r="L55" s="55"/>
    </row>
    <row r="56" spans="1:12" ht="19" customHeight="1">
      <c r="A56" s="106">
        <v>54</v>
      </c>
      <c r="B56" s="21" t="s">
        <v>755</v>
      </c>
      <c r="C56" s="22" t="s">
        <v>297</v>
      </c>
      <c r="D56" s="20" t="s">
        <v>113</v>
      </c>
      <c r="E56" s="23" t="s">
        <v>12</v>
      </c>
      <c r="F56" s="23">
        <v>2850</v>
      </c>
      <c r="G56" s="23">
        <v>673.25</v>
      </c>
      <c r="H56" s="23">
        <v>666.9</v>
      </c>
      <c r="I56" s="23">
        <v>672.3</v>
      </c>
      <c r="J56" s="33">
        <f t="shared" si="2"/>
        <v>-0.95000000000004547</v>
      </c>
      <c r="K56" s="34">
        <f t="shared" si="3"/>
        <v>-2707.5000000001296</v>
      </c>
      <c r="L56" s="55">
        <f>SUM(K50:K56)</f>
        <v>-15448.100000000042</v>
      </c>
    </row>
    <row r="57" spans="1:12" ht="19" customHeight="1">
      <c r="A57" s="106">
        <v>55</v>
      </c>
      <c r="B57" s="21">
        <v>45246</v>
      </c>
      <c r="C57" s="22" t="s">
        <v>110</v>
      </c>
      <c r="D57" s="20" t="s">
        <v>702</v>
      </c>
      <c r="E57" s="23" t="s">
        <v>12</v>
      </c>
      <c r="F57" s="23">
        <v>600</v>
      </c>
      <c r="G57" s="23">
        <v>2122.5</v>
      </c>
      <c r="H57" s="23">
        <v>2097.9</v>
      </c>
      <c r="I57" s="23">
        <v>2142.1999999999998</v>
      </c>
      <c r="J57" s="33">
        <f t="shared" si="2"/>
        <v>19.699999999999818</v>
      </c>
      <c r="K57" s="34">
        <f t="shared" si="3"/>
        <v>11819.999999999891</v>
      </c>
      <c r="L57" s="55"/>
    </row>
    <row r="58" spans="1:12" ht="19" customHeight="1">
      <c r="A58" s="106">
        <v>56</v>
      </c>
      <c r="B58" s="21"/>
      <c r="C58" s="22" t="s">
        <v>370</v>
      </c>
      <c r="D58" s="20" t="s">
        <v>635</v>
      </c>
      <c r="E58" s="23" t="s">
        <v>12</v>
      </c>
      <c r="F58" s="23">
        <v>300</v>
      </c>
      <c r="G58" s="23">
        <v>3225</v>
      </c>
      <c r="H58" s="23">
        <v>3195.9</v>
      </c>
      <c r="I58" s="23">
        <v>3235</v>
      </c>
      <c r="J58" s="33">
        <f t="shared" si="2"/>
        <v>10</v>
      </c>
      <c r="K58" s="34">
        <f t="shared" si="3"/>
        <v>3000</v>
      </c>
      <c r="L58" s="55"/>
    </row>
    <row r="59" spans="1:12" ht="19" customHeight="1">
      <c r="A59" s="106">
        <v>57</v>
      </c>
      <c r="B59" s="21"/>
      <c r="C59" s="22" t="s">
        <v>389</v>
      </c>
      <c r="D59" s="20" t="s">
        <v>234</v>
      </c>
      <c r="E59" s="23" t="s">
        <v>12</v>
      </c>
      <c r="F59" s="23">
        <v>1400</v>
      </c>
      <c r="G59" s="23">
        <v>1294.8499999999999</v>
      </c>
      <c r="H59" s="23">
        <v>1287.45</v>
      </c>
      <c r="I59" s="23">
        <v>1292.3</v>
      </c>
      <c r="J59" s="33">
        <f t="shared" si="2"/>
        <v>-2.5499999999999545</v>
      </c>
      <c r="K59" s="34">
        <f t="shared" si="3"/>
        <v>-3569.9999999999363</v>
      </c>
      <c r="L59" s="55"/>
    </row>
    <row r="60" spans="1:12" ht="19" customHeight="1">
      <c r="A60" s="106">
        <v>58</v>
      </c>
      <c r="B60" s="21"/>
      <c r="C60" s="22" t="s">
        <v>115</v>
      </c>
      <c r="D60" s="20" t="s">
        <v>113</v>
      </c>
      <c r="E60" s="23" t="s">
        <v>12</v>
      </c>
      <c r="F60" s="23">
        <v>2850</v>
      </c>
      <c r="G60" s="23">
        <v>682.1</v>
      </c>
      <c r="H60" s="23">
        <v>676.8</v>
      </c>
      <c r="I60" s="23">
        <v>680.3</v>
      </c>
      <c r="J60" s="33">
        <f t="shared" si="2"/>
        <v>-1.8000000000000682</v>
      </c>
      <c r="K60" s="34">
        <f t="shared" si="3"/>
        <v>-5130.0000000001946</v>
      </c>
      <c r="L60" s="55"/>
    </row>
    <row r="61" spans="1:12" ht="19" customHeight="1">
      <c r="A61" s="106">
        <v>59</v>
      </c>
      <c r="B61" s="21"/>
      <c r="C61" s="22" t="s">
        <v>428</v>
      </c>
      <c r="D61" s="20" t="s">
        <v>599</v>
      </c>
      <c r="E61" s="23" t="s">
        <v>12</v>
      </c>
      <c r="F61" s="23">
        <v>5000</v>
      </c>
      <c r="G61" s="23">
        <v>146.44999999999999</v>
      </c>
      <c r="H61" s="23">
        <v>144.9</v>
      </c>
      <c r="I61" s="23">
        <v>147.1</v>
      </c>
      <c r="J61" s="33">
        <f t="shared" si="2"/>
        <v>0.65000000000000568</v>
      </c>
      <c r="K61" s="34">
        <f t="shared" si="3"/>
        <v>3250.0000000000282</v>
      </c>
      <c r="L61" s="55"/>
    </row>
    <row r="62" spans="1:12" ht="19" customHeight="1">
      <c r="A62" s="106">
        <v>60</v>
      </c>
      <c r="B62" s="21" t="s">
        <v>755</v>
      </c>
      <c r="C62" s="22" t="s">
        <v>293</v>
      </c>
      <c r="D62" s="20" t="s">
        <v>49</v>
      </c>
      <c r="E62" s="23" t="s">
        <v>12</v>
      </c>
      <c r="F62" s="23">
        <v>250</v>
      </c>
      <c r="G62" s="23">
        <v>5343</v>
      </c>
      <c r="H62" s="23">
        <v>5316.3</v>
      </c>
      <c r="I62" s="23">
        <v>5340</v>
      </c>
      <c r="J62" s="33">
        <f t="shared" si="2"/>
        <v>-3</v>
      </c>
      <c r="K62" s="34">
        <f t="shared" si="3"/>
        <v>-750</v>
      </c>
      <c r="L62" s="55">
        <f>SUM(K57:K62)</f>
        <v>8619.999999999789</v>
      </c>
    </row>
    <row r="63" spans="1:12" ht="19" customHeight="1">
      <c r="A63" s="106">
        <v>61</v>
      </c>
      <c r="B63" s="21">
        <v>45247</v>
      </c>
      <c r="C63" s="22" t="s">
        <v>70</v>
      </c>
      <c r="D63" s="20" t="s">
        <v>635</v>
      </c>
      <c r="E63" s="23" t="s">
        <v>12</v>
      </c>
      <c r="F63" s="23">
        <v>600</v>
      </c>
      <c r="G63" s="23">
        <v>3344</v>
      </c>
      <c r="H63" s="23">
        <v>3303.9</v>
      </c>
      <c r="I63" s="23">
        <v>3345.45</v>
      </c>
      <c r="J63" s="33">
        <f t="shared" si="2"/>
        <v>1.4499999999998181</v>
      </c>
      <c r="K63" s="34">
        <f t="shared" si="3"/>
        <v>869.99999999989086</v>
      </c>
      <c r="L63" s="55"/>
    </row>
    <row r="64" spans="1:12" ht="19" customHeight="1">
      <c r="A64" s="106">
        <v>62</v>
      </c>
      <c r="B64" s="21"/>
      <c r="C64" s="22" t="s">
        <v>71</v>
      </c>
      <c r="D64" s="20" t="s">
        <v>392</v>
      </c>
      <c r="E64" s="23" t="s">
        <v>12</v>
      </c>
      <c r="F64" s="23">
        <v>1500</v>
      </c>
      <c r="G64" s="23">
        <v>1400.7</v>
      </c>
      <c r="H64" s="23">
        <v>1386.9</v>
      </c>
      <c r="I64" s="23">
        <v>1424.5</v>
      </c>
      <c r="J64" s="33">
        <f t="shared" si="2"/>
        <v>23.799999999999955</v>
      </c>
      <c r="K64" s="34">
        <f t="shared" si="3"/>
        <v>35699.999999999935</v>
      </c>
      <c r="L64" s="55"/>
    </row>
    <row r="65" spans="1:12" ht="19" customHeight="1">
      <c r="A65" s="106">
        <v>63</v>
      </c>
      <c r="B65" s="21"/>
      <c r="C65" s="22" t="s">
        <v>318</v>
      </c>
      <c r="D65" s="20" t="s">
        <v>49</v>
      </c>
      <c r="E65" s="23" t="s">
        <v>12</v>
      </c>
      <c r="F65" s="23">
        <v>250</v>
      </c>
      <c r="G65" s="23">
        <v>5433</v>
      </c>
      <c r="H65" s="23">
        <v>5397.3</v>
      </c>
      <c r="I65" s="23">
        <v>5471.5</v>
      </c>
      <c r="J65" s="33">
        <f t="shared" si="2"/>
        <v>38.5</v>
      </c>
      <c r="K65" s="34">
        <f t="shared" si="3"/>
        <v>9625</v>
      </c>
      <c r="L65" s="55"/>
    </row>
    <row r="66" spans="1:12" ht="19" customHeight="1">
      <c r="A66" s="106">
        <v>64</v>
      </c>
      <c r="B66" s="21"/>
      <c r="C66" s="22" t="s">
        <v>323</v>
      </c>
      <c r="D66" s="20" t="s">
        <v>223</v>
      </c>
      <c r="E66" s="23" t="s">
        <v>12</v>
      </c>
      <c r="F66" s="23">
        <v>1100</v>
      </c>
      <c r="G66" s="23">
        <v>1353.05</v>
      </c>
      <c r="H66" s="23">
        <v>1341.9</v>
      </c>
      <c r="I66" s="23">
        <v>1359.75</v>
      </c>
      <c r="J66" s="33">
        <f t="shared" si="2"/>
        <v>6.7000000000000455</v>
      </c>
      <c r="K66" s="34">
        <f t="shared" si="3"/>
        <v>7370.00000000005</v>
      </c>
      <c r="L66" s="55"/>
    </row>
    <row r="67" spans="1:12" ht="19" customHeight="1">
      <c r="A67" s="106">
        <v>65</v>
      </c>
      <c r="B67" s="21"/>
      <c r="C67" s="22" t="s">
        <v>139</v>
      </c>
      <c r="D67" s="20" t="s">
        <v>177</v>
      </c>
      <c r="E67" s="23" t="s">
        <v>12</v>
      </c>
      <c r="F67" s="23">
        <v>5700</v>
      </c>
      <c r="G67" s="23">
        <v>145</v>
      </c>
      <c r="H67" s="23">
        <v>144</v>
      </c>
      <c r="I67" s="23">
        <v>147.05000000000001</v>
      </c>
      <c r="J67" s="33">
        <f t="shared" si="2"/>
        <v>2.0500000000000114</v>
      </c>
      <c r="K67" s="34">
        <f t="shared" si="3"/>
        <v>11685.000000000065</v>
      </c>
      <c r="L67" s="55"/>
    </row>
    <row r="68" spans="1:12" ht="19" customHeight="1">
      <c r="A68" s="106">
        <v>66</v>
      </c>
      <c r="B68" s="21" t="s">
        <v>755</v>
      </c>
      <c r="C68" s="22" t="s">
        <v>363</v>
      </c>
      <c r="D68" s="20" t="s">
        <v>178</v>
      </c>
      <c r="E68" s="23" t="s">
        <v>12</v>
      </c>
      <c r="F68" s="23">
        <v>7200</v>
      </c>
      <c r="G68" s="23">
        <v>281.05</v>
      </c>
      <c r="H68" s="23">
        <v>277.2</v>
      </c>
      <c r="I68" s="23">
        <v>283.8</v>
      </c>
      <c r="J68" s="33">
        <f t="shared" si="2"/>
        <v>2.75</v>
      </c>
      <c r="K68" s="34">
        <f t="shared" si="3"/>
        <v>19800</v>
      </c>
      <c r="L68" s="55">
        <f>SUM(K63:K68)</f>
        <v>85049.999999999942</v>
      </c>
    </row>
    <row r="69" spans="1:12" ht="19" customHeight="1">
      <c r="A69" s="106">
        <v>67</v>
      </c>
      <c r="B69" s="21">
        <v>45250</v>
      </c>
      <c r="C69" s="22" t="s">
        <v>106</v>
      </c>
      <c r="D69" s="20" t="s">
        <v>750</v>
      </c>
      <c r="E69" s="23" t="s">
        <v>12</v>
      </c>
      <c r="F69" s="23">
        <v>4000</v>
      </c>
      <c r="G69" s="23">
        <v>343.95</v>
      </c>
      <c r="H69" s="23">
        <v>339.3</v>
      </c>
      <c r="I69" s="23">
        <v>347.3</v>
      </c>
      <c r="J69" s="33">
        <f t="shared" si="2"/>
        <v>3.3500000000000227</v>
      </c>
      <c r="K69" s="34">
        <f t="shared" si="3"/>
        <v>13400.000000000091</v>
      </c>
      <c r="L69" s="55"/>
    </row>
    <row r="70" spans="1:12" ht="19" customHeight="1">
      <c r="A70" s="106">
        <v>68</v>
      </c>
      <c r="B70" s="21"/>
      <c r="C70" s="22" t="s">
        <v>137</v>
      </c>
      <c r="D70" s="20" t="s">
        <v>571</v>
      </c>
      <c r="E70" s="23" t="s">
        <v>12</v>
      </c>
      <c r="F70" s="23">
        <v>8000</v>
      </c>
      <c r="G70" s="23">
        <v>90.55</v>
      </c>
      <c r="H70" s="23">
        <v>89.55</v>
      </c>
      <c r="I70" s="23">
        <v>90.45</v>
      </c>
      <c r="J70" s="33">
        <f t="shared" si="2"/>
        <v>-9.9999999999994316E-2</v>
      </c>
      <c r="K70" s="34">
        <f t="shared" si="3"/>
        <v>-799.99999999995453</v>
      </c>
      <c r="L70" s="55"/>
    </row>
    <row r="71" spans="1:12" ht="19" customHeight="1">
      <c r="A71" s="106">
        <v>69</v>
      </c>
      <c r="B71" s="21"/>
      <c r="C71" s="22" t="s">
        <v>188</v>
      </c>
      <c r="D71" s="20" t="s">
        <v>672</v>
      </c>
      <c r="E71" s="23" t="s">
        <v>12</v>
      </c>
      <c r="F71" s="23">
        <v>1600</v>
      </c>
      <c r="G71" s="23">
        <v>444.3</v>
      </c>
      <c r="H71" s="23">
        <v>441</v>
      </c>
      <c r="I71" s="23">
        <v>441</v>
      </c>
      <c r="J71" s="33">
        <f t="shared" si="2"/>
        <v>-3.3000000000000114</v>
      </c>
      <c r="K71" s="34">
        <f t="shared" si="3"/>
        <v>-5280.0000000000182</v>
      </c>
      <c r="L71" s="55"/>
    </row>
    <row r="72" spans="1:12" ht="19" customHeight="1">
      <c r="A72" s="106">
        <v>70</v>
      </c>
      <c r="B72" s="21"/>
      <c r="C72" s="22" t="s">
        <v>277</v>
      </c>
      <c r="D72" s="20" t="s">
        <v>694</v>
      </c>
      <c r="E72" s="23" t="s">
        <v>12</v>
      </c>
      <c r="F72" s="23">
        <v>175</v>
      </c>
      <c r="G72" s="23">
        <v>6440</v>
      </c>
      <c r="H72" s="23">
        <v>6396.3</v>
      </c>
      <c r="I72" s="23">
        <v>6396.3</v>
      </c>
      <c r="J72" s="33">
        <f t="shared" si="2"/>
        <v>-43.699999999999818</v>
      </c>
      <c r="K72" s="34">
        <f t="shared" si="3"/>
        <v>-7647.4999999999682</v>
      </c>
      <c r="L72" s="55"/>
    </row>
    <row r="73" spans="1:12" ht="19" customHeight="1">
      <c r="A73" s="106">
        <v>71</v>
      </c>
      <c r="B73" s="21"/>
      <c r="C73" s="22" t="s">
        <v>228</v>
      </c>
      <c r="D73" s="20" t="s">
        <v>173</v>
      </c>
      <c r="E73" s="23" t="s">
        <v>12</v>
      </c>
      <c r="F73" s="23">
        <v>1900</v>
      </c>
      <c r="G73" s="23">
        <v>964.45</v>
      </c>
      <c r="H73" s="23">
        <v>957.6</v>
      </c>
      <c r="I73" s="23">
        <v>964</v>
      </c>
      <c r="J73" s="33">
        <f t="shared" si="2"/>
        <v>-0.45000000000004547</v>
      </c>
      <c r="K73" s="34">
        <f t="shared" si="3"/>
        <v>-855.0000000000864</v>
      </c>
      <c r="L73" s="55"/>
    </row>
    <row r="74" spans="1:12" ht="19" customHeight="1">
      <c r="A74" s="106">
        <v>72</v>
      </c>
      <c r="B74" s="21" t="s">
        <v>755</v>
      </c>
      <c r="C74" s="22" t="s">
        <v>762</v>
      </c>
      <c r="D74" s="20" t="s">
        <v>508</v>
      </c>
      <c r="E74" s="23" t="s">
        <v>12</v>
      </c>
      <c r="F74" s="23">
        <v>3400</v>
      </c>
      <c r="G74" s="23">
        <v>192.55</v>
      </c>
      <c r="H74" s="23">
        <v>189.9</v>
      </c>
      <c r="I74" s="23">
        <v>191.7</v>
      </c>
      <c r="J74" s="33">
        <f t="shared" ref="J74:J117" si="4">IF(E74="","",IF(E74="Buy",(I74-G74),(G74-I74)))</f>
        <v>-0.85000000000002274</v>
      </c>
      <c r="K74" s="34">
        <f t="shared" ref="K74:K117" si="5">IF(E74="","",J74*F74)</f>
        <v>-2890.0000000000773</v>
      </c>
      <c r="L74" s="55">
        <f>SUM(K69:K74)</f>
        <v>-4072.5000000000136</v>
      </c>
    </row>
    <row r="75" spans="1:12" ht="19" customHeight="1">
      <c r="A75" s="106">
        <v>73</v>
      </c>
      <c r="B75" s="21">
        <v>45251</v>
      </c>
      <c r="C75" s="22" t="s">
        <v>276</v>
      </c>
      <c r="D75" s="20" t="s">
        <v>407</v>
      </c>
      <c r="E75" s="23" t="s">
        <v>12</v>
      </c>
      <c r="F75" s="23">
        <v>2000</v>
      </c>
      <c r="G75" s="23">
        <v>761.75</v>
      </c>
      <c r="H75" s="23">
        <v>753.3</v>
      </c>
      <c r="I75" s="23">
        <v>756.9</v>
      </c>
      <c r="J75" s="33">
        <f t="shared" si="4"/>
        <v>-4.8500000000000227</v>
      </c>
      <c r="K75" s="34">
        <f t="shared" si="5"/>
        <v>-9700.0000000000455</v>
      </c>
      <c r="L75" s="55"/>
    </row>
    <row r="76" spans="1:12" ht="19" customHeight="1">
      <c r="A76" s="106">
        <v>74</v>
      </c>
      <c r="B76" s="21"/>
      <c r="C76" s="22" t="s">
        <v>87</v>
      </c>
      <c r="D76" s="20" t="s">
        <v>672</v>
      </c>
      <c r="E76" s="23" t="s">
        <v>12</v>
      </c>
      <c r="F76" s="23">
        <v>1600</v>
      </c>
      <c r="G76" s="23">
        <v>449.8</v>
      </c>
      <c r="H76" s="23">
        <v>445.5</v>
      </c>
      <c r="I76" s="23">
        <v>449.7</v>
      </c>
      <c r="J76" s="33">
        <f t="shared" si="4"/>
        <v>-0.10000000000002274</v>
      </c>
      <c r="K76" s="34">
        <f t="shared" si="5"/>
        <v>-160.00000000003638</v>
      </c>
      <c r="L76" s="55"/>
    </row>
    <row r="77" spans="1:12" ht="19" customHeight="1">
      <c r="A77" s="106">
        <v>75</v>
      </c>
      <c r="B77" s="21"/>
      <c r="C77" s="22" t="s">
        <v>329</v>
      </c>
      <c r="D77" s="20" t="s">
        <v>152</v>
      </c>
      <c r="E77" s="23" t="s">
        <v>12</v>
      </c>
      <c r="F77" s="23">
        <v>1200</v>
      </c>
      <c r="G77" s="23">
        <v>853.75</v>
      </c>
      <c r="H77" s="23">
        <v>846.9</v>
      </c>
      <c r="I77" s="23">
        <v>846.9</v>
      </c>
      <c r="J77" s="33">
        <f t="shared" si="4"/>
        <v>-6.8500000000000227</v>
      </c>
      <c r="K77" s="34">
        <f t="shared" si="5"/>
        <v>-8220.0000000000273</v>
      </c>
      <c r="L77" s="55"/>
    </row>
    <row r="78" spans="1:12" ht="19" customHeight="1">
      <c r="A78" s="106">
        <v>76</v>
      </c>
      <c r="B78" s="21"/>
      <c r="C78" s="22" t="s">
        <v>272</v>
      </c>
      <c r="D78" s="20" t="s">
        <v>376</v>
      </c>
      <c r="E78" s="23" t="s">
        <v>12</v>
      </c>
      <c r="F78" s="23">
        <v>2200</v>
      </c>
      <c r="G78" s="23">
        <v>667.1</v>
      </c>
      <c r="H78" s="23">
        <v>659.7</v>
      </c>
      <c r="I78" s="23">
        <v>668.3</v>
      </c>
      <c r="J78" s="33">
        <f t="shared" si="4"/>
        <v>1.1999999999999318</v>
      </c>
      <c r="K78" s="34">
        <f t="shared" si="5"/>
        <v>2639.9999999998499</v>
      </c>
      <c r="L78" s="55"/>
    </row>
    <row r="79" spans="1:12" ht="19" customHeight="1">
      <c r="A79" s="106">
        <v>77</v>
      </c>
      <c r="B79" s="21"/>
      <c r="C79" s="22" t="s">
        <v>546</v>
      </c>
      <c r="D79" s="20" t="s">
        <v>185</v>
      </c>
      <c r="E79" s="23" t="s">
        <v>12</v>
      </c>
      <c r="F79" s="23">
        <v>2200</v>
      </c>
      <c r="G79" s="23">
        <v>1021.45</v>
      </c>
      <c r="H79" s="23">
        <v>1015.2</v>
      </c>
      <c r="I79" s="23">
        <v>1029.8</v>
      </c>
      <c r="J79" s="33">
        <f t="shared" si="4"/>
        <v>8.3499999999999091</v>
      </c>
      <c r="K79" s="34">
        <f t="shared" si="5"/>
        <v>18369.9999999998</v>
      </c>
      <c r="L79" s="55"/>
    </row>
    <row r="80" spans="1:12" ht="19" customHeight="1">
      <c r="A80" s="106">
        <v>78</v>
      </c>
      <c r="B80" s="21" t="s">
        <v>755</v>
      </c>
      <c r="C80" s="22" t="s">
        <v>364</v>
      </c>
      <c r="D80" s="20" t="s">
        <v>253</v>
      </c>
      <c r="E80" s="23" t="s">
        <v>12</v>
      </c>
      <c r="F80" s="23">
        <v>10000</v>
      </c>
      <c r="G80" s="23">
        <v>177.3</v>
      </c>
      <c r="H80" s="23">
        <v>176.4</v>
      </c>
      <c r="I80" s="23">
        <v>179.4</v>
      </c>
      <c r="J80" s="33">
        <f t="shared" si="4"/>
        <v>2.0999999999999943</v>
      </c>
      <c r="K80" s="34">
        <f t="shared" si="5"/>
        <v>20999.999999999942</v>
      </c>
      <c r="L80" s="55">
        <f>SUM(K75:K80)</f>
        <v>23929.999999999483</v>
      </c>
    </row>
    <row r="81" spans="1:12" ht="19" customHeight="1">
      <c r="A81" s="106">
        <v>79</v>
      </c>
      <c r="B81" s="21">
        <v>45252</v>
      </c>
      <c r="C81" s="22" t="s">
        <v>276</v>
      </c>
      <c r="D81" s="20" t="s">
        <v>181</v>
      </c>
      <c r="E81" s="23" t="s">
        <v>12</v>
      </c>
      <c r="F81" s="23">
        <v>750</v>
      </c>
      <c r="G81" s="23">
        <v>1613.15</v>
      </c>
      <c r="H81" s="23">
        <v>1596.6</v>
      </c>
      <c r="I81" s="23">
        <v>1611</v>
      </c>
      <c r="J81" s="33">
        <f t="shared" si="4"/>
        <v>-2.1500000000000909</v>
      </c>
      <c r="K81" s="34">
        <f t="shared" si="5"/>
        <v>-1612.5000000000682</v>
      </c>
      <c r="L81" s="55"/>
    </row>
    <row r="82" spans="1:12" ht="19" customHeight="1">
      <c r="A82" s="106">
        <v>80</v>
      </c>
      <c r="B82" s="21"/>
      <c r="C82" s="22" t="s">
        <v>460</v>
      </c>
      <c r="D82" s="20" t="s">
        <v>83</v>
      </c>
      <c r="E82" s="23" t="s">
        <v>12</v>
      </c>
      <c r="F82" s="23">
        <v>1300</v>
      </c>
      <c r="G82" s="23">
        <v>1284.4000000000001</v>
      </c>
      <c r="H82" s="23">
        <v>1269.45</v>
      </c>
      <c r="I82" s="23">
        <v>1272.5999999999999</v>
      </c>
      <c r="J82" s="33">
        <f t="shared" si="4"/>
        <v>-11.800000000000182</v>
      </c>
      <c r="K82" s="34">
        <f t="shared" si="5"/>
        <v>-15340.000000000236</v>
      </c>
      <c r="L82" s="55"/>
    </row>
    <row r="83" spans="1:12" ht="19" customHeight="1">
      <c r="A83" s="106">
        <v>81</v>
      </c>
      <c r="B83" s="21"/>
      <c r="C83" s="22" t="s">
        <v>479</v>
      </c>
      <c r="D83" s="20" t="s">
        <v>52</v>
      </c>
      <c r="E83" s="23" t="s">
        <v>13</v>
      </c>
      <c r="F83" s="23">
        <v>800</v>
      </c>
      <c r="G83" s="23">
        <v>1746</v>
      </c>
      <c r="H83" s="23">
        <v>1762.2</v>
      </c>
      <c r="I83" s="23">
        <v>1751</v>
      </c>
      <c r="J83" s="33">
        <f t="shared" si="4"/>
        <v>-5</v>
      </c>
      <c r="K83" s="34">
        <f t="shared" si="5"/>
        <v>-4000</v>
      </c>
      <c r="L83" s="55"/>
    </row>
    <row r="84" spans="1:12" ht="19" customHeight="1">
      <c r="A84" s="106">
        <v>82</v>
      </c>
      <c r="B84" s="21"/>
      <c r="C84" s="22" t="s">
        <v>97</v>
      </c>
      <c r="D84" s="20" t="s">
        <v>392</v>
      </c>
      <c r="E84" s="23" t="s">
        <v>12</v>
      </c>
      <c r="F84" s="23">
        <v>1500</v>
      </c>
      <c r="G84" s="23">
        <v>1433.75</v>
      </c>
      <c r="H84" s="23">
        <v>1427.4</v>
      </c>
      <c r="I84" s="23">
        <v>1430.6</v>
      </c>
      <c r="J84" s="33">
        <f t="shared" si="4"/>
        <v>-3.1500000000000909</v>
      </c>
      <c r="K84" s="34">
        <f t="shared" si="5"/>
        <v>-4725.0000000001364</v>
      </c>
      <c r="L84" s="55"/>
    </row>
    <row r="85" spans="1:12" ht="19" customHeight="1">
      <c r="A85" s="106">
        <v>83</v>
      </c>
      <c r="B85" s="21" t="s">
        <v>755</v>
      </c>
      <c r="C85" s="22" t="s">
        <v>466</v>
      </c>
      <c r="D85" s="20" t="s">
        <v>672</v>
      </c>
      <c r="E85" s="23" t="s">
        <v>12</v>
      </c>
      <c r="F85" s="23">
        <v>3200</v>
      </c>
      <c r="G85" s="23">
        <v>459.6</v>
      </c>
      <c r="H85" s="23">
        <v>455.2</v>
      </c>
      <c r="I85" s="23">
        <v>465.3</v>
      </c>
      <c r="J85" s="33">
        <f t="shared" si="4"/>
        <v>5.6999999999999886</v>
      </c>
      <c r="K85" s="34">
        <f t="shared" si="5"/>
        <v>18239.999999999964</v>
      </c>
      <c r="L85" s="55">
        <f>SUM(K81:K85)</f>
        <v>-7437.5000000004802</v>
      </c>
    </row>
    <row r="86" spans="1:12" ht="19" customHeight="1">
      <c r="A86" s="106">
        <v>84</v>
      </c>
      <c r="B86" s="21">
        <v>45253</v>
      </c>
      <c r="C86" s="22" t="s">
        <v>130</v>
      </c>
      <c r="D86" s="20" t="s">
        <v>648</v>
      </c>
      <c r="E86" s="23" t="s">
        <v>12</v>
      </c>
      <c r="F86" s="23">
        <v>600</v>
      </c>
      <c r="G86" s="23">
        <v>2185.4499999999998</v>
      </c>
      <c r="H86" s="23">
        <v>2166.3000000000002</v>
      </c>
      <c r="I86" s="23">
        <v>2211.4499999999998</v>
      </c>
      <c r="J86" s="33">
        <f t="shared" si="4"/>
        <v>26</v>
      </c>
      <c r="K86" s="34">
        <f t="shared" si="5"/>
        <v>15600</v>
      </c>
      <c r="L86" s="55"/>
    </row>
    <row r="87" spans="1:12" ht="19" customHeight="1">
      <c r="A87" s="106">
        <v>85</v>
      </c>
      <c r="B87" s="21"/>
      <c r="C87" s="22" t="s">
        <v>322</v>
      </c>
      <c r="D87" s="20" t="s">
        <v>138</v>
      </c>
      <c r="E87" s="23" t="s">
        <v>12</v>
      </c>
      <c r="F87" s="23">
        <v>2500</v>
      </c>
      <c r="G87" s="23">
        <v>539.9</v>
      </c>
      <c r="H87" s="23">
        <v>533.25</v>
      </c>
      <c r="I87" s="23">
        <v>537.29999999999995</v>
      </c>
      <c r="J87" s="33">
        <f t="shared" si="4"/>
        <v>-2.6000000000000227</v>
      </c>
      <c r="K87" s="34">
        <f t="shared" si="5"/>
        <v>-6500.0000000000564</v>
      </c>
      <c r="L87" s="55"/>
    </row>
    <row r="88" spans="1:12" ht="19" customHeight="1">
      <c r="A88" s="106">
        <v>86</v>
      </c>
      <c r="B88" s="21"/>
      <c r="C88" s="22" t="s">
        <v>227</v>
      </c>
      <c r="D88" s="20" t="s">
        <v>567</v>
      </c>
      <c r="E88" s="23" t="s">
        <v>12</v>
      </c>
      <c r="F88" s="23">
        <v>300</v>
      </c>
      <c r="G88" s="23">
        <v>3724</v>
      </c>
      <c r="H88" s="23">
        <v>3679.2</v>
      </c>
      <c r="I88" s="23">
        <v>3712</v>
      </c>
      <c r="J88" s="33">
        <f t="shared" si="4"/>
        <v>-12</v>
      </c>
      <c r="K88" s="34">
        <f t="shared" si="5"/>
        <v>-3600</v>
      </c>
      <c r="L88" s="55"/>
    </row>
    <row r="89" spans="1:12" ht="19" customHeight="1">
      <c r="A89" s="106">
        <v>87</v>
      </c>
      <c r="B89" s="21"/>
      <c r="C89" s="22" t="s">
        <v>431</v>
      </c>
      <c r="D89" s="20" t="s">
        <v>642</v>
      </c>
      <c r="E89" s="23" t="s">
        <v>12</v>
      </c>
      <c r="F89" s="23">
        <v>5200</v>
      </c>
      <c r="G89" s="23">
        <v>223.55</v>
      </c>
      <c r="H89" s="23">
        <v>220.5</v>
      </c>
      <c r="I89" s="23">
        <v>227.2</v>
      </c>
      <c r="J89" s="33">
        <f t="shared" si="4"/>
        <v>3.6499999999999773</v>
      </c>
      <c r="K89" s="34">
        <f t="shared" si="5"/>
        <v>18979.999999999884</v>
      </c>
      <c r="L89" s="55"/>
    </row>
    <row r="90" spans="1:12" ht="19" customHeight="1">
      <c r="A90" s="106">
        <v>88</v>
      </c>
      <c r="B90" s="21" t="s">
        <v>755</v>
      </c>
      <c r="C90" s="22" t="s">
        <v>505</v>
      </c>
      <c r="D90" s="20" t="s">
        <v>163</v>
      </c>
      <c r="E90" s="23" t="s">
        <v>12</v>
      </c>
      <c r="F90" s="23">
        <v>5400</v>
      </c>
      <c r="G90" s="23">
        <v>325.8</v>
      </c>
      <c r="H90" s="23">
        <v>321.3</v>
      </c>
      <c r="I90" s="23">
        <v>329.5</v>
      </c>
      <c r="J90" s="33">
        <f t="shared" si="4"/>
        <v>3.6999999999999886</v>
      </c>
      <c r="K90" s="34">
        <f t="shared" si="5"/>
        <v>19979.999999999938</v>
      </c>
      <c r="L90" s="55">
        <f>SUM(K86:K90)</f>
        <v>44459.999999999767</v>
      </c>
    </row>
    <row r="91" spans="1:12" ht="19" customHeight="1">
      <c r="A91" s="106">
        <v>89</v>
      </c>
      <c r="B91" s="21">
        <v>45254</v>
      </c>
      <c r="C91" s="22" t="s">
        <v>238</v>
      </c>
      <c r="D91" s="20" t="s">
        <v>580</v>
      </c>
      <c r="E91" s="23" t="s">
        <v>12</v>
      </c>
      <c r="F91" s="23">
        <v>6000</v>
      </c>
      <c r="G91" s="23">
        <v>255.95</v>
      </c>
      <c r="H91" s="23">
        <v>254.25</v>
      </c>
      <c r="I91" s="23">
        <v>254.25</v>
      </c>
      <c r="J91" s="33">
        <f t="shared" si="4"/>
        <v>-1.6999999999999886</v>
      </c>
      <c r="K91" s="34">
        <f t="shared" si="5"/>
        <v>-10199.999999999931</v>
      </c>
      <c r="L91" s="55"/>
    </row>
    <row r="92" spans="1:12" ht="19" customHeight="1">
      <c r="A92" s="106">
        <v>90</v>
      </c>
      <c r="B92" s="21"/>
      <c r="C92" s="22" t="s">
        <v>87</v>
      </c>
      <c r="D92" s="20" t="s">
        <v>172</v>
      </c>
      <c r="E92" s="23" t="s">
        <v>12</v>
      </c>
      <c r="F92" s="23">
        <v>1450</v>
      </c>
      <c r="G92" s="23">
        <v>798.55</v>
      </c>
      <c r="H92" s="23">
        <v>792.45</v>
      </c>
      <c r="I92" s="23">
        <v>792.45</v>
      </c>
      <c r="J92" s="33">
        <f t="shared" si="4"/>
        <v>-6.0999999999999091</v>
      </c>
      <c r="K92" s="34">
        <f t="shared" si="5"/>
        <v>-8844.999999999869</v>
      </c>
      <c r="L92" s="55"/>
    </row>
    <row r="93" spans="1:12" ht="19" customHeight="1">
      <c r="A93" s="106">
        <v>91</v>
      </c>
      <c r="B93" s="21"/>
      <c r="C93" s="22" t="s">
        <v>60</v>
      </c>
      <c r="D93" s="20" t="s">
        <v>716</v>
      </c>
      <c r="E93" s="23" t="s">
        <v>12</v>
      </c>
      <c r="F93" s="23">
        <v>1000</v>
      </c>
      <c r="G93" s="23">
        <v>1736</v>
      </c>
      <c r="H93" s="23">
        <v>1728.45</v>
      </c>
      <c r="I93" s="23">
        <v>1752.5</v>
      </c>
      <c r="J93" s="33">
        <f t="shared" si="4"/>
        <v>16.5</v>
      </c>
      <c r="K93" s="34">
        <f t="shared" si="5"/>
        <v>16500</v>
      </c>
      <c r="L93" s="55"/>
    </row>
    <row r="94" spans="1:12" ht="19" customHeight="1">
      <c r="A94" s="106">
        <v>92</v>
      </c>
      <c r="B94" s="21"/>
      <c r="C94" s="22" t="s">
        <v>280</v>
      </c>
      <c r="D94" s="20" t="s">
        <v>563</v>
      </c>
      <c r="E94" s="23" t="s">
        <v>12</v>
      </c>
      <c r="F94" s="23">
        <v>1000</v>
      </c>
      <c r="G94" s="23">
        <v>535.75</v>
      </c>
      <c r="H94" s="23">
        <v>529.20000000000005</v>
      </c>
      <c r="I94" s="23">
        <v>533.25</v>
      </c>
      <c r="J94" s="33">
        <f t="shared" si="4"/>
        <v>-2.5</v>
      </c>
      <c r="K94" s="34">
        <f t="shared" si="5"/>
        <v>-2500</v>
      </c>
      <c r="L94" s="55"/>
    </row>
    <row r="95" spans="1:12" ht="19" customHeight="1">
      <c r="A95" s="106">
        <v>93</v>
      </c>
      <c r="B95" s="21"/>
      <c r="C95" s="22" t="s">
        <v>54</v>
      </c>
      <c r="D95" s="20" t="s">
        <v>179</v>
      </c>
      <c r="E95" s="23" t="s">
        <v>12</v>
      </c>
      <c r="F95" s="23">
        <v>850</v>
      </c>
      <c r="G95" s="23">
        <v>1241.45</v>
      </c>
      <c r="H95" s="23">
        <v>1233.9000000000001</v>
      </c>
      <c r="I95" s="23">
        <v>1238.2</v>
      </c>
      <c r="J95" s="33">
        <f t="shared" si="4"/>
        <v>-3.25</v>
      </c>
      <c r="K95" s="34">
        <f t="shared" si="5"/>
        <v>-2762.5</v>
      </c>
      <c r="L95" s="55"/>
    </row>
    <row r="96" spans="1:12" ht="19" customHeight="1">
      <c r="A96" s="106">
        <v>94</v>
      </c>
      <c r="B96" s="21" t="s">
        <v>755</v>
      </c>
      <c r="C96" s="22" t="s">
        <v>198</v>
      </c>
      <c r="D96" s="20" t="s">
        <v>575</v>
      </c>
      <c r="E96" s="23" t="s">
        <v>12</v>
      </c>
      <c r="F96" s="23">
        <v>2000</v>
      </c>
      <c r="G96" s="23">
        <v>388.5</v>
      </c>
      <c r="H96" s="23">
        <v>385.2</v>
      </c>
      <c r="I96" s="23">
        <v>385.7</v>
      </c>
      <c r="J96" s="33">
        <f t="shared" si="4"/>
        <v>-2.8000000000000114</v>
      </c>
      <c r="K96" s="34">
        <f t="shared" si="5"/>
        <v>-5600.0000000000227</v>
      </c>
      <c r="L96" s="55">
        <f>SUM(K91:K96)</f>
        <v>-13407.499999999822</v>
      </c>
    </row>
    <row r="97" spans="1:13" s="118" customFormat="1" ht="19" customHeight="1">
      <c r="A97" s="106">
        <v>95</v>
      </c>
      <c r="B97" s="21">
        <v>45254</v>
      </c>
      <c r="C97" s="22" t="s">
        <v>240</v>
      </c>
      <c r="D97" s="20" t="s">
        <v>631</v>
      </c>
      <c r="E97" s="23" t="s">
        <v>12</v>
      </c>
      <c r="F97" s="23">
        <v>400</v>
      </c>
      <c r="G97" s="23">
        <v>3016.85</v>
      </c>
      <c r="H97" s="23">
        <v>2992.5</v>
      </c>
      <c r="I97" s="23">
        <v>3095</v>
      </c>
      <c r="J97" s="33">
        <f t="shared" si="4"/>
        <v>78.150000000000091</v>
      </c>
      <c r="K97" s="34">
        <f t="shared" si="5"/>
        <v>31260.000000000036</v>
      </c>
      <c r="L97" s="55"/>
      <c r="M97" s="117"/>
    </row>
    <row r="98" spans="1:13" s="118" customFormat="1" ht="19" customHeight="1">
      <c r="A98" s="106">
        <v>96</v>
      </c>
      <c r="B98" s="21"/>
      <c r="C98" s="22" t="s">
        <v>199</v>
      </c>
      <c r="D98" s="20" t="s">
        <v>133</v>
      </c>
      <c r="E98" s="23" t="s">
        <v>12</v>
      </c>
      <c r="F98" s="23">
        <v>1600</v>
      </c>
      <c r="G98" s="23">
        <v>823.7</v>
      </c>
      <c r="H98" s="23">
        <v>816.3</v>
      </c>
      <c r="I98" s="23">
        <v>823</v>
      </c>
      <c r="J98" s="33">
        <f t="shared" si="4"/>
        <v>-0.70000000000004547</v>
      </c>
      <c r="K98" s="34">
        <f t="shared" si="5"/>
        <v>-1120.0000000000728</v>
      </c>
      <c r="L98" s="55"/>
      <c r="M98" s="117"/>
    </row>
    <row r="99" spans="1:13" s="118" customFormat="1" ht="19" customHeight="1">
      <c r="A99" s="106">
        <v>97</v>
      </c>
      <c r="B99" s="21"/>
      <c r="C99" s="22" t="s">
        <v>221</v>
      </c>
      <c r="D99" s="20" t="s">
        <v>691</v>
      </c>
      <c r="E99" s="23" t="s">
        <v>12</v>
      </c>
      <c r="F99" s="23">
        <v>2900</v>
      </c>
      <c r="G99" s="23">
        <v>227.5</v>
      </c>
      <c r="H99" s="23">
        <v>225</v>
      </c>
      <c r="I99" s="23">
        <v>225</v>
      </c>
      <c r="J99" s="33">
        <f t="shared" si="4"/>
        <v>-2.5</v>
      </c>
      <c r="K99" s="34">
        <f t="shared" si="5"/>
        <v>-7250</v>
      </c>
      <c r="L99" s="55"/>
      <c r="M99" s="117"/>
    </row>
    <row r="100" spans="1:13" s="118" customFormat="1" ht="19" customHeight="1">
      <c r="A100" s="106">
        <v>98</v>
      </c>
      <c r="B100" s="21"/>
      <c r="C100" s="22" t="s">
        <v>361</v>
      </c>
      <c r="D100" s="20" t="s">
        <v>638</v>
      </c>
      <c r="E100" s="23" t="s">
        <v>12</v>
      </c>
      <c r="F100" s="23">
        <v>2000</v>
      </c>
      <c r="G100" s="23">
        <v>732.35</v>
      </c>
      <c r="H100" s="23">
        <v>724.5</v>
      </c>
      <c r="I100" s="23">
        <v>738.9</v>
      </c>
      <c r="J100" s="33">
        <f t="shared" si="4"/>
        <v>6.5499999999999545</v>
      </c>
      <c r="K100" s="34">
        <f t="shared" si="5"/>
        <v>13099.999999999909</v>
      </c>
      <c r="L100" s="55"/>
      <c r="M100" s="117"/>
    </row>
    <row r="101" spans="1:13" s="118" customFormat="1" ht="19" customHeight="1">
      <c r="A101" s="106">
        <v>99</v>
      </c>
      <c r="B101" s="21"/>
      <c r="C101" s="22" t="s">
        <v>627</v>
      </c>
      <c r="D101" s="20" t="s">
        <v>146</v>
      </c>
      <c r="E101" s="23" t="s">
        <v>12</v>
      </c>
      <c r="F101" s="23">
        <v>3600</v>
      </c>
      <c r="G101" s="23">
        <v>433.35</v>
      </c>
      <c r="H101" s="23">
        <v>429.3</v>
      </c>
      <c r="I101" s="23">
        <v>431.1</v>
      </c>
      <c r="J101" s="33">
        <f t="shared" si="4"/>
        <v>-2.25</v>
      </c>
      <c r="K101" s="34">
        <f t="shared" si="5"/>
        <v>-8100</v>
      </c>
      <c r="L101" s="55"/>
      <c r="M101" s="117"/>
    </row>
    <row r="102" spans="1:13" s="118" customFormat="1" ht="19" customHeight="1">
      <c r="A102" s="106">
        <v>100</v>
      </c>
      <c r="B102" s="21"/>
      <c r="C102" s="22" t="s">
        <v>459</v>
      </c>
      <c r="D102" s="20" t="s">
        <v>113</v>
      </c>
      <c r="E102" s="23" t="s">
        <v>12</v>
      </c>
      <c r="F102" s="23">
        <v>2850</v>
      </c>
      <c r="G102" s="23">
        <v>693.7</v>
      </c>
      <c r="H102" s="23">
        <v>687.6</v>
      </c>
      <c r="I102" s="23">
        <v>698.8</v>
      </c>
      <c r="J102" s="33">
        <f t="shared" si="4"/>
        <v>5.0999999999999091</v>
      </c>
      <c r="K102" s="34">
        <f t="shared" si="5"/>
        <v>14534.999999999742</v>
      </c>
      <c r="L102" s="55"/>
      <c r="M102" s="117"/>
    </row>
    <row r="103" spans="1:13" s="118" customFormat="1" ht="19" customHeight="1">
      <c r="A103" s="106">
        <v>101</v>
      </c>
      <c r="B103" s="21"/>
      <c r="C103" s="22" t="s">
        <v>574</v>
      </c>
      <c r="D103" s="20" t="s">
        <v>564</v>
      </c>
      <c r="E103" s="23" t="s">
        <v>12</v>
      </c>
      <c r="F103" s="23">
        <v>4500</v>
      </c>
      <c r="G103" s="23">
        <v>180.9</v>
      </c>
      <c r="H103" s="23">
        <v>179.55</v>
      </c>
      <c r="I103" s="23">
        <v>181.6</v>
      </c>
      <c r="J103" s="33">
        <f t="shared" si="4"/>
        <v>0.69999999999998863</v>
      </c>
      <c r="K103" s="34">
        <f t="shared" si="5"/>
        <v>3149.9999999999491</v>
      </c>
      <c r="L103" s="55"/>
      <c r="M103" s="117"/>
    </row>
    <row r="104" spans="1:13" ht="19" customHeight="1">
      <c r="A104" s="106">
        <v>102</v>
      </c>
      <c r="B104" s="21" t="s">
        <v>755</v>
      </c>
      <c r="C104" s="22" t="s">
        <v>636</v>
      </c>
      <c r="D104" s="20" t="s">
        <v>557</v>
      </c>
      <c r="E104" s="23" t="s">
        <v>12</v>
      </c>
      <c r="F104" s="23">
        <v>6750</v>
      </c>
      <c r="G104" s="23">
        <v>270.7</v>
      </c>
      <c r="H104" s="23">
        <v>268.64999999999998</v>
      </c>
      <c r="I104" s="23">
        <v>274.5</v>
      </c>
      <c r="J104" s="33">
        <f t="shared" si="4"/>
        <v>3.8000000000000114</v>
      </c>
      <c r="K104" s="34">
        <f t="shared" si="5"/>
        <v>25650.000000000076</v>
      </c>
      <c r="L104" s="55">
        <f>SUM(K97:K104)</f>
        <v>71224.999999999636</v>
      </c>
    </row>
    <row r="105" spans="1:13" ht="19" customHeight="1">
      <c r="A105" s="106">
        <v>103</v>
      </c>
      <c r="B105" s="21">
        <v>45259</v>
      </c>
      <c r="C105" s="22" t="s">
        <v>129</v>
      </c>
      <c r="D105" s="20" t="s">
        <v>718</v>
      </c>
      <c r="E105" s="23" t="s">
        <v>12</v>
      </c>
      <c r="F105" s="23">
        <v>10600</v>
      </c>
      <c r="G105" s="23">
        <v>173.9</v>
      </c>
      <c r="H105" s="23">
        <v>171.9</v>
      </c>
      <c r="I105" s="23">
        <v>175.25</v>
      </c>
      <c r="J105" s="33">
        <f t="shared" si="4"/>
        <v>1.3499999999999943</v>
      </c>
      <c r="K105" s="34">
        <f t="shared" si="5"/>
        <v>14309.99999999994</v>
      </c>
      <c r="L105" s="55"/>
    </row>
    <row r="106" spans="1:13" ht="19" customHeight="1">
      <c r="A106" s="106">
        <v>104</v>
      </c>
      <c r="B106" s="21"/>
      <c r="C106" s="22" t="s">
        <v>142</v>
      </c>
      <c r="D106" s="20" t="s">
        <v>607</v>
      </c>
      <c r="E106" s="23" t="s">
        <v>12</v>
      </c>
      <c r="F106" s="23">
        <v>2500</v>
      </c>
      <c r="G106" s="23">
        <v>433.9</v>
      </c>
      <c r="H106" s="23">
        <v>429.3</v>
      </c>
      <c r="I106" s="23">
        <v>432</v>
      </c>
      <c r="J106" s="33">
        <f t="shared" si="4"/>
        <v>-1.8999999999999773</v>
      </c>
      <c r="K106" s="34">
        <f t="shared" si="5"/>
        <v>-4749.9999999999436</v>
      </c>
      <c r="L106" s="55"/>
    </row>
    <row r="107" spans="1:13" ht="19" customHeight="1">
      <c r="A107" s="106">
        <v>105</v>
      </c>
      <c r="B107" s="21"/>
      <c r="C107" s="22" t="s">
        <v>143</v>
      </c>
      <c r="D107" s="20" t="s">
        <v>635</v>
      </c>
      <c r="E107" s="23" t="s">
        <v>12</v>
      </c>
      <c r="F107" s="23">
        <v>600</v>
      </c>
      <c r="G107" s="23">
        <v>3711.5</v>
      </c>
      <c r="H107" s="23">
        <v>3687.3</v>
      </c>
      <c r="I107" s="23">
        <v>3687.3</v>
      </c>
      <c r="J107" s="33">
        <f t="shared" si="4"/>
        <v>-24.199999999999818</v>
      </c>
      <c r="K107" s="34">
        <f t="shared" si="5"/>
        <v>-14519.999999999891</v>
      </c>
      <c r="L107" s="55"/>
    </row>
    <row r="108" spans="1:13" ht="19" customHeight="1">
      <c r="A108" s="106">
        <v>106</v>
      </c>
      <c r="B108" s="21"/>
      <c r="C108" s="22" t="s">
        <v>495</v>
      </c>
      <c r="D108" s="20" t="s">
        <v>224</v>
      </c>
      <c r="E108" s="23" t="s">
        <v>12</v>
      </c>
      <c r="F108" s="23">
        <v>700</v>
      </c>
      <c r="G108" s="23">
        <v>1602</v>
      </c>
      <c r="H108" s="23">
        <v>1588.5</v>
      </c>
      <c r="I108" s="23">
        <v>1623.9</v>
      </c>
      <c r="J108" s="33">
        <f t="shared" si="4"/>
        <v>21.900000000000091</v>
      </c>
      <c r="K108" s="34">
        <f t="shared" si="5"/>
        <v>15330.000000000064</v>
      </c>
      <c r="L108" s="55"/>
    </row>
    <row r="109" spans="1:13" ht="19" customHeight="1">
      <c r="A109" s="106">
        <v>107</v>
      </c>
      <c r="B109" s="21"/>
      <c r="C109" s="22" t="s">
        <v>400</v>
      </c>
      <c r="D109" s="20" t="s">
        <v>692</v>
      </c>
      <c r="E109" s="23" t="s">
        <v>12</v>
      </c>
      <c r="F109" s="23">
        <v>3800</v>
      </c>
      <c r="G109" s="23">
        <v>320.45</v>
      </c>
      <c r="H109" s="23">
        <v>317.7</v>
      </c>
      <c r="I109" s="23">
        <v>319.45</v>
      </c>
      <c r="J109" s="33">
        <f t="shared" si="4"/>
        <v>-1</v>
      </c>
      <c r="K109" s="34">
        <f t="shared" si="5"/>
        <v>-3800</v>
      </c>
      <c r="L109" s="55"/>
    </row>
    <row r="110" spans="1:13" ht="19" customHeight="1">
      <c r="A110" s="106">
        <v>108</v>
      </c>
      <c r="B110" s="21" t="s">
        <v>755</v>
      </c>
      <c r="C110" s="22" t="s">
        <v>364</v>
      </c>
      <c r="D110" s="20" t="s">
        <v>223</v>
      </c>
      <c r="E110" s="23" t="s">
        <v>12</v>
      </c>
      <c r="F110" s="23">
        <v>1100</v>
      </c>
      <c r="G110" s="23">
        <v>1411.5</v>
      </c>
      <c r="H110" s="23">
        <v>1399.5</v>
      </c>
      <c r="I110" s="23">
        <v>1411.9</v>
      </c>
      <c r="J110" s="33">
        <f t="shared" si="4"/>
        <v>0.40000000000009095</v>
      </c>
      <c r="K110" s="34">
        <f t="shared" si="5"/>
        <v>440.00000000010004</v>
      </c>
      <c r="L110" s="55">
        <f>SUM(K105:K110)</f>
        <v>7010.0000000002692</v>
      </c>
    </row>
    <row r="111" spans="1:13" ht="19" customHeight="1">
      <c r="A111" s="106">
        <v>109</v>
      </c>
      <c r="B111" s="21">
        <v>45260</v>
      </c>
      <c r="C111" s="22" t="s">
        <v>637</v>
      </c>
      <c r="D111" s="20" t="s">
        <v>182</v>
      </c>
      <c r="E111" s="23" t="s">
        <v>12</v>
      </c>
      <c r="F111" s="23">
        <v>2000</v>
      </c>
      <c r="G111" s="23">
        <v>485.6</v>
      </c>
      <c r="H111" s="23">
        <v>481.5</v>
      </c>
      <c r="I111" s="23">
        <v>496.8</v>
      </c>
      <c r="J111" s="33">
        <f t="shared" si="4"/>
        <v>11.199999999999989</v>
      </c>
      <c r="K111" s="34">
        <f t="shared" si="5"/>
        <v>22399.999999999978</v>
      </c>
      <c r="L111" s="55"/>
    </row>
    <row r="112" spans="1:13" ht="19" customHeight="1">
      <c r="A112" s="106">
        <v>110</v>
      </c>
      <c r="B112" s="21"/>
      <c r="C112" s="22" t="s">
        <v>199</v>
      </c>
      <c r="D112" s="20" t="s">
        <v>153</v>
      </c>
      <c r="E112" s="23" t="s">
        <v>12</v>
      </c>
      <c r="F112" s="23">
        <v>2925</v>
      </c>
      <c r="G112" s="23">
        <v>202.2</v>
      </c>
      <c r="H112" s="23">
        <v>199.8</v>
      </c>
      <c r="I112" s="23">
        <v>199.8</v>
      </c>
      <c r="J112" s="33">
        <f t="shared" si="4"/>
        <v>-2.3999999999999773</v>
      </c>
      <c r="K112" s="34">
        <f t="shared" si="5"/>
        <v>-7019.9999999999336</v>
      </c>
      <c r="L112" s="55"/>
    </row>
    <row r="113" spans="1:13" ht="19" customHeight="1">
      <c r="A113" s="106">
        <v>111</v>
      </c>
      <c r="B113" s="21"/>
      <c r="C113" s="22" t="s">
        <v>189</v>
      </c>
      <c r="D113" s="20" t="s">
        <v>49</v>
      </c>
      <c r="E113" s="23" t="s">
        <v>12</v>
      </c>
      <c r="F113" s="23">
        <v>250</v>
      </c>
      <c r="G113" s="23">
        <v>5524.8</v>
      </c>
      <c r="H113" s="23">
        <v>5481.9</v>
      </c>
      <c r="I113" s="23">
        <v>5504.65</v>
      </c>
      <c r="J113" s="33">
        <f t="shared" si="4"/>
        <v>-20.150000000000546</v>
      </c>
      <c r="K113" s="34">
        <f t="shared" si="5"/>
        <v>-5037.5000000001364</v>
      </c>
      <c r="L113" s="55"/>
    </row>
    <row r="114" spans="1:13" ht="19" customHeight="1">
      <c r="A114" s="106">
        <v>112</v>
      </c>
      <c r="B114" s="21"/>
      <c r="C114" s="22" t="s">
        <v>305</v>
      </c>
      <c r="D114" s="20" t="s">
        <v>602</v>
      </c>
      <c r="E114" s="23" t="s">
        <v>12</v>
      </c>
      <c r="F114" s="23">
        <v>3875</v>
      </c>
      <c r="G114" s="23">
        <v>333.75</v>
      </c>
      <c r="H114" s="23">
        <v>329.4</v>
      </c>
      <c r="I114" s="23">
        <v>330.3</v>
      </c>
      <c r="J114" s="33">
        <f t="shared" si="4"/>
        <v>-3.4499999999999886</v>
      </c>
      <c r="K114" s="34">
        <f t="shared" si="5"/>
        <v>-13368.749999999956</v>
      </c>
      <c r="L114" s="55"/>
    </row>
    <row r="115" spans="1:13" ht="19" customHeight="1">
      <c r="A115" s="106">
        <v>113</v>
      </c>
      <c r="B115" s="21"/>
      <c r="C115" s="22" t="s">
        <v>400</v>
      </c>
      <c r="D115" s="20" t="s">
        <v>707</v>
      </c>
      <c r="E115" s="23" t="s">
        <v>12</v>
      </c>
      <c r="F115" s="23">
        <v>3000</v>
      </c>
      <c r="G115" s="23">
        <v>572.20000000000005</v>
      </c>
      <c r="H115" s="23">
        <v>568.35</v>
      </c>
      <c r="I115" s="23">
        <v>570.85</v>
      </c>
      <c r="J115" s="33">
        <f t="shared" si="4"/>
        <v>-1.3500000000000227</v>
      </c>
      <c r="K115" s="34">
        <f t="shared" si="5"/>
        <v>-4050.0000000000682</v>
      </c>
      <c r="L115" s="55"/>
    </row>
    <row r="116" spans="1:13" ht="19" customHeight="1">
      <c r="A116" s="106">
        <v>114</v>
      </c>
      <c r="B116" s="21"/>
      <c r="C116" s="22" t="s">
        <v>400</v>
      </c>
      <c r="D116" s="20" t="s">
        <v>633</v>
      </c>
      <c r="E116" s="23" t="s">
        <v>12</v>
      </c>
      <c r="F116" s="23">
        <v>200</v>
      </c>
      <c r="G116" s="23">
        <v>5576</v>
      </c>
      <c r="H116" s="23">
        <v>5526.9</v>
      </c>
      <c r="I116" s="23">
        <v>5555</v>
      </c>
      <c r="J116" s="33">
        <f t="shared" si="4"/>
        <v>-21</v>
      </c>
      <c r="K116" s="34">
        <f t="shared" si="5"/>
        <v>-4200</v>
      </c>
      <c r="L116" s="55"/>
    </row>
    <row r="117" spans="1:13" ht="19" customHeight="1" thickBot="1">
      <c r="A117" s="106">
        <v>115</v>
      </c>
      <c r="B117" s="21" t="s">
        <v>755</v>
      </c>
      <c r="C117" s="22" t="s">
        <v>367</v>
      </c>
      <c r="D117" s="20" t="s">
        <v>177</v>
      </c>
      <c r="E117" s="23" t="s">
        <v>12</v>
      </c>
      <c r="F117" s="23">
        <v>11400</v>
      </c>
      <c r="G117" s="23">
        <v>146.19999999999999</v>
      </c>
      <c r="H117" s="23">
        <v>144.44999999999999</v>
      </c>
      <c r="I117" s="23">
        <v>147.69999999999999</v>
      </c>
      <c r="J117" s="33">
        <f t="shared" si="4"/>
        <v>1.5</v>
      </c>
      <c r="K117" s="34">
        <f t="shared" si="5"/>
        <v>17100</v>
      </c>
      <c r="L117" s="55">
        <f>SUM(K111:K117)</f>
        <v>5823.7499999998836</v>
      </c>
    </row>
    <row r="118" spans="1:13" ht="33.35" customHeight="1" thickBot="1">
      <c r="A118" s="110"/>
      <c r="B118" s="111"/>
      <c r="C118" s="111"/>
      <c r="D118" s="57" t="s">
        <v>31</v>
      </c>
      <c r="E118" s="57"/>
      <c r="F118" s="57"/>
      <c r="G118" s="57"/>
      <c r="H118" s="57"/>
      <c r="I118" s="57"/>
      <c r="J118" s="58"/>
      <c r="K118" s="59">
        <f>SUM(K3:K117)</f>
        <v>280243.69999999827</v>
      </c>
      <c r="L118" s="69"/>
      <c r="M118" s="112"/>
    </row>
    <row r="119" spans="1:13" ht="15.35">
      <c r="A119" s="66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</row>
    <row r="120" spans="1:13" ht="15.35">
      <c r="A120" s="66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</row>
    <row r="121" spans="1:13" ht="15.35">
      <c r="A121" s="66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</row>
    <row r="122" spans="1:13" ht="2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26"/>
      <c r="K122" s="27"/>
      <c r="L122" s="27"/>
    </row>
    <row r="123" spans="1:13" ht="2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26"/>
      <c r="K123" s="27"/>
      <c r="L123" s="27"/>
    </row>
    <row r="124" spans="1:13" ht="2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26"/>
      <c r="K124" s="27"/>
      <c r="L124" s="27"/>
    </row>
    <row r="125" spans="1:13" ht="2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26"/>
      <c r="K125" s="27"/>
      <c r="L125" s="27"/>
    </row>
    <row r="126" spans="1:13" ht="2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26"/>
      <c r="K126" s="27"/>
      <c r="L126" s="27"/>
    </row>
    <row r="127" spans="1:13" ht="2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26"/>
      <c r="K127" s="27"/>
      <c r="L127" s="27"/>
    </row>
    <row r="128" spans="1:13" ht="2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26"/>
      <c r="K128" s="27"/>
      <c r="L128" s="27"/>
    </row>
    <row r="129" spans="1:12" ht="2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26"/>
      <c r="K129" s="27"/>
      <c r="L129" s="27"/>
    </row>
    <row r="130" spans="1:12" ht="15.35">
      <c r="A130" s="66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</row>
    <row r="131" spans="1:12" s="116" customFormat="1" ht="13">
      <c r="A131" s="114" t="s">
        <v>775</v>
      </c>
      <c r="B131" s="115"/>
      <c r="C131" s="115"/>
      <c r="D131" s="115"/>
      <c r="E131" s="115"/>
      <c r="F131" s="115"/>
      <c r="G131" s="115"/>
      <c r="H131" s="115"/>
      <c r="I131" s="115"/>
      <c r="J131" s="115"/>
      <c r="K131" s="115"/>
    </row>
    <row r="132" spans="1:12" s="116" customFormat="1" ht="13">
      <c r="A132" s="115" t="s">
        <v>776</v>
      </c>
      <c r="B132" s="115"/>
      <c r="C132" s="115"/>
      <c r="D132" s="115"/>
      <c r="E132" s="115"/>
      <c r="F132" s="115"/>
      <c r="G132" s="115"/>
      <c r="H132" s="115"/>
      <c r="I132" s="115"/>
      <c r="J132" s="115"/>
      <c r="K132" s="115"/>
    </row>
    <row r="133" spans="1:12" s="116" customFormat="1" ht="13">
      <c r="A133" s="115" t="s">
        <v>798</v>
      </c>
      <c r="B133" s="115"/>
      <c r="C133" s="115"/>
      <c r="D133" s="115"/>
      <c r="E133" s="115"/>
      <c r="F133" s="115"/>
      <c r="G133" s="115"/>
      <c r="H133" s="115"/>
      <c r="I133" s="115"/>
      <c r="J133" s="115"/>
      <c r="K133" s="115"/>
    </row>
    <row r="134" spans="1:12" s="116" customFormat="1" ht="13">
      <c r="A134" s="115" t="s">
        <v>777</v>
      </c>
      <c r="B134" s="115"/>
      <c r="C134" s="115"/>
      <c r="D134" s="115"/>
      <c r="E134" s="115"/>
      <c r="F134" s="115"/>
      <c r="G134" s="115"/>
      <c r="H134" s="115"/>
      <c r="I134" s="115"/>
      <c r="J134" s="115"/>
      <c r="K134" s="115"/>
    </row>
    <row r="135" spans="1:12" s="116" customFormat="1" ht="13">
      <c r="A135" s="115" t="s">
        <v>778</v>
      </c>
      <c r="B135" s="115"/>
      <c r="C135" s="115"/>
      <c r="D135" s="115"/>
      <c r="E135" s="115"/>
      <c r="F135" s="115"/>
      <c r="G135" s="115"/>
      <c r="H135" s="115"/>
      <c r="I135" s="115"/>
      <c r="J135" s="115"/>
      <c r="K135" s="115"/>
    </row>
    <row r="136" spans="1:12" s="116" customFormat="1" ht="13">
      <c r="A136" s="115" t="s">
        <v>753</v>
      </c>
      <c r="B136" s="115"/>
      <c r="C136" s="115"/>
      <c r="D136" s="115"/>
      <c r="E136" s="115"/>
      <c r="F136" s="115"/>
      <c r="G136" s="115"/>
      <c r="H136" s="115"/>
      <c r="I136" s="115"/>
      <c r="J136" s="115"/>
      <c r="K136" s="115"/>
    </row>
    <row r="137" spans="1:12" s="116" customFormat="1" ht="13">
      <c r="A137" s="115" t="s">
        <v>799</v>
      </c>
      <c r="B137" s="115"/>
      <c r="C137" s="115"/>
      <c r="D137" s="115"/>
      <c r="E137" s="115"/>
      <c r="F137" s="115"/>
      <c r="G137" s="115"/>
      <c r="H137" s="115"/>
      <c r="I137" s="115"/>
      <c r="J137" s="115"/>
      <c r="K137" s="115"/>
    </row>
    <row r="138" spans="1:12" s="116" customFormat="1" ht="13">
      <c r="A138" s="115" t="s">
        <v>800</v>
      </c>
      <c r="B138" s="115"/>
      <c r="C138" s="115"/>
      <c r="D138" s="115"/>
      <c r="E138" s="115"/>
      <c r="F138" s="115"/>
      <c r="G138" s="115"/>
      <c r="H138" s="115"/>
      <c r="I138" s="115"/>
      <c r="J138" s="115"/>
      <c r="K138" s="115"/>
    </row>
    <row r="139" spans="1:12" s="116" customFormat="1" ht="13">
      <c r="A139" s="115" t="s">
        <v>801</v>
      </c>
      <c r="B139" s="115"/>
      <c r="C139" s="115"/>
      <c r="D139" s="115"/>
      <c r="E139" s="115"/>
      <c r="F139" s="115"/>
      <c r="G139" s="115"/>
      <c r="H139" s="115"/>
      <c r="I139" s="115"/>
      <c r="J139" s="115"/>
      <c r="K139" s="115"/>
    </row>
    <row r="140" spans="1:12" s="116" customFormat="1" ht="13">
      <c r="A140" s="115" t="s">
        <v>802</v>
      </c>
      <c r="B140" s="115"/>
      <c r="C140" s="115"/>
      <c r="D140" s="115"/>
      <c r="E140" s="115"/>
      <c r="F140" s="115"/>
      <c r="G140" s="115"/>
      <c r="H140" s="115"/>
      <c r="I140" s="115"/>
      <c r="J140" s="115"/>
      <c r="K140" s="115"/>
    </row>
  </sheetData>
  <mergeCells count="1">
    <mergeCell ref="A1:L1"/>
  </mergeCell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C9EDE-5414-442E-BC80-23E6C8A618A6}">
  <dimension ref="A1:M130"/>
  <sheetViews>
    <sheetView zoomScale="90" zoomScaleNormal="90" workbookViewId="0">
      <pane ySplit="2" topLeftCell="A96" activePane="bottomLeft" state="frozen"/>
      <selection pane="bottomLeft" activeCell="H108" sqref="H108"/>
    </sheetView>
  </sheetViews>
  <sheetFormatPr defaultRowHeight="14.35"/>
  <cols>
    <col min="1" max="1" width="10.3515625" customWidth="1"/>
    <col min="2" max="2" width="13.52734375" customWidth="1"/>
    <col min="3" max="3" width="15.1171875" customWidth="1"/>
    <col min="4" max="4" width="19.87890625" customWidth="1"/>
    <col min="5" max="5" width="12.64453125" customWidth="1"/>
    <col min="6" max="6" width="11.64453125" customWidth="1"/>
    <col min="7" max="7" width="12.41015625" customWidth="1"/>
    <col min="8" max="8" width="14.3515625" customWidth="1"/>
    <col min="9" max="9" width="13.1171875" customWidth="1"/>
    <col min="10" max="10" width="12.3515625" customWidth="1"/>
    <col min="11" max="11" width="16.64453125" customWidth="1"/>
    <col min="12" max="12" width="14.3515625" customWidth="1"/>
    <col min="13" max="13" width="14.64453125" style="108" customWidth="1"/>
  </cols>
  <sheetData>
    <row r="1" spans="1:12" ht="49" customHeight="1">
      <c r="A1" s="127" t="s">
        <v>803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</row>
    <row r="2" spans="1:12" ht="49" customHeight="1">
      <c r="A2" s="13" t="s">
        <v>0</v>
      </c>
      <c r="B2" s="14" t="s">
        <v>2</v>
      </c>
      <c r="C2" s="14" t="s">
        <v>3</v>
      </c>
      <c r="D2" s="14" t="s">
        <v>1</v>
      </c>
      <c r="E2" s="14" t="s">
        <v>4</v>
      </c>
      <c r="F2" s="14" t="s">
        <v>507</v>
      </c>
      <c r="G2" s="15" t="s">
        <v>659</v>
      </c>
      <c r="H2" s="14" t="s">
        <v>660</v>
      </c>
      <c r="I2" s="14" t="s">
        <v>661</v>
      </c>
      <c r="J2" s="29" t="s">
        <v>8</v>
      </c>
      <c r="K2" s="30" t="s">
        <v>662</v>
      </c>
      <c r="L2" s="53" t="s">
        <v>664</v>
      </c>
    </row>
    <row r="3" spans="1:12" ht="19" customHeight="1">
      <c r="A3" s="106">
        <v>1</v>
      </c>
      <c r="B3" s="21">
        <v>45261</v>
      </c>
      <c r="C3" s="22" t="s">
        <v>106</v>
      </c>
      <c r="D3" s="20" t="s">
        <v>241</v>
      </c>
      <c r="E3" s="23" t="s">
        <v>12</v>
      </c>
      <c r="F3" s="23">
        <v>750</v>
      </c>
      <c r="G3" s="23">
        <v>2403</v>
      </c>
      <c r="H3" s="23">
        <v>2381.4</v>
      </c>
      <c r="I3" s="23">
        <v>2452</v>
      </c>
      <c r="J3" s="33">
        <f t="shared" ref="J3:J7" si="0">IF(E3="","",IF(E3="Buy",(I3-G3),(G3-I3)))</f>
        <v>49</v>
      </c>
      <c r="K3" s="34">
        <f t="shared" ref="K3:K7" si="1">IF(E3="","",J3*F3)</f>
        <v>36750</v>
      </c>
      <c r="L3" s="55"/>
    </row>
    <row r="4" spans="1:12" ht="19" customHeight="1">
      <c r="A4" s="106">
        <v>2</v>
      </c>
      <c r="B4" s="21"/>
      <c r="C4" s="22" t="s">
        <v>50</v>
      </c>
      <c r="D4" s="20" t="s">
        <v>557</v>
      </c>
      <c r="E4" s="23" t="s">
        <v>12</v>
      </c>
      <c r="F4" s="23">
        <v>6750</v>
      </c>
      <c r="G4" s="23">
        <v>275.25</v>
      </c>
      <c r="H4" s="23">
        <v>271.8</v>
      </c>
      <c r="I4" s="23">
        <v>278.3</v>
      </c>
      <c r="J4" s="33">
        <f t="shared" si="0"/>
        <v>3.0500000000000114</v>
      </c>
      <c r="K4" s="34">
        <f t="shared" si="1"/>
        <v>20587.500000000076</v>
      </c>
      <c r="L4" s="55"/>
    </row>
    <row r="5" spans="1:12" ht="19" customHeight="1">
      <c r="A5" s="106">
        <v>3</v>
      </c>
      <c r="B5" s="21"/>
      <c r="C5" s="22" t="s">
        <v>258</v>
      </c>
      <c r="D5" s="20" t="s">
        <v>180</v>
      </c>
      <c r="E5" s="23" t="s">
        <v>12</v>
      </c>
      <c r="F5" s="23">
        <v>8000</v>
      </c>
      <c r="G5" s="23">
        <v>81.45</v>
      </c>
      <c r="H5" s="23">
        <v>80.099999999999994</v>
      </c>
      <c r="I5" s="23">
        <v>80.3</v>
      </c>
      <c r="J5" s="33">
        <f t="shared" si="0"/>
        <v>-1.1500000000000057</v>
      </c>
      <c r="K5" s="34">
        <f t="shared" si="1"/>
        <v>-9200.0000000000455</v>
      </c>
      <c r="L5" s="55"/>
    </row>
    <row r="6" spans="1:12" ht="19" customHeight="1">
      <c r="A6" s="106">
        <v>4</v>
      </c>
      <c r="B6" s="21"/>
      <c r="C6" s="22" t="s">
        <v>284</v>
      </c>
      <c r="D6" s="20" t="s">
        <v>167</v>
      </c>
      <c r="E6" s="23" t="s">
        <v>12</v>
      </c>
      <c r="F6" s="23">
        <v>3400</v>
      </c>
      <c r="G6" s="23">
        <v>442.5</v>
      </c>
      <c r="H6" s="23">
        <v>436.5</v>
      </c>
      <c r="I6" s="23">
        <v>446.2</v>
      </c>
      <c r="J6" s="33">
        <f t="shared" si="0"/>
        <v>3.6999999999999886</v>
      </c>
      <c r="K6" s="34">
        <f t="shared" si="1"/>
        <v>12579.999999999962</v>
      </c>
      <c r="L6" s="55"/>
    </row>
    <row r="7" spans="1:12" ht="19" customHeight="1">
      <c r="A7" s="106">
        <v>5</v>
      </c>
      <c r="B7" s="21"/>
      <c r="C7" s="22" t="s">
        <v>549</v>
      </c>
      <c r="D7" s="20" t="s">
        <v>64</v>
      </c>
      <c r="E7" s="23" t="s">
        <v>12</v>
      </c>
      <c r="F7" s="23">
        <v>1400</v>
      </c>
      <c r="G7" s="23">
        <v>953.5</v>
      </c>
      <c r="H7" s="23">
        <v>946.8</v>
      </c>
      <c r="I7" s="23">
        <v>953</v>
      </c>
      <c r="J7" s="33">
        <f t="shared" si="0"/>
        <v>-0.5</v>
      </c>
      <c r="K7" s="34">
        <f t="shared" si="1"/>
        <v>-700</v>
      </c>
      <c r="L7" s="55"/>
    </row>
    <row r="8" spans="1:12" ht="19" customHeight="1">
      <c r="A8" s="106">
        <v>6</v>
      </c>
      <c r="B8" s="21" t="s">
        <v>755</v>
      </c>
      <c r="C8" s="22" t="s">
        <v>307</v>
      </c>
      <c r="D8" s="20" t="s">
        <v>556</v>
      </c>
      <c r="E8" s="23" t="s">
        <v>12</v>
      </c>
      <c r="F8" s="23">
        <v>3200</v>
      </c>
      <c r="G8" s="23">
        <v>453.1</v>
      </c>
      <c r="H8" s="23">
        <v>449.1</v>
      </c>
      <c r="I8" s="23">
        <v>456</v>
      </c>
      <c r="J8" s="33">
        <f t="shared" ref="J8:J46" si="2">IF(E8="","",IF(E8="Buy",(I8-G8),(G8-I8)))</f>
        <v>2.8999999999999773</v>
      </c>
      <c r="K8" s="34">
        <f t="shared" ref="K8:K46" si="3">IF(E8="","",J8*F8)</f>
        <v>9279.9999999999272</v>
      </c>
      <c r="L8" s="55">
        <f>SUM(K3:K8)</f>
        <v>69297.499999999913</v>
      </c>
    </row>
    <row r="9" spans="1:12" ht="19" customHeight="1">
      <c r="A9" s="106">
        <v>7</v>
      </c>
      <c r="B9" s="21">
        <v>45264</v>
      </c>
      <c r="C9" s="22" t="s">
        <v>277</v>
      </c>
      <c r="D9" s="20" t="s">
        <v>109</v>
      </c>
      <c r="E9" s="23" t="s">
        <v>12</v>
      </c>
      <c r="F9" s="23">
        <v>4000</v>
      </c>
      <c r="G9" s="23">
        <v>277.10000000000002</v>
      </c>
      <c r="H9" s="23">
        <v>273.60000000000002</v>
      </c>
      <c r="I9" s="23">
        <v>278.60000000000002</v>
      </c>
      <c r="J9" s="33">
        <f t="shared" si="2"/>
        <v>1.5</v>
      </c>
      <c r="K9" s="34">
        <f t="shared" si="3"/>
        <v>6000</v>
      </c>
      <c r="L9" s="55"/>
    </row>
    <row r="10" spans="1:12" ht="19" customHeight="1">
      <c r="A10" s="106">
        <v>8</v>
      </c>
      <c r="B10" s="21"/>
      <c r="C10" s="22" t="s">
        <v>45</v>
      </c>
      <c r="D10" s="20" t="s">
        <v>804</v>
      </c>
      <c r="E10" s="23" t="s">
        <v>12</v>
      </c>
      <c r="F10" s="23">
        <v>950</v>
      </c>
      <c r="G10" s="23">
        <v>1938.75</v>
      </c>
      <c r="H10" s="23">
        <v>1917.9</v>
      </c>
      <c r="I10" s="23">
        <v>1935.85</v>
      </c>
      <c r="J10" s="33">
        <f t="shared" si="2"/>
        <v>-2.9000000000000909</v>
      </c>
      <c r="K10" s="34">
        <f t="shared" si="3"/>
        <v>-2755.0000000000864</v>
      </c>
      <c r="L10" s="55"/>
    </row>
    <row r="11" spans="1:12" ht="19" customHeight="1">
      <c r="A11" s="106">
        <v>9</v>
      </c>
      <c r="B11" s="21"/>
      <c r="C11" s="22" t="s">
        <v>453</v>
      </c>
      <c r="D11" s="20" t="s">
        <v>181</v>
      </c>
      <c r="E11" s="23" t="s">
        <v>12</v>
      </c>
      <c r="F11" s="23">
        <v>750</v>
      </c>
      <c r="G11" s="23">
        <v>1641</v>
      </c>
      <c r="H11" s="23">
        <v>1635.3</v>
      </c>
      <c r="I11" s="23">
        <v>1635.3</v>
      </c>
      <c r="J11" s="33">
        <f t="shared" si="2"/>
        <v>-5.7000000000000455</v>
      </c>
      <c r="K11" s="34">
        <f t="shared" si="3"/>
        <v>-4275.0000000000346</v>
      </c>
      <c r="L11" s="55"/>
    </row>
    <row r="12" spans="1:12" ht="19" customHeight="1">
      <c r="A12" s="106">
        <v>10</v>
      </c>
      <c r="B12" s="21" t="s">
        <v>755</v>
      </c>
      <c r="C12" s="22" t="s">
        <v>764</v>
      </c>
      <c r="D12" s="20" t="s">
        <v>80</v>
      </c>
      <c r="E12" s="23" t="s">
        <v>12</v>
      </c>
      <c r="F12" s="23">
        <v>5000</v>
      </c>
      <c r="G12" s="23">
        <v>242.75</v>
      </c>
      <c r="H12" s="23">
        <v>240.3</v>
      </c>
      <c r="I12" s="23">
        <v>245.2</v>
      </c>
      <c r="J12" s="33">
        <f t="shared" si="2"/>
        <v>2.4499999999999886</v>
      </c>
      <c r="K12" s="34">
        <f t="shared" si="3"/>
        <v>12249.999999999944</v>
      </c>
      <c r="L12" s="55">
        <f>SUM(K9:K12)</f>
        <v>11219.999999999822</v>
      </c>
    </row>
    <row r="13" spans="1:12" ht="19" customHeight="1">
      <c r="A13" s="106">
        <v>11</v>
      </c>
      <c r="B13" s="21">
        <v>45265</v>
      </c>
      <c r="C13" s="22" t="s">
        <v>81</v>
      </c>
      <c r="D13" s="20" t="s">
        <v>153</v>
      </c>
      <c r="E13" s="23" t="s">
        <v>12</v>
      </c>
      <c r="F13" s="23">
        <v>5850</v>
      </c>
      <c r="G13" s="23">
        <v>213.5</v>
      </c>
      <c r="H13" s="23">
        <v>210.6</v>
      </c>
      <c r="I13" s="23">
        <v>212.4</v>
      </c>
      <c r="J13" s="33">
        <f t="shared" si="2"/>
        <v>-1.0999999999999943</v>
      </c>
      <c r="K13" s="34">
        <f t="shared" si="3"/>
        <v>-6434.9999999999663</v>
      </c>
      <c r="L13" s="55"/>
    </row>
    <row r="14" spans="1:12" ht="19" customHeight="1">
      <c r="A14" s="106">
        <v>12</v>
      </c>
      <c r="B14" s="21"/>
      <c r="C14" s="22" t="s">
        <v>195</v>
      </c>
      <c r="D14" s="20" t="s">
        <v>588</v>
      </c>
      <c r="E14" s="23" t="s">
        <v>12</v>
      </c>
      <c r="F14" s="23">
        <v>5250</v>
      </c>
      <c r="G14" s="23">
        <v>181.4</v>
      </c>
      <c r="H14" s="23">
        <v>179.55</v>
      </c>
      <c r="I14" s="23">
        <v>179.55</v>
      </c>
      <c r="J14" s="33">
        <f t="shared" si="2"/>
        <v>-1.8499999999999943</v>
      </c>
      <c r="K14" s="34">
        <f t="shared" si="3"/>
        <v>-9712.4999999999709</v>
      </c>
      <c r="L14" s="55"/>
    </row>
    <row r="15" spans="1:12" ht="19" customHeight="1">
      <c r="A15" s="106">
        <v>13</v>
      </c>
      <c r="B15" s="21"/>
      <c r="C15" s="22" t="s">
        <v>460</v>
      </c>
      <c r="D15" s="20" t="s">
        <v>224</v>
      </c>
      <c r="E15" s="23" t="s">
        <v>12</v>
      </c>
      <c r="F15" s="23">
        <v>700</v>
      </c>
      <c r="G15" s="23">
        <v>1703</v>
      </c>
      <c r="H15" s="23">
        <v>1683.9</v>
      </c>
      <c r="I15" s="23">
        <v>1696.45</v>
      </c>
      <c r="J15" s="33">
        <f t="shared" si="2"/>
        <v>-6.5499999999999545</v>
      </c>
      <c r="K15" s="34">
        <f t="shared" si="3"/>
        <v>-4584.9999999999682</v>
      </c>
      <c r="L15" s="55"/>
    </row>
    <row r="16" spans="1:12" ht="19" customHeight="1">
      <c r="A16" s="106">
        <v>14</v>
      </c>
      <c r="B16" s="21"/>
      <c r="C16" s="22" t="s">
        <v>187</v>
      </c>
      <c r="D16" s="20" t="s">
        <v>181</v>
      </c>
      <c r="E16" s="23" t="s">
        <v>12</v>
      </c>
      <c r="F16" s="23">
        <v>750</v>
      </c>
      <c r="G16" s="23">
        <v>1646.5</v>
      </c>
      <c r="H16" s="23">
        <v>1633.5</v>
      </c>
      <c r="I16" s="23">
        <v>1657.5</v>
      </c>
      <c r="J16" s="33">
        <f t="shared" si="2"/>
        <v>11</v>
      </c>
      <c r="K16" s="34">
        <f t="shared" si="3"/>
        <v>8250</v>
      </c>
      <c r="L16" s="55"/>
    </row>
    <row r="17" spans="1:12" ht="19" customHeight="1">
      <c r="A17" s="106">
        <v>15</v>
      </c>
      <c r="B17" s="21"/>
      <c r="C17" s="22" t="s">
        <v>398</v>
      </c>
      <c r="D17" s="20" t="s">
        <v>642</v>
      </c>
      <c r="E17" s="23" t="s">
        <v>12</v>
      </c>
      <c r="F17" s="23">
        <v>5200</v>
      </c>
      <c r="G17" s="23">
        <v>240.3</v>
      </c>
      <c r="H17" s="23">
        <v>238.5</v>
      </c>
      <c r="I17" s="23">
        <v>241.45</v>
      </c>
      <c r="J17" s="33">
        <f t="shared" si="2"/>
        <v>1.1499999999999773</v>
      </c>
      <c r="K17" s="34">
        <f t="shared" si="3"/>
        <v>5979.9999999998818</v>
      </c>
      <c r="L17" s="55"/>
    </row>
    <row r="18" spans="1:12" ht="19" customHeight="1">
      <c r="A18" s="106">
        <v>16</v>
      </c>
      <c r="B18" s="21" t="s">
        <v>755</v>
      </c>
      <c r="C18" s="22" t="s">
        <v>342</v>
      </c>
      <c r="D18" s="20" t="s">
        <v>437</v>
      </c>
      <c r="E18" s="23" t="s">
        <v>12</v>
      </c>
      <c r="F18" s="23">
        <v>7200</v>
      </c>
      <c r="G18" s="23">
        <v>222.8</v>
      </c>
      <c r="H18" s="23">
        <v>220.05</v>
      </c>
      <c r="I18" s="23">
        <v>226</v>
      </c>
      <c r="J18" s="33">
        <f t="shared" si="2"/>
        <v>3.1999999999999886</v>
      </c>
      <c r="K18" s="34">
        <f t="shared" si="3"/>
        <v>23039.99999999992</v>
      </c>
      <c r="L18" s="55">
        <f>SUM(K13:K18)</f>
        <v>16537.499999999898</v>
      </c>
    </row>
    <row r="19" spans="1:12" ht="19" customHeight="1">
      <c r="A19" s="106">
        <v>17</v>
      </c>
      <c r="B19" s="21">
        <v>45266</v>
      </c>
      <c r="C19" s="22" t="s">
        <v>110</v>
      </c>
      <c r="D19" s="20" t="s">
        <v>750</v>
      </c>
      <c r="E19" s="23" t="s">
        <v>12</v>
      </c>
      <c r="F19" s="23">
        <v>2000</v>
      </c>
      <c r="G19" s="23">
        <v>399.6</v>
      </c>
      <c r="H19" s="23">
        <v>397.8</v>
      </c>
      <c r="I19" s="23">
        <v>409.5</v>
      </c>
      <c r="J19" s="33">
        <f t="shared" si="2"/>
        <v>9.8999999999999773</v>
      </c>
      <c r="K19" s="34">
        <f t="shared" si="3"/>
        <v>19799.999999999956</v>
      </c>
      <c r="L19" s="55"/>
    </row>
    <row r="20" spans="1:12" ht="19" customHeight="1">
      <c r="A20" s="106">
        <v>18</v>
      </c>
      <c r="B20" s="21"/>
      <c r="C20" s="22" t="s">
        <v>137</v>
      </c>
      <c r="D20" s="20" t="s">
        <v>666</v>
      </c>
      <c r="E20" s="23" t="s">
        <v>12</v>
      </c>
      <c r="F20" s="23">
        <v>2600</v>
      </c>
      <c r="G20" s="23">
        <v>724.45</v>
      </c>
      <c r="H20" s="23">
        <v>717.3</v>
      </c>
      <c r="I20" s="23">
        <v>732.2</v>
      </c>
      <c r="J20" s="33">
        <f t="shared" si="2"/>
        <v>7.75</v>
      </c>
      <c r="K20" s="34">
        <f t="shared" si="3"/>
        <v>20150</v>
      </c>
      <c r="L20" s="55"/>
    </row>
    <row r="21" spans="1:12" ht="19" customHeight="1">
      <c r="A21" s="106">
        <v>19</v>
      </c>
      <c r="B21" s="21"/>
      <c r="C21" s="22" t="s">
        <v>318</v>
      </c>
      <c r="D21" s="20" t="s">
        <v>653</v>
      </c>
      <c r="E21" s="23" t="s">
        <v>12</v>
      </c>
      <c r="F21" s="23">
        <v>1000</v>
      </c>
      <c r="G21" s="23">
        <v>657</v>
      </c>
      <c r="H21" s="23">
        <v>648.9</v>
      </c>
      <c r="I21" s="23">
        <v>652</v>
      </c>
      <c r="J21" s="33">
        <f t="shared" si="2"/>
        <v>-5</v>
      </c>
      <c r="K21" s="34">
        <f t="shared" si="3"/>
        <v>-5000</v>
      </c>
      <c r="L21" s="55"/>
    </row>
    <row r="22" spans="1:12" ht="19" customHeight="1">
      <c r="A22" s="106">
        <v>20</v>
      </c>
      <c r="B22" s="21"/>
      <c r="C22" s="22" t="s">
        <v>408</v>
      </c>
      <c r="D22" s="20" t="s">
        <v>557</v>
      </c>
      <c r="E22" s="23" t="s">
        <v>12</v>
      </c>
      <c r="F22" s="23">
        <v>6750</v>
      </c>
      <c r="G22" s="23">
        <v>289.5</v>
      </c>
      <c r="H22" s="23">
        <v>287.10000000000002</v>
      </c>
      <c r="I22" s="23">
        <v>292.8</v>
      </c>
      <c r="J22" s="33">
        <f t="shared" si="2"/>
        <v>3.3000000000000114</v>
      </c>
      <c r="K22" s="34">
        <f t="shared" si="3"/>
        <v>22275.000000000076</v>
      </c>
      <c r="L22" s="55"/>
    </row>
    <row r="23" spans="1:12" ht="19" customHeight="1">
      <c r="A23" s="106">
        <v>21</v>
      </c>
      <c r="B23" s="21"/>
      <c r="C23" s="22" t="s">
        <v>149</v>
      </c>
      <c r="D23" s="20" t="s">
        <v>545</v>
      </c>
      <c r="E23" s="23" t="s">
        <v>12</v>
      </c>
      <c r="F23" s="23">
        <v>7500</v>
      </c>
      <c r="G23" s="23">
        <v>100.5</v>
      </c>
      <c r="H23" s="23">
        <v>99.45</v>
      </c>
      <c r="I23" s="23">
        <v>100.65</v>
      </c>
      <c r="J23" s="33">
        <f t="shared" si="2"/>
        <v>0.15000000000000568</v>
      </c>
      <c r="K23" s="34">
        <f t="shared" si="3"/>
        <v>1125.0000000000427</v>
      </c>
      <c r="L23" s="55"/>
    </row>
    <row r="24" spans="1:12" ht="19" customHeight="1">
      <c r="A24" s="106">
        <v>22</v>
      </c>
      <c r="B24" s="21"/>
      <c r="C24" s="22" t="s">
        <v>257</v>
      </c>
      <c r="D24" s="20" t="s">
        <v>155</v>
      </c>
      <c r="E24" s="23" t="s">
        <v>12</v>
      </c>
      <c r="F24" s="23">
        <v>4000</v>
      </c>
      <c r="G24" s="23">
        <v>251.4</v>
      </c>
      <c r="H24" s="23">
        <v>249.3</v>
      </c>
      <c r="I24" s="23">
        <v>250.6</v>
      </c>
      <c r="J24" s="33">
        <f t="shared" si="2"/>
        <v>-0.80000000000001137</v>
      </c>
      <c r="K24" s="34">
        <f t="shared" si="3"/>
        <v>-3200.0000000000455</v>
      </c>
      <c r="L24" s="81"/>
    </row>
    <row r="25" spans="1:12" ht="19" customHeight="1">
      <c r="A25" s="106">
        <v>23</v>
      </c>
      <c r="B25" s="21"/>
      <c r="C25" s="22" t="s">
        <v>805</v>
      </c>
      <c r="D25" s="20" t="s">
        <v>113</v>
      </c>
      <c r="E25" s="23" t="s">
        <v>12</v>
      </c>
      <c r="F25" s="23">
        <v>2850</v>
      </c>
      <c r="G25" s="23">
        <v>724.3</v>
      </c>
      <c r="H25" s="23">
        <v>719.1</v>
      </c>
      <c r="I25" s="23">
        <v>726.8</v>
      </c>
      <c r="J25" s="33">
        <f t="shared" si="2"/>
        <v>2.5</v>
      </c>
      <c r="K25" s="34">
        <f t="shared" si="3"/>
        <v>7125</v>
      </c>
      <c r="L25" s="55"/>
    </row>
    <row r="26" spans="1:12" ht="19" customHeight="1">
      <c r="A26" s="106">
        <v>24</v>
      </c>
      <c r="B26" s="21" t="s">
        <v>755</v>
      </c>
      <c r="C26" s="22" t="s">
        <v>505</v>
      </c>
      <c r="D26" s="20" t="s">
        <v>404</v>
      </c>
      <c r="E26" s="23" t="s">
        <v>12</v>
      </c>
      <c r="F26" s="23">
        <v>350</v>
      </c>
      <c r="G26" s="23">
        <v>3629</v>
      </c>
      <c r="H26" s="23">
        <v>3597.3</v>
      </c>
      <c r="I26" s="23">
        <v>3622.4</v>
      </c>
      <c r="J26" s="33">
        <f t="shared" si="2"/>
        <v>-6.5999999999999091</v>
      </c>
      <c r="K26" s="34">
        <f t="shared" si="3"/>
        <v>-2309.9999999999682</v>
      </c>
      <c r="L26" s="81"/>
    </row>
    <row r="27" spans="1:12" ht="19" customHeight="1">
      <c r="A27" s="106">
        <v>25</v>
      </c>
      <c r="B27" s="21" t="s">
        <v>755</v>
      </c>
      <c r="C27" s="22" t="s">
        <v>771</v>
      </c>
      <c r="D27" s="20" t="s">
        <v>692</v>
      </c>
      <c r="E27" s="23" t="s">
        <v>12</v>
      </c>
      <c r="F27" s="23">
        <v>3800</v>
      </c>
      <c r="G27" s="23">
        <v>354.65</v>
      </c>
      <c r="H27" s="23">
        <v>351.45</v>
      </c>
      <c r="I27" s="23">
        <v>354.65</v>
      </c>
      <c r="J27" s="33">
        <f t="shared" si="2"/>
        <v>0</v>
      </c>
      <c r="K27" s="34">
        <f t="shared" si="3"/>
        <v>0</v>
      </c>
      <c r="L27" s="55">
        <f>SUM(K19:K27)</f>
        <v>59965.000000000058</v>
      </c>
    </row>
    <row r="28" spans="1:12" ht="19" customHeight="1">
      <c r="A28" s="106">
        <v>26</v>
      </c>
      <c r="B28" s="21">
        <v>45267</v>
      </c>
      <c r="C28" s="22" t="s">
        <v>50</v>
      </c>
      <c r="D28" s="20" t="s">
        <v>557</v>
      </c>
      <c r="E28" s="23" t="s">
        <v>12</v>
      </c>
      <c r="F28" s="23">
        <v>3375</v>
      </c>
      <c r="G28" s="23">
        <v>289.5</v>
      </c>
      <c r="H28" s="23">
        <v>287.10000000000002</v>
      </c>
      <c r="I28" s="23">
        <v>292.8</v>
      </c>
      <c r="J28" s="33">
        <f t="shared" si="2"/>
        <v>3.3000000000000114</v>
      </c>
      <c r="K28" s="34">
        <f t="shared" si="3"/>
        <v>11137.500000000038</v>
      </c>
      <c r="L28" s="55"/>
    </row>
    <row r="29" spans="1:12" ht="19" customHeight="1">
      <c r="A29" s="106">
        <v>27</v>
      </c>
      <c r="B29" s="21"/>
      <c r="C29" s="22" t="s">
        <v>71</v>
      </c>
      <c r="D29" s="20" t="s">
        <v>80</v>
      </c>
      <c r="E29" s="23" t="s">
        <v>12</v>
      </c>
      <c r="F29" s="23">
        <v>5000</v>
      </c>
      <c r="G29" s="23">
        <v>100.5</v>
      </c>
      <c r="H29" s="23">
        <v>99.45</v>
      </c>
      <c r="I29" s="23">
        <v>100.65</v>
      </c>
      <c r="J29" s="33">
        <f t="shared" si="2"/>
        <v>0.15000000000000568</v>
      </c>
      <c r="K29" s="34">
        <f t="shared" si="3"/>
        <v>750.00000000002842</v>
      </c>
      <c r="L29" s="81"/>
    </row>
    <row r="30" spans="1:12" ht="19" customHeight="1">
      <c r="A30" s="106">
        <v>28</v>
      </c>
      <c r="B30" s="21"/>
      <c r="C30" s="22" t="s">
        <v>252</v>
      </c>
      <c r="D30" s="20" t="s">
        <v>508</v>
      </c>
      <c r="E30" s="23" t="s">
        <v>12</v>
      </c>
      <c r="F30" s="23">
        <v>3400</v>
      </c>
      <c r="G30" s="23">
        <v>194.4</v>
      </c>
      <c r="H30" s="23">
        <v>191.7</v>
      </c>
      <c r="I30" s="23">
        <v>195.35</v>
      </c>
      <c r="J30" s="33">
        <f t="shared" si="2"/>
        <v>0.94999999999998863</v>
      </c>
      <c r="K30" s="34">
        <f t="shared" si="3"/>
        <v>3229.9999999999613</v>
      </c>
      <c r="L30" s="55"/>
    </row>
    <row r="31" spans="1:12" ht="19" customHeight="1">
      <c r="A31" s="106">
        <v>29</v>
      </c>
      <c r="B31" s="21"/>
      <c r="C31" s="22" t="s">
        <v>429</v>
      </c>
      <c r="D31" s="20" t="s">
        <v>152</v>
      </c>
      <c r="E31" s="23" t="s">
        <v>12</v>
      </c>
      <c r="F31" s="23">
        <v>1200</v>
      </c>
      <c r="G31" s="23">
        <v>864.5</v>
      </c>
      <c r="H31" s="23">
        <v>855.9</v>
      </c>
      <c r="I31" s="23">
        <v>872.75</v>
      </c>
      <c r="J31" s="33">
        <f t="shared" si="2"/>
        <v>8.25</v>
      </c>
      <c r="K31" s="34">
        <f t="shared" si="3"/>
        <v>9900</v>
      </c>
      <c r="L31" s="81"/>
    </row>
    <row r="32" spans="1:12" ht="19" customHeight="1">
      <c r="A32" s="106">
        <v>30</v>
      </c>
      <c r="B32" s="21" t="s">
        <v>755</v>
      </c>
      <c r="C32" s="22" t="s">
        <v>93</v>
      </c>
      <c r="D32" s="20" t="s">
        <v>718</v>
      </c>
      <c r="E32" s="23" t="s">
        <v>12</v>
      </c>
      <c r="F32" s="23">
        <v>10600</v>
      </c>
      <c r="G32" s="23">
        <v>184.7</v>
      </c>
      <c r="H32" s="23">
        <v>181.8</v>
      </c>
      <c r="I32" s="23">
        <v>185.8</v>
      </c>
      <c r="J32" s="33">
        <f t="shared" si="2"/>
        <v>1.1000000000000227</v>
      </c>
      <c r="K32" s="34">
        <f t="shared" si="3"/>
        <v>11660.00000000024</v>
      </c>
      <c r="L32" s="55">
        <f>SUM(K28:K32)</f>
        <v>36677.500000000269</v>
      </c>
    </row>
    <row r="33" spans="1:12" ht="19" customHeight="1">
      <c r="A33" s="106">
        <v>31</v>
      </c>
      <c r="B33" s="21">
        <v>45268</v>
      </c>
      <c r="C33" s="22" t="s">
        <v>388</v>
      </c>
      <c r="D33" s="20" t="s">
        <v>750</v>
      </c>
      <c r="E33" s="23" t="s">
        <v>12</v>
      </c>
      <c r="F33" s="23">
        <v>4000</v>
      </c>
      <c r="G33" s="23">
        <v>405.8</v>
      </c>
      <c r="H33" s="23">
        <v>399.15</v>
      </c>
      <c r="I33" s="23">
        <v>403.2</v>
      </c>
      <c r="J33" s="33">
        <f t="shared" si="2"/>
        <v>-2.6000000000000227</v>
      </c>
      <c r="K33" s="34">
        <f t="shared" si="3"/>
        <v>-10400.000000000091</v>
      </c>
      <c r="L33" s="55"/>
    </row>
    <row r="34" spans="1:12" ht="19" customHeight="1">
      <c r="A34" s="106">
        <v>32</v>
      </c>
      <c r="B34" s="21"/>
      <c r="C34" s="22" t="s">
        <v>411</v>
      </c>
      <c r="D34" s="20" t="s">
        <v>153</v>
      </c>
      <c r="E34" s="23" t="s">
        <v>12</v>
      </c>
      <c r="F34" s="23">
        <v>2925</v>
      </c>
      <c r="G34" s="23">
        <v>216.45</v>
      </c>
      <c r="H34" s="23">
        <v>213.75</v>
      </c>
      <c r="I34" s="23">
        <v>213.75</v>
      </c>
      <c r="J34" s="33">
        <f t="shared" si="2"/>
        <v>-2.6999999999999886</v>
      </c>
      <c r="K34" s="34">
        <f t="shared" si="3"/>
        <v>-7897.4999999999663</v>
      </c>
      <c r="L34" s="81"/>
    </row>
    <row r="35" spans="1:12" ht="19" customHeight="1">
      <c r="A35" s="106">
        <v>33</v>
      </c>
      <c r="B35" s="21" t="s">
        <v>755</v>
      </c>
      <c r="C35" s="22" t="s">
        <v>364</v>
      </c>
      <c r="D35" s="20" t="s">
        <v>64</v>
      </c>
      <c r="E35" s="23" t="s">
        <v>12</v>
      </c>
      <c r="F35" s="23">
        <v>1400</v>
      </c>
      <c r="G35" s="23">
        <v>1014.3</v>
      </c>
      <c r="H35" s="23">
        <v>1006.2</v>
      </c>
      <c r="I35" s="23">
        <v>1009.2</v>
      </c>
      <c r="J35" s="33">
        <f t="shared" si="2"/>
        <v>-5.0999999999999091</v>
      </c>
      <c r="K35" s="34">
        <f t="shared" si="3"/>
        <v>-7139.9999999998727</v>
      </c>
      <c r="L35" s="55">
        <f>SUM(K33:K35)</f>
        <v>-25437.499999999931</v>
      </c>
    </row>
    <row r="36" spans="1:12" ht="19" customHeight="1">
      <c r="A36" s="106">
        <v>34</v>
      </c>
      <c r="B36" s="21">
        <v>45271</v>
      </c>
      <c r="C36" s="22" t="s">
        <v>110</v>
      </c>
      <c r="D36" s="20" t="s">
        <v>156</v>
      </c>
      <c r="E36" s="23" t="s">
        <v>12</v>
      </c>
      <c r="F36" s="23">
        <v>1000</v>
      </c>
      <c r="G36" s="23">
        <v>1530.25</v>
      </c>
      <c r="H36" s="23">
        <v>1517.4</v>
      </c>
      <c r="I36" s="23">
        <v>1526</v>
      </c>
      <c r="J36" s="33">
        <f t="shared" si="2"/>
        <v>-4.25</v>
      </c>
      <c r="K36" s="34">
        <f t="shared" si="3"/>
        <v>-4250</v>
      </c>
      <c r="L36" s="55"/>
    </row>
    <row r="37" spans="1:12" ht="19" customHeight="1">
      <c r="A37" s="106">
        <v>35</v>
      </c>
      <c r="B37" s="21"/>
      <c r="C37" s="22" t="s">
        <v>96</v>
      </c>
      <c r="D37" s="20" t="s">
        <v>157</v>
      </c>
      <c r="E37" s="23" t="s">
        <v>12</v>
      </c>
      <c r="F37" s="23">
        <v>1000</v>
      </c>
      <c r="G37" s="23">
        <v>1203</v>
      </c>
      <c r="H37" s="23">
        <v>1191.5999999999999</v>
      </c>
      <c r="I37" s="23">
        <v>1197</v>
      </c>
      <c r="J37" s="33">
        <f t="shared" si="2"/>
        <v>-6</v>
      </c>
      <c r="K37" s="34">
        <f t="shared" si="3"/>
        <v>-6000</v>
      </c>
      <c r="L37" s="55"/>
    </row>
    <row r="38" spans="1:12" ht="19" customHeight="1">
      <c r="A38" s="106">
        <v>36</v>
      </c>
      <c r="B38" s="21"/>
      <c r="C38" s="22" t="s">
        <v>123</v>
      </c>
      <c r="D38" s="20" t="s">
        <v>166</v>
      </c>
      <c r="E38" s="23" t="s">
        <v>12</v>
      </c>
      <c r="F38" s="23">
        <v>2500</v>
      </c>
      <c r="G38" s="23">
        <v>702</v>
      </c>
      <c r="H38" s="23">
        <v>696.15</v>
      </c>
      <c r="I38" s="23">
        <v>696.15</v>
      </c>
      <c r="J38" s="33">
        <f t="shared" si="2"/>
        <v>-5.8500000000000227</v>
      </c>
      <c r="K38" s="34">
        <f t="shared" si="3"/>
        <v>-14625.000000000056</v>
      </c>
      <c r="L38" s="81"/>
    </row>
    <row r="39" spans="1:12" ht="19" customHeight="1">
      <c r="A39" s="106">
        <v>37</v>
      </c>
      <c r="B39" s="21" t="s">
        <v>755</v>
      </c>
      <c r="C39" s="22" t="s">
        <v>385</v>
      </c>
      <c r="D39" s="20" t="s">
        <v>47</v>
      </c>
      <c r="E39" s="23" t="s">
        <v>12</v>
      </c>
      <c r="F39" s="23">
        <v>2600</v>
      </c>
      <c r="G39" s="23">
        <v>603</v>
      </c>
      <c r="H39" s="23">
        <v>597.6</v>
      </c>
      <c r="I39" s="23">
        <v>607</v>
      </c>
      <c r="J39" s="33">
        <f t="shared" si="2"/>
        <v>4</v>
      </c>
      <c r="K39" s="34">
        <f t="shared" si="3"/>
        <v>10400</v>
      </c>
      <c r="L39" s="55">
        <f>SUM(K36:K39)</f>
        <v>-14475.000000000058</v>
      </c>
    </row>
    <row r="40" spans="1:12" ht="19" customHeight="1">
      <c r="A40" s="106">
        <v>38</v>
      </c>
      <c r="B40" s="21">
        <v>45272</v>
      </c>
      <c r="C40" s="22" t="s">
        <v>129</v>
      </c>
      <c r="D40" s="20" t="s">
        <v>692</v>
      </c>
      <c r="E40" s="23" t="s">
        <v>12</v>
      </c>
      <c r="F40" s="23">
        <v>1900</v>
      </c>
      <c r="G40" s="23">
        <v>360.3</v>
      </c>
      <c r="H40" s="23">
        <v>356.4</v>
      </c>
      <c r="I40" s="23">
        <v>356.4</v>
      </c>
      <c r="J40" s="33">
        <f t="shared" si="2"/>
        <v>-3.9000000000000341</v>
      </c>
      <c r="K40" s="34">
        <f t="shared" si="3"/>
        <v>-7410.0000000000646</v>
      </c>
      <c r="L40" s="55"/>
    </row>
    <row r="41" spans="1:12" ht="19" customHeight="1">
      <c r="A41" s="106">
        <v>39</v>
      </c>
      <c r="B41" s="21"/>
      <c r="C41" s="22" t="s">
        <v>195</v>
      </c>
      <c r="D41" s="20" t="s">
        <v>86</v>
      </c>
      <c r="E41" s="23" t="s">
        <v>12</v>
      </c>
      <c r="F41" s="23">
        <v>6000</v>
      </c>
      <c r="G41" s="23">
        <v>297.25</v>
      </c>
      <c r="H41" s="23">
        <v>291.60000000000002</v>
      </c>
      <c r="I41" s="23">
        <v>295.2</v>
      </c>
      <c r="J41" s="33">
        <f t="shared" si="2"/>
        <v>-2.0500000000000114</v>
      </c>
      <c r="K41" s="34">
        <f t="shared" si="3"/>
        <v>-12300.000000000069</v>
      </c>
      <c r="L41" s="81"/>
    </row>
    <row r="42" spans="1:12" ht="19" customHeight="1">
      <c r="A42" s="106">
        <v>40</v>
      </c>
      <c r="B42" s="21"/>
      <c r="C42" s="22" t="s">
        <v>427</v>
      </c>
      <c r="D42" s="20" t="s">
        <v>166</v>
      </c>
      <c r="E42" s="23" t="s">
        <v>12</v>
      </c>
      <c r="F42" s="23">
        <v>1250</v>
      </c>
      <c r="G42" s="23">
        <v>746.3</v>
      </c>
      <c r="H42" s="23">
        <v>738.9</v>
      </c>
      <c r="I42" s="23">
        <v>745.6</v>
      </c>
      <c r="J42" s="33">
        <f t="shared" si="2"/>
        <v>-0.69999999999993179</v>
      </c>
      <c r="K42" s="34">
        <f t="shared" si="3"/>
        <v>-874.99999999991473</v>
      </c>
      <c r="L42" s="55"/>
    </row>
    <row r="43" spans="1:12" ht="19" customHeight="1">
      <c r="A43" s="106">
        <v>41</v>
      </c>
      <c r="B43" s="21"/>
      <c r="C43" s="22" t="s">
        <v>458</v>
      </c>
      <c r="D43" s="20" t="s">
        <v>376</v>
      </c>
      <c r="E43" s="23" t="s">
        <v>12</v>
      </c>
      <c r="F43" s="23">
        <v>1100</v>
      </c>
      <c r="G43" s="23">
        <v>701.35</v>
      </c>
      <c r="H43" s="23">
        <v>697.5</v>
      </c>
      <c r="I43" s="23">
        <v>711</v>
      </c>
      <c r="J43" s="33">
        <f t="shared" si="2"/>
        <v>9.6499999999999773</v>
      </c>
      <c r="K43" s="34">
        <f t="shared" si="3"/>
        <v>10614.999999999975</v>
      </c>
      <c r="L43" s="81"/>
    </row>
    <row r="44" spans="1:12" ht="19" customHeight="1">
      <c r="A44" s="106">
        <v>42</v>
      </c>
      <c r="B44" s="21" t="s">
        <v>755</v>
      </c>
      <c r="C44" s="22" t="s">
        <v>342</v>
      </c>
      <c r="D44" s="20" t="s">
        <v>376</v>
      </c>
      <c r="E44" s="23" t="s">
        <v>12</v>
      </c>
      <c r="F44" s="23">
        <v>2200</v>
      </c>
      <c r="G44" s="23">
        <v>703.55</v>
      </c>
      <c r="H44" s="23">
        <v>697.5</v>
      </c>
      <c r="I44" s="23">
        <v>714</v>
      </c>
      <c r="J44" s="33">
        <f t="shared" si="2"/>
        <v>10.450000000000045</v>
      </c>
      <c r="K44" s="34">
        <f t="shared" si="3"/>
        <v>22990.000000000102</v>
      </c>
      <c r="L44" s="55">
        <f>SUM(K40:K44)</f>
        <v>13020.000000000025</v>
      </c>
    </row>
    <row r="45" spans="1:12" ht="19" customHeight="1">
      <c r="A45" s="106">
        <v>43</v>
      </c>
      <c r="B45" s="21">
        <v>45273</v>
      </c>
      <c r="C45" s="22" t="s">
        <v>213</v>
      </c>
      <c r="D45" s="20" t="s">
        <v>437</v>
      </c>
      <c r="E45" s="23" t="s">
        <v>12</v>
      </c>
      <c r="F45" s="23">
        <v>7200</v>
      </c>
      <c r="G45" s="23">
        <v>234.45</v>
      </c>
      <c r="H45" s="23">
        <v>230.4</v>
      </c>
      <c r="I45" s="23">
        <v>237.2</v>
      </c>
      <c r="J45" s="33">
        <f t="shared" si="2"/>
        <v>2.75</v>
      </c>
      <c r="K45" s="34">
        <f t="shared" si="3"/>
        <v>19800</v>
      </c>
      <c r="L45" s="55"/>
    </row>
    <row r="46" spans="1:12" ht="19" customHeight="1">
      <c r="A46" s="106">
        <v>44</v>
      </c>
      <c r="B46" s="21"/>
      <c r="C46" s="22" t="s">
        <v>476</v>
      </c>
      <c r="D46" s="20" t="s">
        <v>564</v>
      </c>
      <c r="E46" s="23" t="s">
        <v>12</v>
      </c>
      <c r="F46" s="23">
        <v>4500</v>
      </c>
      <c r="G46" s="23">
        <v>191.7</v>
      </c>
      <c r="H46" s="23">
        <v>189.9</v>
      </c>
      <c r="I46" s="23">
        <v>192.5</v>
      </c>
      <c r="J46" s="33">
        <f t="shared" si="2"/>
        <v>0.80000000000001137</v>
      </c>
      <c r="K46" s="34">
        <f t="shared" si="3"/>
        <v>3600.0000000000509</v>
      </c>
      <c r="L46" s="81"/>
    </row>
    <row r="47" spans="1:12" ht="19" customHeight="1">
      <c r="A47" s="106">
        <v>45</v>
      </c>
      <c r="B47" s="21" t="s">
        <v>755</v>
      </c>
      <c r="C47" s="22" t="s">
        <v>367</v>
      </c>
      <c r="D47" s="20" t="s">
        <v>80</v>
      </c>
      <c r="E47" s="23" t="s">
        <v>12</v>
      </c>
      <c r="F47" s="23">
        <v>5000</v>
      </c>
      <c r="G47" s="23">
        <v>283.25</v>
      </c>
      <c r="H47" s="23">
        <v>280.8</v>
      </c>
      <c r="I47" s="23">
        <v>280.8</v>
      </c>
      <c r="J47" s="33">
        <f t="shared" ref="J47:J54" si="4">IF(E47="","",IF(E47="Buy",(I47-G47),(G47-I47)))</f>
        <v>-2.4499999999999886</v>
      </c>
      <c r="K47" s="34">
        <f t="shared" ref="K47:K54" si="5">IF(E47="","",J47*F47)</f>
        <v>-12249.999999999944</v>
      </c>
      <c r="L47" s="55">
        <f>SUM(K45:K47)</f>
        <v>11150.000000000107</v>
      </c>
    </row>
    <row r="48" spans="1:12" ht="19" customHeight="1">
      <c r="A48" s="106">
        <v>46</v>
      </c>
      <c r="B48" s="21">
        <v>45274</v>
      </c>
      <c r="C48" s="22" t="s">
        <v>195</v>
      </c>
      <c r="D48" s="20" t="s">
        <v>737</v>
      </c>
      <c r="E48" s="23" t="s">
        <v>12</v>
      </c>
      <c r="F48" s="23">
        <v>275</v>
      </c>
      <c r="G48" s="23">
        <v>2567</v>
      </c>
      <c r="H48" s="23">
        <v>2545.1999999999998</v>
      </c>
      <c r="I48" s="23">
        <v>2550.6</v>
      </c>
      <c r="J48" s="33">
        <f t="shared" si="4"/>
        <v>-16.400000000000091</v>
      </c>
      <c r="K48" s="34">
        <f t="shared" si="5"/>
        <v>-4510.0000000000255</v>
      </c>
      <c r="L48" s="55"/>
    </row>
    <row r="49" spans="1:12" ht="19" customHeight="1">
      <c r="A49" s="106">
        <v>47</v>
      </c>
      <c r="B49" s="21"/>
      <c r="C49" s="22" t="s">
        <v>82</v>
      </c>
      <c r="D49" s="20" t="s">
        <v>138</v>
      </c>
      <c r="E49" s="23" t="s">
        <v>12</v>
      </c>
      <c r="F49" s="23">
        <v>2500</v>
      </c>
      <c r="G49" s="23">
        <v>560.70000000000005</v>
      </c>
      <c r="H49" s="23">
        <v>555.29999999999995</v>
      </c>
      <c r="I49" s="23">
        <v>561.6</v>
      </c>
      <c r="J49" s="33">
        <f t="shared" si="4"/>
        <v>0.89999999999997726</v>
      </c>
      <c r="K49" s="34">
        <f t="shared" si="5"/>
        <v>2249.9999999999432</v>
      </c>
      <c r="L49" s="81"/>
    </row>
    <row r="50" spans="1:12" ht="19" customHeight="1">
      <c r="A50" s="106">
        <v>48</v>
      </c>
      <c r="B50" s="21"/>
      <c r="C50" s="22" t="s">
        <v>388</v>
      </c>
      <c r="D50" s="20" t="s">
        <v>639</v>
      </c>
      <c r="E50" s="23" t="s">
        <v>12</v>
      </c>
      <c r="F50" s="23">
        <v>12000</v>
      </c>
      <c r="G50" s="23">
        <v>171.65</v>
      </c>
      <c r="H50" s="23">
        <v>169.2</v>
      </c>
      <c r="I50" s="23">
        <v>173.02500000000001</v>
      </c>
      <c r="J50" s="33">
        <f t="shared" si="4"/>
        <v>1.375</v>
      </c>
      <c r="K50" s="34">
        <f t="shared" si="5"/>
        <v>16500</v>
      </c>
      <c r="L50" s="55"/>
    </row>
    <row r="51" spans="1:12" ht="19" customHeight="1">
      <c r="A51" s="106">
        <v>49</v>
      </c>
      <c r="B51" s="21"/>
      <c r="C51" s="22" t="s">
        <v>278</v>
      </c>
      <c r="D51" s="20" t="s">
        <v>156</v>
      </c>
      <c r="E51" s="23" t="s">
        <v>12</v>
      </c>
      <c r="F51" s="23">
        <v>1000</v>
      </c>
      <c r="G51" s="23">
        <v>1542.65</v>
      </c>
      <c r="H51" s="23">
        <v>1529.1</v>
      </c>
      <c r="I51" s="23">
        <v>1557.7</v>
      </c>
      <c r="J51" s="33">
        <f t="shared" si="4"/>
        <v>15.049999999999955</v>
      </c>
      <c r="K51" s="34">
        <f t="shared" si="5"/>
        <v>15049.999999999955</v>
      </c>
      <c r="L51" s="81"/>
    </row>
    <row r="52" spans="1:12" ht="19" customHeight="1">
      <c r="A52" s="106">
        <v>50</v>
      </c>
      <c r="B52" s="21"/>
      <c r="C52" s="22" t="s">
        <v>232</v>
      </c>
      <c r="D52" s="20" t="s">
        <v>368</v>
      </c>
      <c r="E52" s="23" t="s">
        <v>12</v>
      </c>
      <c r="F52" s="23">
        <v>950</v>
      </c>
      <c r="G52" s="23">
        <v>2010.65</v>
      </c>
      <c r="H52" s="23">
        <v>1993.5</v>
      </c>
      <c r="I52" s="23">
        <v>2034</v>
      </c>
      <c r="J52" s="33">
        <f t="shared" si="4"/>
        <v>23.349999999999909</v>
      </c>
      <c r="K52" s="34">
        <f t="shared" si="5"/>
        <v>22182.499999999913</v>
      </c>
      <c r="L52" s="55"/>
    </row>
    <row r="53" spans="1:12" ht="19" customHeight="1">
      <c r="A53" s="106">
        <v>51</v>
      </c>
      <c r="B53" s="21"/>
      <c r="C53" s="22" t="s">
        <v>426</v>
      </c>
      <c r="D53" s="20" t="s">
        <v>148</v>
      </c>
      <c r="E53" s="23" t="s">
        <v>12</v>
      </c>
      <c r="F53" s="23">
        <v>4462</v>
      </c>
      <c r="G53" s="23">
        <v>160.25</v>
      </c>
      <c r="H53" s="23">
        <v>158.4</v>
      </c>
      <c r="I53" s="23">
        <v>158.4</v>
      </c>
      <c r="J53" s="33">
        <f t="shared" si="4"/>
        <v>-1.8499999999999943</v>
      </c>
      <c r="K53" s="34">
        <f t="shared" si="5"/>
        <v>-8254.6999999999753</v>
      </c>
      <c r="L53" s="55"/>
    </row>
    <row r="54" spans="1:12" ht="19" customHeight="1">
      <c r="A54" s="106">
        <v>52</v>
      </c>
      <c r="B54" s="21"/>
      <c r="C54" s="22" t="s">
        <v>288</v>
      </c>
      <c r="D54" s="20" t="s">
        <v>167</v>
      </c>
      <c r="E54" s="23" t="s">
        <v>12</v>
      </c>
      <c r="F54" s="23">
        <v>3400</v>
      </c>
      <c r="G54" s="23">
        <v>462.75</v>
      </c>
      <c r="H54" s="23">
        <v>458.1</v>
      </c>
      <c r="I54" s="23">
        <v>461.2</v>
      </c>
      <c r="J54" s="33">
        <f t="shared" si="4"/>
        <v>-1.5500000000000114</v>
      </c>
      <c r="K54" s="34">
        <f t="shared" si="5"/>
        <v>-5270.0000000000382</v>
      </c>
      <c r="L54" s="81"/>
    </row>
    <row r="55" spans="1:12" ht="19" customHeight="1">
      <c r="A55" s="106">
        <v>53</v>
      </c>
      <c r="B55" s="21" t="s">
        <v>755</v>
      </c>
      <c r="C55" s="22" t="s">
        <v>636</v>
      </c>
      <c r="D55" s="20" t="s">
        <v>109</v>
      </c>
      <c r="E55" s="23" t="s">
        <v>12</v>
      </c>
      <c r="F55" s="23">
        <v>4000</v>
      </c>
      <c r="G55" s="23">
        <v>288.5</v>
      </c>
      <c r="H55" s="23">
        <v>285.3</v>
      </c>
      <c r="I55" s="23">
        <v>294.05</v>
      </c>
      <c r="J55" s="33">
        <f t="shared" ref="J55:J65" si="6">IF(E55="","",IF(E55="Buy",(I55-G55),(G55-I55)))</f>
        <v>5.5500000000000114</v>
      </c>
      <c r="K55" s="34">
        <f t="shared" ref="K55:K65" si="7">IF(E55="","",J55*F55)</f>
        <v>22200.000000000044</v>
      </c>
      <c r="L55" s="55">
        <f>SUM(K48:K55)</f>
        <v>60147.799999999814</v>
      </c>
    </row>
    <row r="56" spans="1:12" ht="19" customHeight="1">
      <c r="A56" s="106">
        <v>54</v>
      </c>
      <c r="B56" s="21">
        <v>45275</v>
      </c>
      <c r="C56" s="22" t="s">
        <v>81</v>
      </c>
      <c r="D56" s="20" t="s">
        <v>168</v>
      </c>
      <c r="E56" s="23" t="s">
        <v>12</v>
      </c>
      <c r="F56" s="23">
        <v>1100</v>
      </c>
      <c r="G56" s="23">
        <v>1031.5</v>
      </c>
      <c r="H56" s="23">
        <v>1024.2</v>
      </c>
      <c r="I56" s="23">
        <v>1047.4000000000001</v>
      </c>
      <c r="J56" s="33">
        <f t="shared" si="6"/>
        <v>15.900000000000091</v>
      </c>
      <c r="K56" s="34">
        <f t="shared" si="7"/>
        <v>17490.000000000102</v>
      </c>
      <c r="L56" s="55"/>
    </row>
    <row r="57" spans="1:12" ht="19" customHeight="1">
      <c r="A57" s="106">
        <v>55</v>
      </c>
      <c r="B57" s="21"/>
      <c r="C57" s="22" t="s">
        <v>238</v>
      </c>
      <c r="D57" s="20" t="s">
        <v>607</v>
      </c>
      <c r="E57" s="23" t="s">
        <v>12</v>
      </c>
      <c r="F57" s="23">
        <v>2500</v>
      </c>
      <c r="G57" s="23">
        <v>452.75</v>
      </c>
      <c r="H57" s="23">
        <v>447.3</v>
      </c>
      <c r="I57" s="23">
        <v>452.2</v>
      </c>
      <c r="J57" s="33">
        <f t="shared" si="6"/>
        <v>-0.55000000000001137</v>
      </c>
      <c r="K57" s="34">
        <f t="shared" si="7"/>
        <v>-1375.0000000000284</v>
      </c>
      <c r="L57" s="81"/>
    </row>
    <row r="58" spans="1:12" ht="19" customHeight="1">
      <c r="A58" s="106">
        <v>56</v>
      </c>
      <c r="B58" s="21"/>
      <c r="C58" s="22" t="s">
        <v>527</v>
      </c>
      <c r="D58" s="20" t="s">
        <v>563</v>
      </c>
      <c r="E58" s="23" t="s">
        <v>12</v>
      </c>
      <c r="F58" s="23">
        <v>2000</v>
      </c>
      <c r="G58" s="23">
        <v>597.20000000000005</v>
      </c>
      <c r="H58" s="23">
        <v>590.4</v>
      </c>
      <c r="I58" s="23">
        <v>595.70000000000005</v>
      </c>
      <c r="J58" s="33">
        <f t="shared" si="6"/>
        <v>-1.5</v>
      </c>
      <c r="K58" s="34">
        <f t="shared" si="7"/>
        <v>-3000</v>
      </c>
      <c r="L58" s="55"/>
    </row>
    <row r="59" spans="1:12" ht="19" customHeight="1">
      <c r="A59" s="106">
        <v>57</v>
      </c>
      <c r="B59" s="21"/>
      <c r="C59" s="22" t="s">
        <v>502</v>
      </c>
      <c r="D59" s="20" t="s">
        <v>126</v>
      </c>
      <c r="E59" s="23" t="s">
        <v>12</v>
      </c>
      <c r="F59" s="23">
        <v>3000</v>
      </c>
      <c r="G59" s="23">
        <v>641.20000000000005</v>
      </c>
      <c r="H59" s="23">
        <v>632.70000000000005</v>
      </c>
      <c r="I59" s="23">
        <v>647.75</v>
      </c>
      <c r="J59" s="33">
        <f t="shared" si="6"/>
        <v>6.5499999999999545</v>
      </c>
      <c r="K59" s="34">
        <f t="shared" si="7"/>
        <v>19649.999999999862</v>
      </c>
      <c r="L59" s="81"/>
    </row>
    <row r="60" spans="1:12" ht="19" customHeight="1">
      <c r="A60" s="106">
        <v>58</v>
      </c>
      <c r="B60" s="21" t="s">
        <v>755</v>
      </c>
      <c r="C60" s="22" t="s">
        <v>805</v>
      </c>
      <c r="D60" s="20" t="s">
        <v>113</v>
      </c>
      <c r="E60" s="23" t="s">
        <v>12</v>
      </c>
      <c r="F60" s="23">
        <v>2850</v>
      </c>
      <c r="G60" s="23">
        <v>735</v>
      </c>
      <c r="H60" s="23">
        <v>728.1</v>
      </c>
      <c r="I60" s="23">
        <v>735.6</v>
      </c>
      <c r="J60" s="33">
        <f t="shared" si="6"/>
        <v>0.60000000000002274</v>
      </c>
      <c r="K60" s="34">
        <f t="shared" si="7"/>
        <v>1710.0000000000648</v>
      </c>
      <c r="L60" s="55">
        <f>SUM(K56:K60)</f>
        <v>34475</v>
      </c>
    </row>
    <row r="61" spans="1:12" ht="19" customHeight="1">
      <c r="A61" s="106">
        <v>59</v>
      </c>
      <c r="B61" s="21">
        <v>45278</v>
      </c>
      <c r="C61" s="22" t="s">
        <v>636</v>
      </c>
      <c r="D61" s="20" t="s">
        <v>588</v>
      </c>
      <c r="E61" s="23" t="s">
        <v>12</v>
      </c>
      <c r="F61" s="23">
        <v>10500</v>
      </c>
      <c r="G61" s="23">
        <v>187.95</v>
      </c>
      <c r="H61" s="23">
        <v>185.85</v>
      </c>
      <c r="I61" s="23">
        <v>186.75</v>
      </c>
      <c r="J61" s="33">
        <f t="shared" si="6"/>
        <v>-1.1999999999999886</v>
      </c>
      <c r="K61" s="34">
        <f t="shared" si="7"/>
        <v>-12599.99999999988</v>
      </c>
      <c r="L61" s="55">
        <f>SUM(K61)</f>
        <v>-12599.99999999988</v>
      </c>
    </row>
    <row r="62" spans="1:12" ht="19" customHeight="1">
      <c r="A62" s="106">
        <v>60</v>
      </c>
      <c r="B62" s="21">
        <v>45279</v>
      </c>
      <c r="C62" s="22" t="s">
        <v>94</v>
      </c>
      <c r="D62" s="20" t="s">
        <v>610</v>
      </c>
      <c r="E62" s="23" t="s">
        <v>12</v>
      </c>
      <c r="F62" s="23">
        <v>1800</v>
      </c>
      <c r="G62" s="23">
        <v>962.2</v>
      </c>
      <c r="H62" s="23">
        <v>954.9</v>
      </c>
      <c r="I62" s="23">
        <v>974.3</v>
      </c>
      <c r="J62" s="33">
        <f t="shared" si="6"/>
        <v>12.099999999999909</v>
      </c>
      <c r="K62" s="34">
        <f t="shared" si="7"/>
        <v>21779.999999999836</v>
      </c>
      <c r="L62" s="55"/>
    </row>
    <row r="63" spans="1:12" ht="19" customHeight="1">
      <c r="A63" s="106">
        <v>61</v>
      </c>
      <c r="B63" s="21"/>
      <c r="C63" s="22" t="s">
        <v>250</v>
      </c>
      <c r="D63" s="20" t="s">
        <v>508</v>
      </c>
      <c r="E63" s="23" t="s">
        <v>12</v>
      </c>
      <c r="F63" s="23">
        <v>3400</v>
      </c>
      <c r="G63" s="23">
        <v>201.7</v>
      </c>
      <c r="H63" s="23">
        <v>198.45</v>
      </c>
      <c r="I63" s="23">
        <v>199.55</v>
      </c>
      <c r="J63" s="33">
        <f t="shared" si="6"/>
        <v>-2.1499999999999773</v>
      </c>
      <c r="K63" s="34">
        <f t="shared" si="7"/>
        <v>-7309.9999999999227</v>
      </c>
      <c r="L63" s="81"/>
    </row>
    <row r="64" spans="1:12" ht="19" customHeight="1">
      <c r="A64" s="106">
        <v>62</v>
      </c>
      <c r="B64" s="21"/>
      <c r="C64" s="22" t="s">
        <v>449</v>
      </c>
      <c r="D64" s="20" t="s">
        <v>138</v>
      </c>
      <c r="E64" s="23" t="s">
        <v>12</v>
      </c>
      <c r="F64" s="23">
        <v>1250</v>
      </c>
      <c r="G64" s="23">
        <v>570.65</v>
      </c>
      <c r="H64" s="23">
        <v>565.20000000000005</v>
      </c>
      <c r="I64" s="23">
        <v>567.85</v>
      </c>
      <c r="J64" s="33">
        <f t="shared" si="6"/>
        <v>-2.7999999999999545</v>
      </c>
      <c r="K64" s="34">
        <f t="shared" si="7"/>
        <v>-3499.9999999999432</v>
      </c>
      <c r="L64" s="55"/>
    </row>
    <row r="65" spans="1:12" ht="19" customHeight="1">
      <c r="A65" s="106">
        <v>63</v>
      </c>
      <c r="B65" s="21"/>
      <c r="C65" s="22" t="s">
        <v>280</v>
      </c>
      <c r="D65" s="20" t="s">
        <v>152</v>
      </c>
      <c r="E65" s="23" t="s">
        <v>12</v>
      </c>
      <c r="F65" s="23">
        <v>1200</v>
      </c>
      <c r="G65" s="23">
        <v>901.5</v>
      </c>
      <c r="H65" s="23">
        <v>893.25</v>
      </c>
      <c r="I65" s="23">
        <v>899.2</v>
      </c>
      <c r="J65" s="33">
        <f t="shared" si="6"/>
        <v>-2.2999999999999545</v>
      </c>
      <c r="K65" s="34">
        <f t="shared" si="7"/>
        <v>-2759.9999999999454</v>
      </c>
      <c r="L65" s="81"/>
    </row>
    <row r="66" spans="1:12" ht="19" customHeight="1">
      <c r="A66" s="106">
        <v>64</v>
      </c>
      <c r="B66" s="21" t="s">
        <v>755</v>
      </c>
      <c r="C66" s="22" t="s">
        <v>636</v>
      </c>
      <c r="D66" s="20" t="s">
        <v>83</v>
      </c>
      <c r="E66" s="23" t="s">
        <v>12</v>
      </c>
      <c r="F66" s="23">
        <v>1300</v>
      </c>
      <c r="G66" s="23">
        <v>1237.75</v>
      </c>
      <c r="H66" s="23">
        <v>1230.3</v>
      </c>
      <c r="I66" s="23">
        <v>1240</v>
      </c>
      <c r="J66" s="33">
        <f t="shared" ref="J66:J73" si="8">IF(E66="","",IF(E66="Buy",(I66-G66),(G66-I66)))</f>
        <v>2.25</v>
      </c>
      <c r="K66" s="34">
        <f t="shared" ref="K66:K73" si="9">IF(E66="","",J66*F66)</f>
        <v>2925</v>
      </c>
      <c r="L66" s="55"/>
    </row>
    <row r="67" spans="1:12" ht="19" customHeight="1">
      <c r="A67" s="106">
        <v>65</v>
      </c>
      <c r="B67" s="21" t="s">
        <v>755</v>
      </c>
      <c r="C67" s="22" t="s">
        <v>520</v>
      </c>
      <c r="D67" s="20" t="s">
        <v>591</v>
      </c>
      <c r="E67" s="23" t="s">
        <v>12</v>
      </c>
      <c r="F67" s="23">
        <v>4200</v>
      </c>
      <c r="G67" s="23">
        <v>368.25</v>
      </c>
      <c r="H67" s="23">
        <v>366.3</v>
      </c>
      <c r="I67" s="23">
        <v>367.75</v>
      </c>
      <c r="J67" s="33">
        <f t="shared" si="8"/>
        <v>-0.5</v>
      </c>
      <c r="K67" s="34">
        <f t="shared" si="9"/>
        <v>-2100</v>
      </c>
      <c r="L67" s="55">
        <f>SUM(K62:K67)</f>
        <v>9035.0000000000236</v>
      </c>
    </row>
    <row r="68" spans="1:12" ht="19" customHeight="1">
      <c r="A68" s="106">
        <v>66</v>
      </c>
      <c r="B68" s="21">
        <v>45280</v>
      </c>
      <c r="C68" s="22" t="s">
        <v>137</v>
      </c>
      <c r="D68" s="20" t="s">
        <v>667</v>
      </c>
      <c r="E68" s="23" t="s">
        <v>12</v>
      </c>
      <c r="F68" s="23">
        <v>3750</v>
      </c>
      <c r="G68" s="23">
        <v>157</v>
      </c>
      <c r="H68" s="23">
        <v>155.69999999999999</v>
      </c>
      <c r="I68" s="23">
        <v>156.55000000000001</v>
      </c>
      <c r="J68" s="33">
        <f t="shared" si="8"/>
        <v>-0.44999999999998863</v>
      </c>
      <c r="K68" s="34">
        <f t="shared" si="9"/>
        <v>-1687.4999999999573</v>
      </c>
      <c r="L68" s="55"/>
    </row>
    <row r="69" spans="1:12" ht="19" customHeight="1">
      <c r="A69" s="106">
        <v>67</v>
      </c>
      <c r="B69" s="21"/>
      <c r="C69" s="22" t="s">
        <v>94</v>
      </c>
      <c r="D69" s="20" t="s">
        <v>686</v>
      </c>
      <c r="E69" s="23" t="s">
        <v>12</v>
      </c>
      <c r="F69" s="23">
        <v>3600</v>
      </c>
      <c r="G69" s="23">
        <v>301.95</v>
      </c>
      <c r="H69" s="23">
        <v>299.25</v>
      </c>
      <c r="I69" s="23">
        <v>305.75</v>
      </c>
      <c r="J69" s="33">
        <f t="shared" si="8"/>
        <v>3.8000000000000114</v>
      </c>
      <c r="K69" s="34">
        <f t="shared" si="9"/>
        <v>13680.00000000004</v>
      </c>
      <c r="L69" s="81"/>
    </row>
    <row r="70" spans="1:12" ht="19" customHeight="1">
      <c r="A70" s="106">
        <v>68</v>
      </c>
      <c r="B70" s="21"/>
      <c r="C70" s="22" t="s">
        <v>229</v>
      </c>
      <c r="D70" s="20" t="s">
        <v>610</v>
      </c>
      <c r="E70" s="23" t="s">
        <v>12</v>
      </c>
      <c r="F70" s="23">
        <v>1800</v>
      </c>
      <c r="G70" s="23">
        <v>982.6</v>
      </c>
      <c r="H70" s="23">
        <v>976.5</v>
      </c>
      <c r="I70" s="23">
        <v>991.95</v>
      </c>
      <c r="J70" s="33">
        <f t="shared" si="8"/>
        <v>9.3500000000000227</v>
      </c>
      <c r="K70" s="34">
        <f t="shared" si="9"/>
        <v>16830.00000000004</v>
      </c>
      <c r="L70" s="55"/>
    </row>
    <row r="71" spans="1:12" ht="19" customHeight="1">
      <c r="A71" s="106">
        <v>69</v>
      </c>
      <c r="B71" s="21"/>
      <c r="C71" s="22" t="s">
        <v>483</v>
      </c>
      <c r="D71" s="20" t="s">
        <v>386</v>
      </c>
      <c r="E71" s="23" t="s">
        <v>12</v>
      </c>
      <c r="F71" s="23">
        <v>1100</v>
      </c>
      <c r="G71" s="23">
        <v>1673.7</v>
      </c>
      <c r="H71" s="23">
        <v>1665.9</v>
      </c>
      <c r="I71" s="23">
        <v>1668.8</v>
      </c>
      <c r="J71" s="33">
        <f t="shared" si="8"/>
        <v>-4.9000000000000909</v>
      </c>
      <c r="K71" s="34">
        <f t="shared" si="9"/>
        <v>-5390.0000000001</v>
      </c>
      <c r="L71" s="81"/>
    </row>
    <row r="72" spans="1:12" ht="19" customHeight="1">
      <c r="A72" s="106">
        <v>70</v>
      </c>
      <c r="B72" s="21"/>
      <c r="C72" s="22" t="s">
        <v>190</v>
      </c>
      <c r="D72" s="20" t="s">
        <v>119</v>
      </c>
      <c r="E72" s="23" t="s">
        <v>13</v>
      </c>
      <c r="F72" s="23">
        <v>100</v>
      </c>
      <c r="G72" s="23">
        <v>10044</v>
      </c>
      <c r="H72" s="23">
        <v>10134.9</v>
      </c>
      <c r="I72" s="23">
        <v>10105</v>
      </c>
      <c r="J72" s="33">
        <f t="shared" si="8"/>
        <v>-61</v>
      </c>
      <c r="K72" s="34">
        <f t="shared" si="9"/>
        <v>-6100</v>
      </c>
      <c r="L72" s="55"/>
    </row>
    <row r="73" spans="1:12" ht="19" customHeight="1">
      <c r="A73" s="106">
        <v>71</v>
      </c>
      <c r="B73" s="21"/>
      <c r="C73" s="22" t="s">
        <v>285</v>
      </c>
      <c r="D73" s="20" t="s">
        <v>182</v>
      </c>
      <c r="E73" s="23" t="s">
        <v>13</v>
      </c>
      <c r="F73" s="23">
        <v>4000</v>
      </c>
      <c r="G73" s="23">
        <v>518.75</v>
      </c>
      <c r="H73" s="23">
        <v>525.6</v>
      </c>
      <c r="I73" s="23">
        <v>514.45000000000005</v>
      </c>
      <c r="J73" s="33">
        <f t="shared" si="8"/>
        <v>4.2999999999999545</v>
      </c>
      <c r="K73" s="34">
        <f t="shared" si="9"/>
        <v>17199.999999999818</v>
      </c>
      <c r="L73" s="55"/>
    </row>
    <row r="74" spans="1:12" ht="19" customHeight="1">
      <c r="A74" s="106">
        <v>72</v>
      </c>
      <c r="B74" s="21" t="s">
        <v>758</v>
      </c>
      <c r="C74" s="22" t="s">
        <v>795</v>
      </c>
      <c r="D74" s="20" t="s">
        <v>702</v>
      </c>
      <c r="E74" s="23" t="s">
        <v>13</v>
      </c>
      <c r="F74" s="23">
        <v>600</v>
      </c>
      <c r="G74" s="23">
        <v>2661.4</v>
      </c>
      <c r="H74" s="23">
        <v>2679.3</v>
      </c>
      <c r="I74" s="23">
        <v>2679.3</v>
      </c>
      <c r="J74" s="33">
        <f t="shared" ref="J74:J107" si="10">IF(E74="","",IF(E74="Buy",(I74-G74),(G74-I74)))</f>
        <v>-17.900000000000091</v>
      </c>
      <c r="K74" s="34">
        <f t="shared" ref="K74:K107" si="11">IF(E74="","",J74*F74)</f>
        <v>-10740.000000000055</v>
      </c>
      <c r="L74" s="55">
        <f>SUM(K68:K74)</f>
        <v>23792.499999999785</v>
      </c>
    </row>
    <row r="75" spans="1:12" ht="19" customHeight="1">
      <c r="A75" s="106">
        <v>73</v>
      </c>
      <c r="B75" s="21">
        <v>45281</v>
      </c>
      <c r="C75" s="22" t="s">
        <v>227</v>
      </c>
      <c r="D75" s="20" t="s">
        <v>392</v>
      </c>
      <c r="E75" s="23" t="s">
        <v>13</v>
      </c>
      <c r="F75" s="23">
        <v>750</v>
      </c>
      <c r="G75" s="23">
        <v>1389.6</v>
      </c>
      <c r="H75" s="23">
        <v>1665.9</v>
      </c>
      <c r="I75" s="23">
        <v>1398</v>
      </c>
      <c r="J75" s="33">
        <f t="shared" si="10"/>
        <v>-8.4000000000000909</v>
      </c>
      <c r="K75" s="34">
        <f t="shared" si="11"/>
        <v>-6300.0000000000682</v>
      </c>
      <c r="L75" s="81"/>
    </row>
    <row r="76" spans="1:12" ht="19" customHeight="1">
      <c r="A76" s="106">
        <v>74</v>
      </c>
      <c r="B76" s="21"/>
      <c r="C76" s="22" t="s">
        <v>45</v>
      </c>
      <c r="D76" s="20" t="s">
        <v>386</v>
      </c>
      <c r="E76" s="23" t="s">
        <v>12</v>
      </c>
      <c r="F76" s="23">
        <v>1100</v>
      </c>
      <c r="G76" s="23">
        <v>1670.4</v>
      </c>
      <c r="H76" s="23">
        <v>10134.9</v>
      </c>
      <c r="I76" s="23">
        <v>1689.7</v>
      </c>
      <c r="J76" s="33">
        <f t="shared" si="10"/>
        <v>19.299999999999955</v>
      </c>
      <c r="K76" s="34">
        <f t="shared" si="11"/>
        <v>21229.999999999949</v>
      </c>
      <c r="L76" s="55"/>
    </row>
    <row r="77" spans="1:12" ht="19" customHeight="1">
      <c r="A77" s="106">
        <v>75</v>
      </c>
      <c r="B77" s="21"/>
      <c r="C77" s="22" t="s">
        <v>132</v>
      </c>
      <c r="D77" s="20" t="s">
        <v>78</v>
      </c>
      <c r="E77" s="23" t="s">
        <v>13</v>
      </c>
      <c r="F77" s="23">
        <v>250</v>
      </c>
      <c r="G77" s="23">
        <v>7340</v>
      </c>
      <c r="H77" s="23">
        <v>525.6</v>
      </c>
      <c r="I77" s="23">
        <v>7365.7</v>
      </c>
      <c r="J77" s="33">
        <f t="shared" si="10"/>
        <v>-25.699999999999818</v>
      </c>
      <c r="K77" s="34">
        <f t="shared" si="11"/>
        <v>-6424.9999999999545</v>
      </c>
      <c r="L77" s="55"/>
    </row>
    <row r="78" spans="1:12" ht="19" customHeight="1">
      <c r="A78" s="106">
        <v>76</v>
      </c>
      <c r="B78" s="21" t="s">
        <v>755</v>
      </c>
      <c r="C78" s="22" t="s">
        <v>769</v>
      </c>
      <c r="D78" s="20" t="s">
        <v>638</v>
      </c>
      <c r="E78" s="23" t="s">
        <v>12</v>
      </c>
      <c r="F78" s="23">
        <v>2000</v>
      </c>
      <c r="G78" s="23">
        <v>769</v>
      </c>
      <c r="H78" s="23">
        <v>763.2</v>
      </c>
      <c r="I78" s="23">
        <v>773.2</v>
      </c>
      <c r="J78" s="33">
        <f t="shared" si="10"/>
        <v>4.2000000000000455</v>
      </c>
      <c r="K78" s="34">
        <f t="shared" si="11"/>
        <v>8400.0000000000909</v>
      </c>
      <c r="L78" s="55">
        <f>SUM(K75:K78)</f>
        <v>16905.000000000015</v>
      </c>
    </row>
    <row r="79" spans="1:12" ht="19" customHeight="1">
      <c r="A79" s="106">
        <v>77</v>
      </c>
      <c r="B79" s="21">
        <v>45282</v>
      </c>
      <c r="C79" s="22" t="s">
        <v>195</v>
      </c>
      <c r="D79" s="20" t="s">
        <v>760</v>
      </c>
      <c r="E79" s="23" t="s">
        <v>12</v>
      </c>
      <c r="F79" s="23">
        <v>3400</v>
      </c>
      <c r="G79" s="23">
        <v>407.4</v>
      </c>
      <c r="H79" s="23">
        <v>401.4</v>
      </c>
      <c r="I79" s="23">
        <v>416.3</v>
      </c>
      <c r="J79" s="33">
        <f t="shared" si="10"/>
        <v>8.9000000000000341</v>
      </c>
      <c r="K79" s="34">
        <f t="shared" si="11"/>
        <v>30260.000000000116</v>
      </c>
      <c r="L79" s="55"/>
    </row>
    <row r="80" spans="1:12" ht="19" customHeight="1">
      <c r="A80" s="106">
        <v>78</v>
      </c>
      <c r="B80" s="21"/>
      <c r="C80" s="22" t="s">
        <v>408</v>
      </c>
      <c r="D80" s="20" t="s">
        <v>52</v>
      </c>
      <c r="E80" s="23" t="s">
        <v>12</v>
      </c>
      <c r="F80" s="23">
        <v>400</v>
      </c>
      <c r="G80" s="23">
        <v>1871.95</v>
      </c>
      <c r="H80" s="23">
        <v>1860.3</v>
      </c>
      <c r="I80" s="23">
        <v>1868</v>
      </c>
      <c r="J80" s="33">
        <f t="shared" si="10"/>
        <v>-3.9500000000000455</v>
      </c>
      <c r="K80" s="34">
        <f t="shared" si="11"/>
        <v>-1580.0000000000182</v>
      </c>
      <c r="L80" s="81"/>
    </row>
    <row r="81" spans="1:12" ht="19" customHeight="1">
      <c r="A81" s="106">
        <v>79</v>
      </c>
      <c r="B81" s="21"/>
      <c r="C81" s="22" t="s">
        <v>423</v>
      </c>
      <c r="D81" s="20" t="s">
        <v>351</v>
      </c>
      <c r="E81" s="23" t="s">
        <v>12</v>
      </c>
      <c r="F81" s="23">
        <v>4575</v>
      </c>
      <c r="G81" s="23">
        <v>150.6</v>
      </c>
      <c r="H81" s="23">
        <v>148.5</v>
      </c>
      <c r="I81" s="23">
        <v>148.5</v>
      </c>
      <c r="J81" s="33">
        <f t="shared" si="10"/>
        <v>-2.0999999999999943</v>
      </c>
      <c r="K81" s="34">
        <f t="shared" si="11"/>
        <v>-9607.4999999999745</v>
      </c>
      <c r="L81" s="55"/>
    </row>
    <row r="82" spans="1:12" ht="19" customHeight="1">
      <c r="A82" s="106">
        <v>80</v>
      </c>
      <c r="B82" s="21"/>
      <c r="C82" s="22" t="s">
        <v>512</v>
      </c>
      <c r="D82" s="20" t="s">
        <v>78</v>
      </c>
      <c r="E82" s="23" t="s">
        <v>13</v>
      </c>
      <c r="F82" s="23">
        <v>125</v>
      </c>
      <c r="G82" s="23">
        <v>7276</v>
      </c>
      <c r="H82" s="23">
        <v>7353</v>
      </c>
      <c r="I82" s="23">
        <v>7322.7</v>
      </c>
      <c r="J82" s="33">
        <f t="shared" si="10"/>
        <v>-46.699999999999818</v>
      </c>
      <c r="K82" s="34">
        <f t="shared" si="11"/>
        <v>-5837.4999999999773</v>
      </c>
      <c r="L82" s="81"/>
    </row>
    <row r="83" spans="1:12" ht="19" customHeight="1">
      <c r="A83" s="106">
        <v>81</v>
      </c>
      <c r="B83" s="21"/>
      <c r="C83" s="22" t="s">
        <v>623</v>
      </c>
      <c r="D83" s="20" t="s">
        <v>692</v>
      </c>
      <c r="E83" s="23" t="s">
        <v>12</v>
      </c>
      <c r="F83" s="23">
        <v>1900</v>
      </c>
      <c r="G83" s="23">
        <v>360.9</v>
      </c>
      <c r="H83" s="23">
        <v>358.2</v>
      </c>
      <c r="I83" s="23">
        <v>359.55</v>
      </c>
      <c r="J83" s="33">
        <f t="shared" si="10"/>
        <v>-1.3499999999999659</v>
      </c>
      <c r="K83" s="34">
        <f t="shared" si="11"/>
        <v>-2564.9999999999354</v>
      </c>
      <c r="L83" s="55"/>
    </row>
    <row r="84" spans="1:12" ht="19" customHeight="1">
      <c r="A84" s="106">
        <v>82</v>
      </c>
      <c r="B84" s="21"/>
      <c r="C84" s="22" t="s">
        <v>558</v>
      </c>
      <c r="D84" s="20" t="s">
        <v>448</v>
      </c>
      <c r="E84" s="23" t="s">
        <v>12</v>
      </c>
      <c r="F84" s="23">
        <v>3000</v>
      </c>
      <c r="G84" s="23">
        <v>451.9</v>
      </c>
      <c r="H84" s="23">
        <v>448.2</v>
      </c>
      <c r="I84" s="23">
        <v>458.95</v>
      </c>
      <c r="J84" s="33">
        <f t="shared" si="10"/>
        <v>7.0500000000000114</v>
      </c>
      <c r="K84" s="34">
        <f t="shared" si="11"/>
        <v>21150.000000000033</v>
      </c>
      <c r="L84" s="55"/>
    </row>
    <row r="85" spans="1:12" ht="19" customHeight="1">
      <c r="A85" s="106">
        <v>83</v>
      </c>
      <c r="B85" s="21" t="s">
        <v>755</v>
      </c>
      <c r="C85" s="22" t="s">
        <v>256</v>
      </c>
      <c r="D85" s="20" t="s">
        <v>653</v>
      </c>
      <c r="E85" s="23" t="s">
        <v>12</v>
      </c>
      <c r="F85" s="23">
        <v>2000</v>
      </c>
      <c r="G85" s="23">
        <v>743</v>
      </c>
      <c r="H85" s="23">
        <v>738.9</v>
      </c>
      <c r="I85" s="23">
        <v>743.6</v>
      </c>
      <c r="J85" s="33">
        <f t="shared" si="10"/>
        <v>0.60000000000002274</v>
      </c>
      <c r="K85" s="34">
        <f t="shared" si="11"/>
        <v>1200.0000000000455</v>
      </c>
      <c r="L85" s="55"/>
    </row>
    <row r="86" spans="1:12" ht="19" customHeight="1">
      <c r="A86" s="106">
        <v>84</v>
      </c>
      <c r="B86" s="21" t="s">
        <v>755</v>
      </c>
      <c r="C86" s="22" t="s">
        <v>766</v>
      </c>
      <c r="D86" s="20" t="s">
        <v>154</v>
      </c>
      <c r="E86" s="23" t="s">
        <v>12</v>
      </c>
      <c r="F86" s="23">
        <v>2800</v>
      </c>
      <c r="G86" s="23">
        <v>571.5</v>
      </c>
      <c r="H86" s="23">
        <v>567.45000000000005</v>
      </c>
      <c r="I86" s="23">
        <v>571.29999999999995</v>
      </c>
      <c r="J86" s="33">
        <f t="shared" si="10"/>
        <v>-0.20000000000004547</v>
      </c>
      <c r="K86" s="34">
        <f t="shared" si="11"/>
        <v>-560.00000000012733</v>
      </c>
      <c r="L86" s="55">
        <f>SUM(K79:K86)</f>
        <v>32460.000000000164</v>
      </c>
    </row>
    <row r="87" spans="1:12" ht="19" customHeight="1">
      <c r="A87" s="106">
        <v>85</v>
      </c>
      <c r="B87" s="21">
        <v>45286</v>
      </c>
      <c r="C87" s="22" t="s">
        <v>276</v>
      </c>
      <c r="D87" s="20" t="s">
        <v>177</v>
      </c>
      <c r="E87" s="23" t="s">
        <v>12</v>
      </c>
      <c r="F87" s="23">
        <v>5700</v>
      </c>
      <c r="G87" s="23">
        <v>182.4</v>
      </c>
      <c r="H87" s="23">
        <v>180</v>
      </c>
      <c r="I87" s="23">
        <v>180.9</v>
      </c>
      <c r="J87" s="33">
        <f t="shared" si="10"/>
        <v>-1.5</v>
      </c>
      <c r="K87" s="34">
        <f t="shared" si="11"/>
        <v>-8550</v>
      </c>
      <c r="L87" s="55"/>
    </row>
    <row r="88" spans="1:12" ht="19" customHeight="1">
      <c r="A88" s="106">
        <v>86</v>
      </c>
      <c r="B88" s="21"/>
      <c r="C88" s="22" t="s">
        <v>114</v>
      </c>
      <c r="D88" s="20" t="s">
        <v>168</v>
      </c>
      <c r="E88" s="23" t="s">
        <v>12</v>
      </c>
      <c r="F88" s="23">
        <v>1100</v>
      </c>
      <c r="G88" s="23">
        <v>1048.3499999999999</v>
      </c>
      <c r="H88" s="23">
        <v>1036.8</v>
      </c>
      <c r="I88" s="23">
        <v>1069.95</v>
      </c>
      <c r="J88" s="33">
        <f t="shared" si="10"/>
        <v>21.600000000000136</v>
      </c>
      <c r="K88" s="34">
        <f t="shared" si="11"/>
        <v>23760.000000000149</v>
      </c>
      <c r="L88" s="81"/>
    </row>
    <row r="89" spans="1:12" ht="19" customHeight="1">
      <c r="A89" s="106">
        <v>87</v>
      </c>
      <c r="B89" s="21"/>
      <c r="C89" s="22" t="s">
        <v>395</v>
      </c>
      <c r="D89" s="20" t="s">
        <v>564</v>
      </c>
      <c r="E89" s="23" t="s">
        <v>12</v>
      </c>
      <c r="F89" s="23">
        <v>4500</v>
      </c>
      <c r="G89" s="23">
        <v>201.95</v>
      </c>
      <c r="H89" s="23">
        <v>199.8</v>
      </c>
      <c r="I89" s="23">
        <v>201.6</v>
      </c>
      <c r="J89" s="33">
        <f t="shared" si="10"/>
        <v>-0.34999999999999432</v>
      </c>
      <c r="K89" s="34">
        <f t="shared" si="11"/>
        <v>-1574.9999999999745</v>
      </c>
      <c r="L89" s="55"/>
    </row>
    <row r="90" spans="1:12" ht="19" customHeight="1">
      <c r="A90" s="106">
        <v>88</v>
      </c>
      <c r="B90" s="21"/>
      <c r="C90" s="22" t="s">
        <v>616</v>
      </c>
      <c r="D90" s="20" t="s">
        <v>563</v>
      </c>
      <c r="E90" s="23" t="s">
        <v>12</v>
      </c>
      <c r="F90" s="23">
        <v>2000</v>
      </c>
      <c r="G90" s="23">
        <v>626</v>
      </c>
      <c r="H90" s="23">
        <v>618.29999999999995</v>
      </c>
      <c r="I90" s="23">
        <v>634.4</v>
      </c>
      <c r="J90" s="33">
        <f t="shared" si="10"/>
        <v>8.3999999999999773</v>
      </c>
      <c r="K90" s="34">
        <f t="shared" si="11"/>
        <v>16799.999999999956</v>
      </c>
      <c r="L90" s="81"/>
    </row>
    <row r="91" spans="1:12" ht="19" customHeight="1">
      <c r="A91" s="106">
        <v>89</v>
      </c>
      <c r="B91" s="21" t="s">
        <v>755</v>
      </c>
      <c r="C91" s="22" t="s">
        <v>770</v>
      </c>
      <c r="D91" s="20" t="s">
        <v>695</v>
      </c>
      <c r="E91" s="23" t="s">
        <v>12</v>
      </c>
      <c r="F91" s="23">
        <v>1400</v>
      </c>
      <c r="G91" s="23">
        <v>1263</v>
      </c>
      <c r="H91" s="23">
        <v>1257.3</v>
      </c>
      <c r="I91" s="23">
        <v>1263</v>
      </c>
      <c r="J91" s="33">
        <f t="shared" si="10"/>
        <v>0</v>
      </c>
      <c r="K91" s="34">
        <f t="shared" si="11"/>
        <v>0</v>
      </c>
      <c r="L91" s="55">
        <f>SUM(K87:K91)</f>
        <v>30435.000000000131</v>
      </c>
    </row>
    <row r="92" spans="1:12" ht="19" customHeight="1">
      <c r="A92" s="106">
        <v>90</v>
      </c>
      <c r="B92" s="21">
        <v>45287</v>
      </c>
      <c r="C92" s="22" t="s">
        <v>240</v>
      </c>
      <c r="D92" s="20" t="s">
        <v>24</v>
      </c>
      <c r="E92" s="23" t="s">
        <v>12</v>
      </c>
      <c r="F92" s="23">
        <v>600</v>
      </c>
      <c r="G92" s="23">
        <v>3536</v>
      </c>
      <c r="H92" s="23">
        <v>3510.9</v>
      </c>
      <c r="I92" s="23">
        <v>3537</v>
      </c>
      <c r="J92" s="33">
        <f t="shared" si="10"/>
        <v>1</v>
      </c>
      <c r="K92" s="34">
        <f t="shared" si="11"/>
        <v>600</v>
      </c>
      <c r="L92" s="55"/>
    </row>
    <row r="93" spans="1:12" ht="19" customHeight="1">
      <c r="A93" s="106">
        <v>91</v>
      </c>
      <c r="B93" s="21"/>
      <c r="C93" s="22" t="s">
        <v>227</v>
      </c>
      <c r="D93" s="20" t="s">
        <v>153</v>
      </c>
      <c r="E93" s="23" t="s">
        <v>12</v>
      </c>
      <c r="F93" s="23">
        <v>5850</v>
      </c>
      <c r="G93" s="23">
        <v>231.15</v>
      </c>
      <c r="H93" s="23">
        <v>228.6</v>
      </c>
      <c r="I93" s="23">
        <v>229.5</v>
      </c>
      <c r="J93" s="33">
        <f t="shared" si="10"/>
        <v>-1.6500000000000057</v>
      </c>
      <c r="K93" s="34">
        <f t="shared" si="11"/>
        <v>-9652.5000000000327</v>
      </c>
      <c r="L93" s="81"/>
    </row>
    <row r="94" spans="1:12" ht="19" customHeight="1">
      <c r="A94" s="106">
        <v>92</v>
      </c>
      <c r="B94" s="21"/>
      <c r="C94" s="22" t="s">
        <v>120</v>
      </c>
      <c r="D94" s="20" t="s">
        <v>113</v>
      </c>
      <c r="E94" s="23" t="s">
        <v>12</v>
      </c>
      <c r="F94" s="23">
        <v>2850</v>
      </c>
      <c r="G94" s="23">
        <v>734.65</v>
      </c>
      <c r="H94" s="23">
        <v>727.2</v>
      </c>
      <c r="I94" s="23">
        <v>738.4</v>
      </c>
      <c r="J94" s="33">
        <f t="shared" si="10"/>
        <v>3.75</v>
      </c>
      <c r="K94" s="34">
        <f t="shared" si="11"/>
        <v>10687.5</v>
      </c>
      <c r="L94" s="55"/>
    </row>
    <row r="95" spans="1:12" ht="19" customHeight="1">
      <c r="A95" s="106">
        <v>93</v>
      </c>
      <c r="B95" s="21"/>
      <c r="C95" s="22" t="s">
        <v>288</v>
      </c>
      <c r="D95" s="20" t="s">
        <v>172</v>
      </c>
      <c r="E95" s="23" t="s">
        <v>12</v>
      </c>
      <c r="F95" s="23">
        <v>1450</v>
      </c>
      <c r="G95" s="23">
        <v>854.6</v>
      </c>
      <c r="H95" s="23">
        <v>846.9</v>
      </c>
      <c r="I95" s="23">
        <v>846.9</v>
      </c>
      <c r="J95" s="33">
        <f t="shared" si="10"/>
        <v>-7.7000000000000455</v>
      </c>
      <c r="K95" s="34">
        <f t="shared" si="11"/>
        <v>-11165.000000000065</v>
      </c>
      <c r="L95" s="81"/>
    </row>
    <row r="96" spans="1:12" ht="19" customHeight="1">
      <c r="A96" s="106">
        <v>94</v>
      </c>
      <c r="B96" s="21" t="s">
        <v>755</v>
      </c>
      <c r="C96" s="22" t="s">
        <v>781</v>
      </c>
      <c r="D96" s="20" t="s">
        <v>386</v>
      </c>
      <c r="E96" s="23" t="s">
        <v>12</v>
      </c>
      <c r="F96" s="23">
        <v>1100</v>
      </c>
      <c r="G96" s="23">
        <v>1701.9</v>
      </c>
      <c r="H96" s="23">
        <v>1687.5</v>
      </c>
      <c r="I96" s="23">
        <v>1698.4</v>
      </c>
      <c r="J96" s="33">
        <f t="shared" si="10"/>
        <v>-3.5</v>
      </c>
      <c r="K96" s="34">
        <f t="shared" si="11"/>
        <v>-3850</v>
      </c>
      <c r="L96" s="55"/>
    </row>
    <row r="97" spans="1:13" ht="19" customHeight="1">
      <c r="A97" s="106">
        <v>95</v>
      </c>
      <c r="B97" s="21" t="s">
        <v>755</v>
      </c>
      <c r="C97" s="22" t="s">
        <v>795</v>
      </c>
      <c r="D97" s="20" t="s">
        <v>202</v>
      </c>
      <c r="E97" s="23" t="s">
        <v>12</v>
      </c>
      <c r="F97" s="23">
        <v>1350</v>
      </c>
      <c r="G97" s="23">
        <v>877.5</v>
      </c>
      <c r="H97" s="23">
        <v>870.3</v>
      </c>
      <c r="I97" s="23">
        <v>885.2</v>
      </c>
      <c r="J97" s="33">
        <f t="shared" si="10"/>
        <v>7.7000000000000455</v>
      </c>
      <c r="K97" s="34">
        <f t="shared" si="11"/>
        <v>10395.000000000062</v>
      </c>
      <c r="L97" s="55">
        <f>SUM(K92:K97)</f>
        <v>-2985.0000000000364</v>
      </c>
    </row>
    <row r="98" spans="1:13" ht="19" customHeight="1">
      <c r="A98" s="106">
        <v>96</v>
      </c>
      <c r="B98" s="21">
        <v>45288</v>
      </c>
      <c r="C98" s="22" t="s">
        <v>137</v>
      </c>
      <c r="D98" s="20" t="s">
        <v>369</v>
      </c>
      <c r="E98" s="23" t="s">
        <v>12</v>
      </c>
      <c r="F98" s="23">
        <v>1250</v>
      </c>
      <c r="G98" s="23">
        <v>1279</v>
      </c>
      <c r="H98" s="23">
        <v>1269.45</v>
      </c>
      <c r="I98" s="23">
        <v>1269.45</v>
      </c>
      <c r="J98" s="33">
        <f t="shared" si="10"/>
        <v>-9.5499999999999545</v>
      </c>
      <c r="K98" s="34">
        <f t="shared" si="11"/>
        <v>-11937.499999999944</v>
      </c>
      <c r="L98" s="55"/>
    </row>
    <row r="99" spans="1:13" ht="19" customHeight="1">
      <c r="A99" s="106">
        <v>97</v>
      </c>
      <c r="B99" s="21"/>
      <c r="C99" s="22" t="s">
        <v>277</v>
      </c>
      <c r="D99" s="20" t="s">
        <v>386</v>
      </c>
      <c r="E99" s="23" t="s">
        <v>12</v>
      </c>
      <c r="F99" s="23">
        <v>1100</v>
      </c>
      <c r="G99" s="23">
        <v>1727.9</v>
      </c>
      <c r="H99" s="23">
        <v>1715.4</v>
      </c>
      <c r="I99" s="23">
        <v>1725</v>
      </c>
      <c r="J99" s="33">
        <f t="shared" si="10"/>
        <v>-2.9000000000000909</v>
      </c>
      <c r="K99" s="34">
        <f t="shared" si="11"/>
        <v>-3190.0000000001</v>
      </c>
      <c r="L99" s="81"/>
    </row>
    <row r="100" spans="1:13" ht="19" customHeight="1">
      <c r="A100" s="106">
        <v>98</v>
      </c>
      <c r="B100" s="21"/>
      <c r="C100" s="22" t="s">
        <v>418</v>
      </c>
      <c r="D100" s="20" t="s">
        <v>163</v>
      </c>
      <c r="E100" s="23" t="s">
        <v>12</v>
      </c>
      <c r="F100" s="23">
        <v>5400</v>
      </c>
      <c r="G100" s="23">
        <v>397.45</v>
      </c>
      <c r="H100" s="23">
        <v>391.5</v>
      </c>
      <c r="I100" s="23">
        <v>401.05</v>
      </c>
      <c r="J100" s="33">
        <f t="shared" si="10"/>
        <v>3.6000000000000227</v>
      </c>
      <c r="K100" s="34">
        <f t="shared" si="11"/>
        <v>19440.000000000124</v>
      </c>
      <c r="L100" s="55"/>
    </row>
    <row r="101" spans="1:13" ht="19" customHeight="1">
      <c r="A101" s="106">
        <v>99</v>
      </c>
      <c r="B101" s="21"/>
      <c r="C101" s="22" t="s">
        <v>252</v>
      </c>
      <c r="D101" s="20" t="s">
        <v>667</v>
      </c>
      <c r="E101" s="23" t="s">
        <v>12</v>
      </c>
      <c r="F101" s="23">
        <v>7500</v>
      </c>
      <c r="G101" s="23">
        <v>161.30000000000001</v>
      </c>
      <c r="H101" s="23">
        <v>159.30000000000001</v>
      </c>
      <c r="I101" s="23">
        <v>163.19999999999999</v>
      </c>
      <c r="J101" s="33">
        <f t="shared" si="10"/>
        <v>1.8999999999999773</v>
      </c>
      <c r="K101" s="34">
        <f t="shared" si="11"/>
        <v>14249.999999999829</v>
      </c>
      <c r="L101" s="81"/>
    </row>
    <row r="102" spans="1:13" ht="19" customHeight="1">
      <c r="A102" s="106">
        <v>100</v>
      </c>
      <c r="B102" s="21" t="s">
        <v>755</v>
      </c>
      <c r="C102" s="22" t="s">
        <v>763</v>
      </c>
      <c r="D102" s="20" t="s">
        <v>185</v>
      </c>
      <c r="E102" s="23" t="s">
        <v>12</v>
      </c>
      <c r="F102" s="23">
        <v>2200</v>
      </c>
      <c r="G102" s="23">
        <v>1095</v>
      </c>
      <c r="H102" s="23">
        <v>1088.0999999999999</v>
      </c>
      <c r="I102" s="23">
        <v>1098</v>
      </c>
      <c r="J102" s="33">
        <f t="shared" si="10"/>
        <v>3</v>
      </c>
      <c r="K102" s="34">
        <f t="shared" si="11"/>
        <v>6600</v>
      </c>
      <c r="L102" s="55">
        <f>SUM(K98:K102)</f>
        <v>25162.499999999909</v>
      </c>
    </row>
    <row r="103" spans="1:13" ht="19" customHeight="1">
      <c r="A103" s="106">
        <v>101</v>
      </c>
      <c r="B103" s="21">
        <v>45289</v>
      </c>
      <c r="C103" s="22" t="s">
        <v>195</v>
      </c>
      <c r="D103" s="20" t="s">
        <v>744</v>
      </c>
      <c r="E103" s="23" t="s">
        <v>12</v>
      </c>
      <c r="F103" s="23">
        <v>14200</v>
      </c>
      <c r="G103" s="23">
        <v>101.55</v>
      </c>
      <c r="H103" s="23">
        <v>99.45</v>
      </c>
      <c r="I103" s="23">
        <v>103.1</v>
      </c>
      <c r="J103" s="33">
        <f t="shared" si="10"/>
        <v>1.5499999999999972</v>
      </c>
      <c r="K103" s="34">
        <f t="shared" si="11"/>
        <v>22009.99999999996</v>
      </c>
      <c r="L103" s="55"/>
    </row>
    <row r="104" spans="1:13" ht="19" customHeight="1">
      <c r="A104" s="106">
        <v>102</v>
      </c>
      <c r="B104" s="21"/>
      <c r="C104" s="22" t="s">
        <v>501</v>
      </c>
      <c r="D104" s="20" t="s">
        <v>648</v>
      </c>
      <c r="E104" s="23" t="s">
        <v>12</v>
      </c>
      <c r="F104" s="23">
        <v>600</v>
      </c>
      <c r="G104" s="23">
        <v>2493.8000000000002</v>
      </c>
      <c r="H104" s="23">
        <v>2466.9</v>
      </c>
      <c r="I104" s="23">
        <v>2489</v>
      </c>
      <c r="J104" s="33">
        <f t="shared" si="10"/>
        <v>-4.8000000000001819</v>
      </c>
      <c r="K104" s="34">
        <f t="shared" si="11"/>
        <v>-2880.0000000001091</v>
      </c>
      <c r="L104" s="81"/>
    </row>
    <row r="105" spans="1:13" ht="19" customHeight="1">
      <c r="A105" s="106">
        <v>103</v>
      </c>
      <c r="B105" s="21"/>
      <c r="C105" s="22" t="s">
        <v>271</v>
      </c>
      <c r="D105" s="20" t="s">
        <v>545</v>
      </c>
      <c r="E105" s="23" t="s">
        <v>12</v>
      </c>
      <c r="F105" s="23">
        <v>7500</v>
      </c>
      <c r="G105" s="23">
        <v>133.5</v>
      </c>
      <c r="H105" s="23">
        <v>131.85</v>
      </c>
      <c r="I105" s="23">
        <v>135.9</v>
      </c>
      <c r="J105" s="33">
        <f t="shared" si="10"/>
        <v>2.4000000000000057</v>
      </c>
      <c r="K105" s="34">
        <f t="shared" si="11"/>
        <v>18000.000000000044</v>
      </c>
      <c r="L105" s="55"/>
    </row>
    <row r="106" spans="1:13" ht="19" customHeight="1">
      <c r="A106" s="106">
        <v>104</v>
      </c>
      <c r="B106" s="21"/>
      <c r="C106" s="22" t="s">
        <v>453</v>
      </c>
      <c r="D106" s="20" t="s">
        <v>92</v>
      </c>
      <c r="E106" s="23" t="s">
        <v>12</v>
      </c>
      <c r="F106" s="23">
        <v>800</v>
      </c>
      <c r="G106" s="23">
        <v>1805.7</v>
      </c>
      <c r="H106" s="23">
        <v>1791.9</v>
      </c>
      <c r="I106" s="23">
        <v>1797</v>
      </c>
      <c r="J106" s="33">
        <f t="shared" si="10"/>
        <v>-8.7000000000000455</v>
      </c>
      <c r="K106" s="34">
        <f t="shared" si="11"/>
        <v>-6960.0000000000364</v>
      </c>
      <c r="L106" s="81"/>
    </row>
    <row r="107" spans="1:13" ht="19" customHeight="1" thickBot="1">
      <c r="A107" s="106">
        <v>105</v>
      </c>
      <c r="B107" s="21" t="s">
        <v>755</v>
      </c>
      <c r="C107" s="22" t="s">
        <v>461</v>
      </c>
      <c r="D107" s="20" t="s">
        <v>575</v>
      </c>
      <c r="E107" s="23" t="s">
        <v>12</v>
      </c>
      <c r="F107" s="23">
        <v>4000</v>
      </c>
      <c r="G107" s="23">
        <v>408.25</v>
      </c>
      <c r="H107" s="23">
        <v>405.9</v>
      </c>
      <c r="I107" s="23">
        <v>408.2</v>
      </c>
      <c r="J107" s="33">
        <f t="shared" si="10"/>
        <v>-5.0000000000011369E-2</v>
      </c>
      <c r="K107" s="34">
        <f t="shared" si="11"/>
        <v>-200.00000000004547</v>
      </c>
      <c r="L107" s="55">
        <f>SUM(K103:K107)</f>
        <v>29969.999999999818</v>
      </c>
    </row>
    <row r="108" spans="1:13" ht="31.45" customHeight="1" thickBot="1">
      <c r="A108" s="110"/>
      <c r="B108" s="111"/>
      <c r="C108" s="111"/>
      <c r="D108" s="57" t="s">
        <v>31</v>
      </c>
      <c r="E108" s="57"/>
      <c r="F108" s="57"/>
      <c r="G108" s="57"/>
      <c r="H108" s="57"/>
      <c r="I108" s="57"/>
      <c r="J108" s="58"/>
      <c r="K108" s="59">
        <f>SUM(K3:K107)</f>
        <v>424752.79999999981</v>
      </c>
      <c r="L108" s="69"/>
      <c r="M108" s="112"/>
    </row>
    <row r="109" spans="1:13" ht="15.35">
      <c r="A109" s="66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</row>
    <row r="110" spans="1:13" ht="15.35">
      <c r="A110" s="66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</row>
    <row r="111" spans="1:13" ht="15.35">
      <c r="A111" s="66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</row>
    <row r="112" spans="1:13" ht="2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26"/>
      <c r="K112" s="27"/>
      <c r="L112" s="27"/>
    </row>
    <row r="113" spans="1:13" ht="2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26"/>
      <c r="K113" s="27"/>
      <c r="L113" s="27"/>
    </row>
    <row r="114" spans="1:13" ht="2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26"/>
      <c r="K114" s="27"/>
      <c r="L114" s="27"/>
    </row>
    <row r="115" spans="1:13" ht="2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26"/>
      <c r="K115" s="27"/>
      <c r="L115" s="27"/>
    </row>
    <row r="116" spans="1:13" ht="2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26"/>
      <c r="K116" s="27"/>
      <c r="L116" s="27"/>
    </row>
    <row r="117" spans="1:13" ht="2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26"/>
      <c r="K117" s="27"/>
      <c r="L117" s="27"/>
    </row>
    <row r="118" spans="1:13" ht="2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26"/>
      <c r="K118" s="27"/>
      <c r="L118" s="27"/>
    </row>
    <row r="119" spans="1:13" ht="2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26"/>
      <c r="K119" s="27"/>
      <c r="L119" s="27"/>
    </row>
    <row r="120" spans="1:13" ht="15.35">
      <c r="A120" s="66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</row>
    <row r="121" spans="1:13">
      <c r="A121" s="114" t="s">
        <v>775</v>
      </c>
      <c r="B121" s="115"/>
      <c r="C121" s="115"/>
      <c r="D121" s="115"/>
      <c r="E121" s="115"/>
      <c r="F121" s="115"/>
      <c r="G121" s="115"/>
      <c r="H121" s="115"/>
      <c r="I121" s="115"/>
      <c r="J121" s="115"/>
      <c r="K121" s="115"/>
      <c r="L121" s="116"/>
      <c r="M121" s="116"/>
    </row>
    <row r="122" spans="1:13">
      <c r="A122" s="115" t="s">
        <v>776</v>
      </c>
      <c r="B122" s="115"/>
      <c r="C122" s="115"/>
      <c r="D122" s="115"/>
      <c r="E122" s="115"/>
      <c r="F122" s="115"/>
      <c r="G122" s="115"/>
      <c r="H122" s="115"/>
      <c r="I122" s="115"/>
      <c r="J122" s="115"/>
      <c r="K122" s="115"/>
      <c r="L122" s="116"/>
      <c r="M122" s="116"/>
    </row>
    <row r="123" spans="1:13">
      <c r="A123" s="115" t="s">
        <v>798</v>
      </c>
      <c r="B123" s="115"/>
      <c r="C123" s="115"/>
      <c r="D123" s="115"/>
      <c r="E123" s="115"/>
      <c r="F123" s="115"/>
      <c r="G123" s="115"/>
      <c r="H123" s="115"/>
      <c r="I123" s="115"/>
      <c r="J123" s="115"/>
      <c r="K123" s="115"/>
      <c r="L123" s="116"/>
      <c r="M123" s="116"/>
    </row>
    <row r="124" spans="1:13">
      <c r="A124" s="115" t="s">
        <v>777</v>
      </c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6"/>
      <c r="M124" s="116"/>
    </row>
    <row r="125" spans="1:13">
      <c r="A125" s="115" t="s">
        <v>778</v>
      </c>
      <c r="B125" s="115"/>
      <c r="C125" s="115"/>
      <c r="D125" s="115"/>
      <c r="E125" s="115"/>
      <c r="F125" s="115"/>
      <c r="G125" s="115"/>
      <c r="H125" s="115"/>
      <c r="I125" s="115"/>
      <c r="J125" s="115"/>
      <c r="K125" s="115"/>
      <c r="L125" s="116"/>
      <c r="M125" s="116"/>
    </row>
    <row r="126" spans="1:13">
      <c r="A126" s="115" t="s">
        <v>753</v>
      </c>
      <c r="B126" s="115"/>
      <c r="C126" s="115"/>
      <c r="D126" s="115"/>
      <c r="E126" s="115"/>
      <c r="F126" s="115"/>
      <c r="G126" s="115"/>
      <c r="H126" s="115"/>
      <c r="I126" s="115"/>
      <c r="J126" s="115"/>
      <c r="K126" s="115"/>
      <c r="L126" s="116"/>
      <c r="M126" s="116"/>
    </row>
    <row r="127" spans="1:13">
      <c r="A127" s="115" t="s">
        <v>799</v>
      </c>
      <c r="B127" s="115"/>
      <c r="C127" s="115"/>
      <c r="D127" s="115"/>
      <c r="E127" s="115"/>
      <c r="F127" s="115"/>
      <c r="G127" s="115"/>
      <c r="H127" s="115"/>
      <c r="I127" s="115"/>
      <c r="J127" s="115"/>
      <c r="K127" s="115"/>
      <c r="L127" s="116"/>
      <c r="M127" s="116"/>
    </row>
    <row r="128" spans="1:13">
      <c r="A128" s="115" t="s">
        <v>800</v>
      </c>
      <c r="B128" s="115"/>
      <c r="C128" s="115"/>
      <c r="D128" s="115"/>
      <c r="E128" s="115"/>
      <c r="F128" s="115"/>
      <c r="G128" s="115"/>
      <c r="H128" s="115"/>
      <c r="I128" s="115"/>
      <c r="J128" s="115"/>
      <c r="K128" s="115"/>
      <c r="L128" s="116"/>
      <c r="M128" s="116"/>
    </row>
    <row r="129" spans="1:13">
      <c r="A129" s="115" t="s">
        <v>801</v>
      </c>
      <c r="B129" s="115"/>
      <c r="C129" s="115"/>
      <c r="D129" s="115"/>
      <c r="E129" s="115"/>
      <c r="F129" s="115"/>
      <c r="G129" s="115"/>
      <c r="H129" s="115"/>
      <c r="I129" s="115"/>
      <c r="J129" s="115"/>
      <c r="K129" s="115"/>
      <c r="L129" s="116"/>
      <c r="M129" s="116"/>
    </row>
    <row r="130" spans="1:13">
      <c r="A130" s="115" t="s">
        <v>802</v>
      </c>
      <c r="B130" s="115"/>
      <c r="C130" s="115"/>
      <c r="D130" s="115"/>
      <c r="E130" s="115"/>
      <c r="F130" s="115"/>
      <c r="G130" s="115"/>
      <c r="H130" s="115"/>
      <c r="I130" s="115"/>
      <c r="J130" s="115"/>
      <c r="K130" s="115"/>
      <c r="L130" s="116"/>
      <c r="M130" s="116"/>
    </row>
  </sheetData>
  <mergeCells count="1">
    <mergeCell ref="A1:L1"/>
  </mergeCell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0EA92-A22E-4838-BA3A-A4D764DF5863}">
  <dimension ref="A39:Q48"/>
  <sheetViews>
    <sheetView workbookViewId="0">
      <selection activeCell="J17" sqref="J17"/>
    </sheetView>
  </sheetViews>
  <sheetFormatPr defaultRowHeight="14.35"/>
  <cols>
    <col min="1" max="17" width="8.9375" style="67"/>
  </cols>
  <sheetData>
    <row r="39" spans="1:17">
      <c r="A39" s="114" t="s">
        <v>775</v>
      </c>
      <c r="B39" s="115"/>
      <c r="C39" s="115"/>
      <c r="D39" s="115"/>
      <c r="E39" s="115"/>
      <c r="F39" s="115"/>
      <c r="G39" s="115"/>
      <c r="H39" s="115"/>
      <c r="I39" s="115"/>
      <c r="J39" s="115"/>
      <c r="K39" s="115"/>
      <c r="L39" s="116"/>
      <c r="M39" s="116"/>
      <c r="N39" s="116"/>
      <c r="O39" s="116"/>
      <c r="P39" s="116"/>
      <c r="Q39" s="116"/>
    </row>
    <row r="40" spans="1:17">
      <c r="A40" s="115" t="s">
        <v>776</v>
      </c>
      <c r="B40" s="115"/>
      <c r="C40" s="115"/>
      <c r="D40" s="115"/>
      <c r="E40" s="115"/>
      <c r="F40" s="115"/>
      <c r="G40" s="115"/>
      <c r="H40" s="115"/>
      <c r="I40" s="115"/>
      <c r="J40" s="115"/>
      <c r="K40" s="115"/>
      <c r="L40" s="116"/>
      <c r="M40" s="116"/>
      <c r="N40" s="116"/>
      <c r="O40" s="116"/>
      <c r="P40" s="116"/>
      <c r="Q40" s="116"/>
    </row>
    <row r="41" spans="1:17">
      <c r="A41" s="115" t="s">
        <v>798</v>
      </c>
      <c r="B41" s="115"/>
      <c r="C41" s="115"/>
      <c r="D41" s="115"/>
      <c r="E41" s="115"/>
      <c r="F41" s="115"/>
      <c r="G41" s="115"/>
      <c r="H41" s="115"/>
      <c r="I41" s="115"/>
      <c r="J41" s="115"/>
      <c r="K41" s="115"/>
      <c r="L41" s="116"/>
      <c r="M41" s="116"/>
      <c r="N41" s="116"/>
      <c r="O41" s="116"/>
      <c r="P41" s="116"/>
      <c r="Q41" s="116"/>
    </row>
    <row r="42" spans="1:17">
      <c r="A42" s="115" t="s">
        <v>777</v>
      </c>
      <c r="B42" s="115"/>
      <c r="C42" s="115"/>
      <c r="D42" s="115"/>
      <c r="E42" s="115"/>
      <c r="F42" s="115"/>
      <c r="G42" s="115"/>
      <c r="H42" s="115"/>
      <c r="I42" s="115"/>
      <c r="J42" s="115"/>
      <c r="K42" s="115"/>
      <c r="L42" s="116"/>
      <c r="M42" s="116"/>
      <c r="N42" s="116"/>
      <c r="O42" s="116"/>
      <c r="P42" s="116"/>
      <c r="Q42" s="116"/>
    </row>
    <row r="43" spans="1:17">
      <c r="A43" s="115" t="s">
        <v>778</v>
      </c>
      <c r="B43" s="115"/>
      <c r="C43" s="115"/>
      <c r="D43" s="115"/>
      <c r="E43" s="115"/>
      <c r="F43" s="115"/>
      <c r="G43" s="115"/>
      <c r="H43" s="115"/>
      <c r="I43" s="115"/>
      <c r="J43" s="115"/>
      <c r="K43" s="115"/>
      <c r="L43" s="116"/>
      <c r="M43" s="116"/>
      <c r="N43" s="116"/>
      <c r="O43" s="116"/>
      <c r="P43" s="116"/>
      <c r="Q43" s="116"/>
    </row>
    <row r="44" spans="1:17">
      <c r="A44" s="115" t="s">
        <v>753</v>
      </c>
      <c r="B44" s="115"/>
      <c r="C44" s="115"/>
      <c r="D44" s="115"/>
      <c r="E44" s="115"/>
      <c r="F44" s="115"/>
      <c r="G44" s="115"/>
      <c r="H44" s="115"/>
      <c r="I44" s="115"/>
      <c r="J44" s="115"/>
      <c r="K44" s="115"/>
      <c r="L44" s="116"/>
      <c r="M44" s="116"/>
      <c r="N44" s="116"/>
      <c r="O44" s="116"/>
      <c r="P44" s="116"/>
      <c r="Q44" s="116"/>
    </row>
    <row r="45" spans="1:17">
      <c r="A45" s="115" t="s">
        <v>799</v>
      </c>
      <c r="B45" s="115"/>
      <c r="C45" s="115"/>
      <c r="D45" s="115"/>
      <c r="E45" s="115"/>
      <c r="F45" s="115"/>
      <c r="G45" s="115"/>
      <c r="H45" s="115"/>
      <c r="I45" s="115"/>
      <c r="J45" s="115"/>
      <c r="K45" s="115"/>
      <c r="L45" s="116"/>
      <c r="M45" s="116"/>
      <c r="N45" s="116"/>
      <c r="O45" s="116"/>
      <c r="P45" s="116"/>
      <c r="Q45" s="116"/>
    </row>
    <row r="46" spans="1:17">
      <c r="A46" s="115" t="s">
        <v>800</v>
      </c>
      <c r="B46" s="115"/>
      <c r="C46" s="115"/>
      <c r="D46" s="115"/>
      <c r="E46" s="115"/>
      <c r="F46" s="115"/>
      <c r="G46" s="115"/>
      <c r="H46" s="115"/>
      <c r="I46" s="115"/>
      <c r="J46" s="115"/>
      <c r="K46" s="115"/>
      <c r="L46" s="116"/>
      <c r="M46" s="116"/>
      <c r="N46" s="116"/>
      <c r="O46" s="116"/>
      <c r="P46" s="116"/>
      <c r="Q46" s="116"/>
    </row>
    <row r="47" spans="1:17">
      <c r="A47" s="115" t="s">
        <v>801</v>
      </c>
      <c r="B47" s="115"/>
      <c r="C47" s="115"/>
      <c r="D47" s="115"/>
      <c r="E47" s="115"/>
      <c r="F47" s="115"/>
      <c r="G47" s="115"/>
      <c r="H47" s="115"/>
      <c r="I47" s="115"/>
      <c r="J47" s="115"/>
      <c r="K47" s="115"/>
      <c r="L47" s="116"/>
      <c r="M47" s="116"/>
      <c r="N47" s="116"/>
      <c r="O47" s="116"/>
      <c r="P47" s="116"/>
      <c r="Q47" s="116"/>
    </row>
    <row r="48" spans="1:17">
      <c r="A48" s="115" t="s">
        <v>802</v>
      </c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6"/>
      <c r="M48" s="116"/>
      <c r="N48" s="116"/>
      <c r="O48" s="116"/>
      <c r="P48" s="116"/>
      <c r="Q48" s="116"/>
    </row>
  </sheetData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4B9BE9-35C0-40A1-BB00-E7B8C4004ED5}">
  <dimension ref="A1:M95"/>
  <sheetViews>
    <sheetView zoomScale="90" zoomScaleNormal="90" workbookViewId="0">
      <pane ySplit="2" topLeftCell="A62" activePane="bottomLeft" state="frozen"/>
      <selection pane="bottomLeft" activeCell="H73" sqref="H73"/>
    </sheetView>
  </sheetViews>
  <sheetFormatPr defaultRowHeight="14.35"/>
  <cols>
    <col min="1" max="1" width="10.3515625" customWidth="1"/>
    <col min="2" max="2" width="13.52734375" customWidth="1"/>
    <col min="3" max="3" width="15.1171875" customWidth="1"/>
    <col min="4" max="4" width="19.87890625" customWidth="1"/>
    <col min="5" max="5" width="12.64453125" customWidth="1"/>
    <col min="6" max="6" width="11.64453125" customWidth="1"/>
    <col min="7" max="7" width="12.41015625" customWidth="1"/>
    <col min="8" max="8" width="14.3515625" customWidth="1"/>
    <col min="9" max="9" width="13.1171875" customWidth="1"/>
    <col min="10" max="10" width="12.3515625" customWidth="1"/>
    <col min="11" max="11" width="16.64453125" customWidth="1"/>
    <col min="12" max="12" width="14.3515625" customWidth="1"/>
    <col min="13" max="13" width="14.64453125" style="108" customWidth="1"/>
  </cols>
  <sheetData>
    <row r="1" spans="1:12" ht="49" customHeight="1">
      <c r="A1" s="127" t="s">
        <v>806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</row>
    <row r="2" spans="1:12" ht="49" customHeight="1">
      <c r="A2" s="13" t="s">
        <v>0</v>
      </c>
      <c r="B2" s="14" t="s">
        <v>2</v>
      </c>
      <c r="C2" s="14" t="s">
        <v>3</v>
      </c>
      <c r="D2" s="14" t="s">
        <v>1</v>
      </c>
      <c r="E2" s="14" t="s">
        <v>4</v>
      </c>
      <c r="F2" s="14" t="s">
        <v>507</v>
      </c>
      <c r="G2" s="15" t="s">
        <v>659</v>
      </c>
      <c r="H2" s="14" t="s">
        <v>660</v>
      </c>
      <c r="I2" s="14" t="s">
        <v>661</v>
      </c>
      <c r="J2" s="29" t="s">
        <v>8</v>
      </c>
      <c r="K2" s="30" t="s">
        <v>662</v>
      </c>
      <c r="L2" s="53" t="s">
        <v>664</v>
      </c>
    </row>
    <row r="3" spans="1:12" ht="19" customHeight="1">
      <c r="A3" s="106">
        <v>1</v>
      </c>
      <c r="B3" s="21">
        <v>45292</v>
      </c>
      <c r="C3" s="22" t="s">
        <v>129</v>
      </c>
      <c r="D3" s="20" t="s">
        <v>744</v>
      </c>
      <c r="E3" s="23" t="s">
        <v>12</v>
      </c>
      <c r="F3" s="23">
        <v>7100</v>
      </c>
      <c r="G3" s="23">
        <v>103.8</v>
      </c>
      <c r="H3" s="23">
        <v>101.7</v>
      </c>
      <c r="I3" s="23">
        <v>105</v>
      </c>
      <c r="J3" s="33">
        <f t="shared" ref="J3:J66" si="0">IF(E3="","",IF(E3="Buy",(I3-G3),(G3-I3)))</f>
        <v>1.2000000000000028</v>
      </c>
      <c r="K3" s="34">
        <f t="shared" ref="K3:K66" si="1">IF(E3="","",J3*F3)</f>
        <v>8520.00000000002</v>
      </c>
      <c r="L3" s="55"/>
    </row>
    <row r="4" spans="1:12" ht="19" customHeight="1">
      <c r="A4" s="106">
        <v>2</v>
      </c>
      <c r="B4" s="21"/>
      <c r="C4" s="22" t="s">
        <v>130</v>
      </c>
      <c r="D4" s="20" t="s">
        <v>702</v>
      </c>
      <c r="E4" s="23" t="s">
        <v>12</v>
      </c>
      <c r="F4" s="23">
        <v>300</v>
      </c>
      <c r="G4" s="23">
        <v>2880</v>
      </c>
      <c r="H4" s="23">
        <v>2850.3</v>
      </c>
      <c r="I4" s="23">
        <v>2850.4</v>
      </c>
      <c r="J4" s="33">
        <f t="shared" si="0"/>
        <v>-29.599999999999909</v>
      </c>
      <c r="K4" s="34">
        <f t="shared" si="1"/>
        <v>-8879.9999999999727</v>
      </c>
      <c r="L4" s="55"/>
    </row>
    <row r="5" spans="1:12" ht="19" customHeight="1">
      <c r="A5" s="106">
        <v>3</v>
      </c>
      <c r="B5" s="21"/>
      <c r="C5" s="22" t="s">
        <v>501</v>
      </c>
      <c r="D5" s="20" t="s">
        <v>693</v>
      </c>
      <c r="E5" s="23" t="s">
        <v>12</v>
      </c>
      <c r="F5" s="23">
        <v>2000</v>
      </c>
      <c r="G5" s="23">
        <v>425</v>
      </c>
      <c r="H5" s="23">
        <v>420.3</v>
      </c>
      <c r="I5" s="23">
        <v>435.5</v>
      </c>
      <c r="J5" s="33">
        <f t="shared" si="0"/>
        <v>10.5</v>
      </c>
      <c r="K5" s="34">
        <f t="shared" si="1"/>
        <v>21000</v>
      </c>
      <c r="L5" s="55"/>
    </row>
    <row r="6" spans="1:12" ht="19" customHeight="1">
      <c r="A6" s="106">
        <v>4</v>
      </c>
      <c r="B6" s="21"/>
      <c r="C6" s="22" t="s">
        <v>280</v>
      </c>
      <c r="D6" s="20" t="s">
        <v>133</v>
      </c>
      <c r="E6" s="23" t="s">
        <v>12</v>
      </c>
      <c r="F6" s="23">
        <v>800</v>
      </c>
      <c r="G6" s="23">
        <v>1055.9000000000001</v>
      </c>
      <c r="H6" s="23">
        <v>1047.5999999999999</v>
      </c>
      <c r="I6" s="23">
        <v>1048</v>
      </c>
      <c r="J6" s="33">
        <f t="shared" si="0"/>
        <v>-7.9000000000000909</v>
      </c>
      <c r="K6" s="34">
        <f t="shared" si="1"/>
        <v>-6320.0000000000728</v>
      </c>
      <c r="L6" s="55"/>
    </row>
    <row r="7" spans="1:12" ht="19" customHeight="1">
      <c r="A7" s="106">
        <v>5</v>
      </c>
      <c r="B7" s="21"/>
      <c r="C7" s="22" t="s">
        <v>807</v>
      </c>
      <c r="D7" s="20" t="s">
        <v>686</v>
      </c>
      <c r="E7" s="23" t="s">
        <v>12</v>
      </c>
      <c r="F7" s="23">
        <v>1800</v>
      </c>
      <c r="G7" s="23">
        <v>318.75</v>
      </c>
      <c r="H7" s="23">
        <v>315.45</v>
      </c>
      <c r="I7" s="23">
        <v>316.39999999999998</v>
      </c>
      <c r="J7" s="33">
        <f t="shared" si="0"/>
        <v>-2.3500000000000227</v>
      </c>
      <c r="K7" s="34">
        <f t="shared" si="1"/>
        <v>-4230.0000000000409</v>
      </c>
      <c r="L7" s="55"/>
    </row>
    <row r="8" spans="1:12" ht="19" customHeight="1">
      <c r="A8" s="106">
        <v>6</v>
      </c>
      <c r="B8" s="21"/>
      <c r="C8" s="22" t="s">
        <v>352</v>
      </c>
      <c r="D8" s="20" t="s">
        <v>168</v>
      </c>
      <c r="E8" s="23" t="s">
        <v>12</v>
      </c>
      <c r="F8" s="23">
        <v>1100</v>
      </c>
      <c r="G8" s="23">
        <v>1142</v>
      </c>
      <c r="H8" s="23">
        <v>1135.3499999999999</v>
      </c>
      <c r="I8" s="23">
        <v>1135.3499999999999</v>
      </c>
      <c r="J8" s="33">
        <f t="shared" si="0"/>
        <v>-6.6500000000000909</v>
      </c>
      <c r="K8" s="34">
        <f t="shared" si="1"/>
        <v>-7315.0000000001</v>
      </c>
      <c r="L8" s="55"/>
    </row>
    <row r="9" spans="1:12" ht="19" customHeight="1">
      <c r="A9" s="106">
        <v>7</v>
      </c>
      <c r="B9" s="21" t="s">
        <v>755</v>
      </c>
      <c r="C9" s="22" t="s">
        <v>328</v>
      </c>
      <c r="D9" s="20" t="s">
        <v>86</v>
      </c>
      <c r="E9" s="23" t="s">
        <v>12</v>
      </c>
      <c r="F9" s="23">
        <v>6000</v>
      </c>
      <c r="G9" s="23">
        <v>285.55</v>
      </c>
      <c r="H9" s="23">
        <v>282.14999999999998</v>
      </c>
      <c r="I9" s="23">
        <v>289.5</v>
      </c>
      <c r="J9" s="33">
        <f t="shared" si="0"/>
        <v>3.9499999999999886</v>
      </c>
      <c r="K9" s="34">
        <f t="shared" si="1"/>
        <v>23699.999999999931</v>
      </c>
      <c r="L9" s="55">
        <f>SUM(K3:K9)</f>
        <v>26474.999999999767</v>
      </c>
    </row>
    <row r="10" spans="1:12" ht="19" customHeight="1">
      <c r="A10" s="106">
        <v>8</v>
      </c>
      <c r="B10" s="21">
        <v>45293</v>
      </c>
      <c r="C10" s="22" t="s">
        <v>240</v>
      </c>
      <c r="D10" s="20" t="s">
        <v>760</v>
      </c>
      <c r="E10" s="23" t="s">
        <v>12</v>
      </c>
      <c r="F10" s="23">
        <v>1700</v>
      </c>
      <c r="G10" s="23">
        <v>443.7</v>
      </c>
      <c r="H10" s="23">
        <v>438.3</v>
      </c>
      <c r="I10" s="23">
        <v>440</v>
      </c>
      <c r="J10" s="33">
        <f t="shared" si="0"/>
        <v>-3.6999999999999886</v>
      </c>
      <c r="K10" s="34">
        <f t="shared" si="1"/>
        <v>-6289.9999999999809</v>
      </c>
      <c r="L10" s="55"/>
    </row>
    <row r="11" spans="1:12" ht="19" customHeight="1">
      <c r="A11" s="106">
        <v>9</v>
      </c>
      <c r="B11" s="21"/>
      <c r="C11" s="22" t="s">
        <v>195</v>
      </c>
      <c r="D11" s="20" t="s">
        <v>253</v>
      </c>
      <c r="E11" s="23" t="s">
        <v>12</v>
      </c>
      <c r="F11" s="23">
        <v>5000</v>
      </c>
      <c r="G11" s="23">
        <v>190.1</v>
      </c>
      <c r="H11" s="23">
        <v>188.1</v>
      </c>
      <c r="I11" s="23">
        <v>190</v>
      </c>
      <c r="J11" s="33">
        <f t="shared" si="0"/>
        <v>-9.9999999999994316E-2</v>
      </c>
      <c r="K11" s="34">
        <f t="shared" si="1"/>
        <v>-499.99999999997158</v>
      </c>
      <c r="L11" s="55"/>
    </row>
    <row r="12" spans="1:12" ht="19" customHeight="1">
      <c r="A12" s="106">
        <v>10</v>
      </c>
      <c r="B12" s="21"/>
      <c r="C12" s="22" t="s">
        <v>221</v>
      </c>
      <c r="D12" s="20" t="s">
        <v>150</v>
      </c>
      <c r="E12" s="23" t="s">
        <v>12</v>
      </c>
      <c r="F12" s="23">
        <v>5400</v>
      </c>
      <c r="G12" s="23">
        <v>453.35</v>
      </c>
      <c r="H12" s="23">
        <v>449.1</v>
      </c>
      <c r="I12" s="23">
        <v>450.45</v>
      </c>
      <c r="J12" s="33">
        <f t="shared" si="0"/>
        <v>-2.9000000000000341</v>
      </c>
      <c r="K12" s="34">
        <f t="shared" si="1"/>
        <v>-15660.000000000184</v>
      </c>
      <c r="L12" s="55"/>
    </row>
    <row r="13" spans="1:12" ht="19" customHeight="1">
      <c r="A13" s="106">
        <v>11</v>
      </c>
      <c r="B13" s="119"/>
      <c r="C13" s="22" t="s">
        <v>124</v>
      </c>
      <c r="D13" s="20" t="s">
        <v>642</v>
      </c>
      <c r="E13" s="23" t="s">
        <v>12</v>
      </c>
      <c r="F13" s="23">
        <v>2600</v>
      </c>
      <c r="G13" s="23">
        <v>233.1</v>
      </c>
      <c r="H13" s="23">
        <v>230.4</v>
      </c>
      <c r="I13" s="23">
        <v>230.4</v>
      </c>
      <c r="J13" s="33">
        <f t="shared" si="0"/>
        <v>-2.6999999999999886</v>
      </c>
      <c r="K13" s="34">
        <f t="shared" si="1"/>
        <v>-7019.9999999999709</v>
      </c>
      <c r="L13" s="81"/>
    </row>
    <row r="14" spans="1:12" ht="19" customHeight="1">
      <c r="A14" s="106">
        <v>12</v>
      </c>
      <c r="B14" s="21" t="s">
        <v>755</v>
      </c>
      <c r="C14" s="22" t="s">
        <v>297</v>
      </c>
      <c r="D14" s="20" t="s">
        <v>714</v>
      </c>
      <c r="E14" s="23" t="s">
        <v>13</v>
      </c>
      <c r="F14" s="23">
        <v>10000</v>
      </c>
      <c r="G14" s="23">
        <v>152.9</v>
      </c>
      <c r="H14" s="23">
        <v>153.9</v>
      </c>
      <c r="I14" s="23">
        <v>152.5</v>
      </c>
      <c r="J14" s="33">
        <f t="shared" si="0"/>
        <v>0.40000000000000568</v>
      </c>
      <c r="K14" s="34">
        <f t="shared" si="1"/>
        <v>4000.0000000000568</v>
      </c>
      <c r="L14" s="55">
        <f>SUM(K10:K14)</f>
        <v>-25470.000000000051</v>
      </c>
    </row>
    <row r="15" spans="1:12" ht="19" customHeight="1">
      <c r="A15" s="106">
        <v>13</v>
      </c>
      <c r="B15" s="21">
        <v>45294</v>
      </c>
      <c r="C15" s="22" t="s">
        <v>106</v>
      </c>
      <c r="D15" s="20" t="s">
        <v>76</v>
      </c>
      <c r="E15" s="23" t="s">
        <v>12</v>
      </c>
      <c r="F15" s="23">
        <v>1000</v>
      </c>
      <c r="G15" s="23">
        <v>1406.1</v>
      </c>
      <c r="H15" s="23">
        <v>1399.5</v>
      </c>
      <c r="I15" s="23">
        <v>1399.5</v>
      </c>
      <c r="J15" s="33">
        <f t="shared" si="0"/>
        <v>-6.5999999999999091</v>
      </c>
      <c r="K15" s="34">
        <f t="shared" si="1"/>
        <v>-6599.9999999999091</v>
      </c>
      <c r="L15" s="55"/>
    </row>
    <row r="16" spans="1:12" ht="19" customHeight="1">
      <c r="A16" s="106">
        <v>14</v>
      </c>
      <c r="B16" s="21"/>
      <c r="C16" s="22" t="s">
        <v>58</v>
      </c>
      <c r="D16" s="20" t="s">
        <v>472</v>
      </c>
      <c r="E16" s="23" t="s">
        <v>13</v>
      </c>
      <c r="F16" s="23">
        <v>300</v>
      </c>
      <c r="G16" s="23">
        <v>5963.5</v>
      </c>
      <c r="H16" s="23">
        <v>5994.9</v>
      </c>
      <c r="I16" s="23">
        <v>5899.5</v>
      </c>
      <c r="J16" s="33">
        <f t="shared" si="0"/>
        <v>64</v>
      </c>
      <c r="K16" s="34">
        <f t="shared" si="1"/>
        <v>19200</v>
      </c>
      <c r="L16" s="55"/>
    </row>
    <row r="17" spans="1:12" ht="19" customHeight="1">
      <c r="A17" s="106">
        <v>15</v>
      </c>
      <c r="B17" s="21"/>
      <c r="C17" s="22" t="s">
        <v>349</v>
      </c>
      <c r="D17" s="20" t="s">
        <v>514</v>
      </c>
      <c r="E17" s="23" t="s">
        <v>12</v>
      </c>
      <c r="F17" s="23">
        <v>5000</v>
      </c>
      <c r="G17" s="23">
        <v>253.1</v>
      </c>
      <c r="H17" s="23">
        <v>250.2</v>
      </c>
      <c r="I17" s="23">
        <v>258.25</v>
      </c>
      <c r="J17" s="33">
        <f t="shared" si="0"/>
        <v>5.1500000000000057</v>
      </c>
      <c r="K17" s="34">
        <f t="shared" si="1"/>
        <v>25750.000000000029</v>
      </c>
      <c r="L17" s="55"/>
    </row>
    <row r="18" spans="1:12" ht="19" customHeight="1">
      <c r="A18" s="106">
        <v>16</v>
      </c>
      <c r="B18" s="21"/>
      <c r="C18" s="22" t="s">
        <v>282</v>
      </c>
      <c r="D18" s="20" t="s">
        <v>602</v>
      </c>
      <c r="E18" s="23" t="s">
        <v>12</v>
      </c>
      <c r="F18" s="23">
        <v>3875</v>
      </c>
      <c r="G18" s="23">
        <v>402.45</v>
      </c>
      <c r="H18" s="23">
        <v>398.25</v>
      </c>
      <c r="I18" s="23">
        <v>398.25</v>
      </c>
      <c r="J18" s="33">
        <f t="shared" si="0"/>
        <v>-4.1999999999999886</v>
      </c>
      <c r="K18" s="34">
        <f t="shared" si="1"/>
        <v>-16274.999999999956</v>
      </c>
      <c r="L18" s="81"/>
    </row>
    <row r="19" spans="1:12" ht="19" customHeight="1">
      <c r="A19" s="106">
        <v>17</v>
      </c>
      <c r="B19" s="21"/>
      <c r="C19" s="22" t="s">
        <v>615</v>
      </c>
      <c r="D19" s="20" t="s">
        <v>691</v>
      </c>
      <c r="E19" s="23" t="s">
        <v>12</v>
      </c>
      <c r="F19" s="23">
        <v>5800</v>
      </c>
      <c r="G19" s="23">
        <v>269.3</v>
      </c>
      <c r="H19" s="23">
        <v>265.5</v>
      </c>
      <c r="I19" s="23">
        <v>267.3</v>
      </c>
      <c r="J19" s="33">
        <f t="shared" si="0"/>
        <v>-2</v>
      </c>
      <c r="K19" s="34">
        <f t="shared" si="1"/>
        <v>-11600</v>
      </c>
      <c r="L19" s="81"/>
    </row>
    <row r="20" spans="1:12" ht="19" customHeight="1">
      <c r="A20" s="106">
        <v>18</v>
      </c>
      <c r="B20" s="21" t="s">
        <v>755</v>
      </c>
      <c r="C20" s="22" t="s">
        <v>364</v>
      </c>
      <c r="D20" s="20" t="s">
        <v>648</v>
      </c>
      <c r="E20" s="23" t="s">
        <v>12</v>
      </c>
      <c r="F20" s="23">
        <v>600</v>
      </c>
      <c r="G20" s="23">
        <v>2511</v>
      </c>
      <c r="H20" s="23">
        <v>2493.9</v>
      </c>
      <c r="I20" s="23">
        <v>2493.9</v>
      </c>
      <c r="J20" s="33">
        <f t="shared" si="0"/>
        <v>-17.099999999999909</v>
      </c>
      <c r="K20" s="34">
        <f t="shared" si="1"/>
        <v>-10259.999999999945</v>
      </c>
      <c r="L20" s="55">
        <f>SUM(K15:K20)</f>
        <v>215.00000000021464</v>
      </c>
    </row>
    <row r="21" spans="1:12" ht="19" customHeight="1">
      <c r="A21" s="106">
        <v>19</v>
      </c>
      <c r="B21" s="21">
        <v>45295</v>
      </c>
      <c r="C21" s="22" t="s">
        <v>276</v>
      </c>
      <c r="D21" s="20" t="s">
        <v>610</v>
      </c>
      <c r="E21" s="23" t="s">
        <v>12</v>
      </c>
      <c r="F21" s="23">
        <v>1800</v>
      </c>
      <c r="G21" s="23">
        <v>1105</v>
      </c>
      <c r="H21" s="23">
        <v>1097.0999999999999</v>
      </c>
      <c r="I21" s="23">
        <v>1110.5999999999999</v>
      </c>
      <c r="J21" s="33">
        <f t="shared" si="0"/>
        <v>5.5999999999999091</v>
      </c>
      <c r="K21" s="34">
        <f t="shared" si="1"/>
        <v>10079.999999999836</v>
      </c>
      <c r="L21" s="55"/>
    </row>
    <row r="22" spans="1:12" ht="19" customHeight="1">
      <c r="A22" s="106">
        <v>20</v>
      </c>
      <c r="B22" s="21"/>
      <c r="C22" s="22" t="s">
        <v>71</v>
      </c>
      <c r="D22" s="20" t="s">
        <v>368</v>
      </c>
      <c r="E22" s="23" t="s">
        <v>12</v>
      </c>
      <c r="F22" s="23">
        <v>475</v>
      </c>
      <c r="G22" s="23">
        <v>2109.6999999999998</v>
      </c>
      <c r="H22" s="23">
        <v>2088.9</v>
      </c>
      <c r="I22" s="23">
        <v>2146</v>
      </c>
      <c r="J22" s="33">
        <f t="shared" si="0"/>
        <v>36.300000000000182</v>
      </c>
      <c r="K22" s="34">
        <f t="shared" si="1"/>
        <v>17242.500000000087</v>
      </c>
      <c r="L22" s="55"/>
    </row>
    <row r="23" spans="1:12" ht="19" customHeight="1">
      <c r="A23" s="106">
        <v>21</v>
      </c>
      <c r="B23" s="21"/>
      <c r="C23" s="22" t="s">
        <v>408</v>
      </c>
      <c r="D23" s="20" t="s">
        <v>369</v>
      </c>
      <c r="E23" s="23" t="s">
        <v>12</v>
      </c>
      <c r="F23" s="23">
        <v>625</v>
      </c>
      <c r="G23" s="23">
        <v>1270</v>
      </c>
      <c r="H23" s="23">
        <v>1263.5999999999999</v>
      </c>
      <c r="I23" s="23">
        <v>1265</v>
      </c>
      <c r="J23" s="33">
        <f t="shared" si="0"/>
        <v>-5</v>
      </c>
      <c r="K23" s="34">
        <f t="shared" si="1"/>
        <v>-3125</v>
      </c>
      <c r="L23" s="55"/>
    </row>
    <row r="24" spans="1:12" ht="19" customHeight="1">
      <c r="A24" s="106">
        <v>22</v>
      </c>
      <c r="B24" s="119"/>
      <c r="C24" s="22" t="s">
        <v>206</v>
      </c>
      <c r="D24" s="20" t="s">
        <v>514</v>
      </c>
      <c r="E24" s="23" t="s">
        <v>12</v>
      </c>
      <c r="F24" s="23">
        <v>5000</v>
      </c>
      <c r="G24" s="23">
        <v>260.8</v>
      </c>
      <c r="H24" s="23">
        <v>257.39999999999998</v>
      </c>
      <c r="I24" s="23">
        <v>260</v>
      </c>
      <c r="J24" s="33">
        <f t="shared" si="0"/>
        <v>-0.80000000000001137</v>
      </c>
      <c r="K24" s="34">
        <f t="shared" si="1"/>
        <v>-4000.0000000000568</v>
      </c>
      <c r="L24" s="81"/>
    </row>
    <row r="25" spans="1:12" ht="19" customHeight="1">
      <c r="A25" s="106">
        <v>23</v>
      </c>
      <c r="B25" s="21" t="s">
        <v>755</v>
      </c>
      <c r="C25" s="22" t="s">
        <v>398</v>
      </c>
      <c r="D25" s="20" t="s">
        <v>691</v>
      </c>
      <c r="E25" s="23" t="s">
        <v>12</v>
      </c>
      <c r="F25" s="23">
        <v>2900</v>
      </c>
      <c r="G25" s="23">
        <v>278.2</v>
      </c>
      <c r="H25" s="23">
        <v>275.39999999999998</v>
      </c>
      <c r="I25" s="23">
        <v>275.39999999999998</v>
      </c>
      <c r="J25" s="33">
        <f t="shared" si="0"/>
        <v>-2.8000000000000114</v>
      </c>
      <c r="K25" s="34">
        <f t="shared" si="1"/>
        <v>-8120.0000000000327</v>
      </c>
      <c r="L25" s="55">
        <f>SUM(K21:K25)</f>
        <v>12077.499999999833</v>
      </c>
    </row>
    <row r="26" spans="1:12" ht="19" customHeight="1">
      <c r="A26" s="106">
        <v>24</v>
      </c>
      <c r="B26" s="21">
        <v>45296</v>
      </c>
      <c r="C26" s="22" t="s">
        <v>110</v>
      </c>
      <c r="D26" s="20" t="s">
        <v>392</v>
      </c>
      <c r="E26" s="23" t="s">
        <v>12</v>
      </c>
      <c r="F26" s="23">
        <v>1500</v>
      </c>
      <c r="G26" s="23">
        <v>1456.1</v>
      </c>
      <c r="H26" s="23">
        <v>1097.0999999999999</v>
      </c>
      <c r="I26" s="23">
        <v>1462.5</v>
      </c>
      <c r="J26" s="33">
        <f t="shared" si="0"/>
        <v>6.4000000000000909</v>
      </c>
      <c r="K26" s="34">
        <f t="shared" si="1"/>
        <v>9600.0000000001364</v>
      </c>
      <c r="L26" s="55"/>
    </row>
    <row r="27" spans="1:12" ht="19" customHeight="1">
      <c r="A27" s="106">
        <v>25</v>
      </c>
      <c r="B27" s="21"/>
      <c r="C27" s="22" t="s">
        <v>192</v>
      </c>
      <c r="D27" s="20" t="s">
        <v>557</v>
      </c>
      <c r="E27" s="23" t="s">
        <v>12</v>
      </c>
      <c r="F27" s="23">
        <v>3375</v>
      </c>
      <c r="G27" s="23">
        <v>350.6</v>
      </c>
      <c r="H27" s="23">
        <v>2088.9</v>
      </c>
      <c r="I27" s="23">
        <v>347.4</v>
      </c>
      <c r="J27" s="33">
        <f t="shared" si="0"/>
        <v>-3.2000000000000455</v>
      </c>
      <c r="K27" s="34">
        <f t="shared" si="1"/>
        <v>-10800.000000000153</v>
      </c>
      <c r="L27" s="55"/>
    </row>
    <row r="28" spans="1:12" ht="19" customHeight="1">
      <c r="A28" s="106">
        <v>26</v>
      </c>
      <c r="B28" s="21"/>
      <c r="C28" s="22" t="s">
        <v>378</v>
      </c>
      <c r="D28" s="20" t="s">
        <v>113</v>
      </c>
      <c r="E28" s="23" t="s">
        <v>12</v>
      </c>
      <c r="F28" s="23">
        <v>1425</v>
      </c>
      <c r="G28" s="23">
        <v>807.8</v>
      </c>
      <c r="H28" s="23">
        <v>1263.5999999999999</v>
      </c>
      <c r="I28" s="23">
        <v>800.1</v>
      </c>
      <c r="J28" s="33">
        <f t="shared" si="0"/>
        <v>-7.6999999999999318</v>
      </c>
      <c r="K28" s="34">
        <f t="shared" si="1"/>
        <v>-10972.499999999904</v>
      </c>
      <c r="L28" s="55"/>
    </row>
    <row r="29" spans="1:12" ht="19" customHeight="1">
      <c r="A29" s="106">
        <v>27</v>
      </c>
      <c r="B29" s="21"/>
      <c r="C29" s="22" t="s">
        <v>574</v>
      </c>
      <c r="D29" s="20" t="s">
        <v>47</v>
      </c>
      <c r="E29" s="23" t="s">
        <v>13</v>
      </c>
      <c r="F29" s="23">
        <v>2600</v>
      </c>
      <c r="G29" s="23">
        <v>581.04999999999995</v>
      </c>
      <c r="H29" s="23">
        <v>257.39999999999998</v>
      </c>
      <c r="I29" s="23">
        <v>583</v>
      </c>
      <c r="J29" s="33">
        <f t="shared" si="0"/>
        <v>-1.9500000000000455</v>
      </c>
      <c r="K29" s="34">
        <f t="shared" si="1"/>
        <v>-5070.0000000001182</v>
      </c>
      <c r="L29" s="81"/>
    </row>
    <row r="30" spans="1:12" ht="19" customHeight="1">
      <c r="A30" s="106">
        <v>28</v>
      </c>
      <c r="B30" s="21" t="s">
        <v>755</v>
      </c>
      <c r="C30" s="22" t="s">
        <v>762</v>
      </c>
      <c r="D30" s="20" t="s">
        <v>193</v>
      </c>
      <c r="E30" s="23" t="s">
        <v>12</v>
      </c>
      <c r="F30" s="23">
        <v>2500</v>
      </c>
      <c r="G30" s="23">
        <v>294.39999999999998</v>
      </c>
      <c r="H30" s="23">
        <v>291.60000000000002</v>
      </c>
      <c r="I30" s="23">
        <v>291.60000000000002</v>
      </c>
      <c r="J30" s="33">
        <f t="shared" si="0"/>
        <v>-2.7999999999999545</v>
      </c>
      <c r="K30" s="34">
        <f t="shared" si="1"/>
        <v>-6999.9999999998863</v>
      </c>
      <c r="L30" s="55">
        <f>SUM(K26:K30)</f>
        <v>-24242.499999999924</v>
      </c>
    </row>
    <row r="31" spans="1:12" ht="19" customHeight="1">
      <c r="A31" s="106">
        <v>29</v>
      </c>
      <c r="B31" s="21">
        <v>45299</v>
      </c>
      <c r="C31" s="22" t="s">
        <v>276</v>
      </c>
      <c r="D31" s="20" t="s">
        <v>163</v>
      </c>
      <c r="E31" s="23" t="s">
        <v>12</v>
      </c>
      <c r="F31" s="23">
        <v>5400</v>
      </c>
      <c r="G31" s="23">
        <v>435.4</v>
      </c>
      <c r="H31" s="23">
        <v>430.2</v>
      </c>
      <c r="I31" s="23">
        <v>433.8</v>
      </c>
      <c r="J31" s="33">
        <f t="shared" si="0"/>
        <v>-1.5999999999999659</v>
      </c>
      <c r="K31" s="34">
        <f t="shared" si="1"/>
        <v>-8639.9999999998163</v>
      </c>
      <c r="L31" s="55"/>
    </row>
    <row r="32" spans="1:12" ht="19" customHeight="1">
      <c r="A32" s="106">
        <v>30</v>
      </c>
      <c r="B32" s="21"/>
      <c r="C32" s="22" t="s">
        <v>277</v>
      </c>
      <c r="D32" s="20" t="s">
        <v>146</v>
      </c>
      <c r="E32" s="23" t="s">
        <v>13</v>
      </c>
      <c r="F32" s="23">
        <v>1800</v>
      </c>
      <c r="G32" s="23">
        <v>530.5</v>
      </c>
      <c r="H32" s="23">
        <v>534.6</v>
      </c>
      <c r="I32" s="23">
        <v>531.5</v>
      </c>
      <c r="J32" s="33">
        <f t="shared" si="0"/>
        <v>-1</v>
      </c>
      <c r="K32" s="34">
        <f t="shared" si="1"/>
        <v>-1800</v>
      </c>
      <c r="L32" s="55"/>
    </row>
    <row r="33" spans="1:12" ht="19" customHeight="1">
      <c r="A33" s="106">
        <v>31</v>
      </c>
      <c r="B33" s="21"/>
      <c r="C33" s="22" t="s">
        <v>401</v>
      </c>
      <c r="D33" s="20" t="s">
        <v>693</v>
      </c>
      <c r="E33" s="23" t="s">
        <v>12</v>
      </c>
      <c r="F33" s="23">
        <v>4000</v>
      </c>
      <c r="G33" s="23">
        <v>443.8</v>
      </c>
      <c r="H33" s="23">
        <v>441.45</v>
      </c>
      <c r="I33" s="23">
        <v>441.45</v>
      </c>
      <c r="J33" s="33">
        <f t="shared" si="0"/>
        <v>-2.3500000000000227</v>
      </c>
      <c r="K33" s="34">
        <f t="shared" si="1"/>
        <v>-9400.0000000000909</v>
      </c>
      <c r="L33" s="55"/>
    </row>
    <row r="34" spans="1:12" ht="19" customHeight="1">
      <c r="A34" s="106">
        <v>32</v>
      </c>
      <c r="B34" s="21"/>
      <c r="C34" s="22" t="s">
        <v>294</v>
      </c>
      <c r="D34" s="20" t="s">
        <v>640</v>
      </c>
      <c r="E34" s="23" t="s">
        <v>12</v>
      </c>
      <c r="F34" s="23">
        <v>700</v>
      </c>
      <c r="G34" s="23">
        <v>2040</v>
      </c>
      <c r="H34" s="23">
        <v>2022.3</v>
      </c>
      <c r="I34" s="23">
        <v>2046.6</v>
      </c>
      <c r="J34" s="33">
        <f t="shared" si="0"/>
        <v>6.5999999999999091</v>
      </c>
      <c r="K34" s="34">
        <f t="shared" si="1"/>
        <v>4619.9999999999363</v>
      </c>
      <c r="L34" s="55"/>
    </row>
    <row r="35" spans="1:12" ht="19" customHeight="1">
      <c r="A35" s="106">
        <v>33</v>
      </c>
      <c r="B35" s="21"/>
      <c r="C35" s="22" t="s">
        <v>282</v>
      </c>
      <c r="D35" s="20" t="s">
        <v>563</v>
      </c>
      <c r="E35" s="23" t="s">
        <v>13</v>
      </c>
      <c r="F35" s="23">
        <v>2000</v>
      </c>
      <c r="G35" s="23">
        <v>600.20000000000005</v>
      </c>
      <c r="H35" s="23">
        <v>608.4</v>
      </c>
      <c r="I35" s="23">
        <v>606.6</v>
      </c>
      <c r="J35" s="33">
        <f t="shared" si="0"/>
        <v>-6.3999999999999773</v>
      </c>
      <c r="K35" s="34">
        <f t="shared" si="1"/>
        <v>-12799.999999999955</v>
      </c>
      <c r="L35" s="55"/>
    </row>
    <row r="36" spans="1:12" ht="19" customHeight="1">
      <c r="A36" s="106">
        <v>34</v>
      </c>
      <c r="B36" s="21"/>
      <c r="C36" s="22" t="s">
        <v>285</v>
      </c>
      <c r="D36" s="20" t="s">
        <v>119</v>
      </c>
      <c r="E36" s="23" t="s">
        <v>13</v>
      </c>
      <c r="F36" s="23">
        <v>100</v>
      </c>
      <c r="G36" s="23">
        <v>9969</v>
      </c>
      <c r="H36" s="23">
        <v>10020.6</v>
      </c>
      <c r="I36" s="23">
        <v>9989</v>
      </c>
      <c r="J36" s="33">
        <f t="shared" si="0"/>
        <v>-20</v>
      </c>
      <c r="K36" s="34">
        <f t="shared" si="1"/>
        <v>-2000</v>
      </c>
      <c r="L36" s="55"/>
    </row>
    <row r="37" spans="1:12" ht="19" customHeight="1">
      <c r="A37" s="106">
        <v>35</v>
      </c>
      <c r="B37" s="21" t="s">
        <v>755</v>
      </c>
      <c r="C37" s="22" t="s">
        <v>328</v>
      </c>
      <c r="D37" s="20" t="s">
        <v>47</v>
      </c>
      <c r="E37" s="23" t="s">
        <v>13</v>
      </c>
      <c r="F37" s="23">
        <v>2600</v>
      </c>
      <c r="G37" s="23">
        <v>562.85</v>
      </c>
      <c r="H37" s="23">
        <v>567.9</v>
      </c>
      <c r="I37" s="23">
        <v>567.9</v>
      </c>
      <c r="J37" s="33">
        <f t="shared" si="0"/>
        <v>-5.0499999999999545</v>
      </c>
      <c r="K37" s="34">
        <f t="shared" si="1"/>
        <v>-13129.999999999882</v>
      </c>
      <c r="L37" s="55">
        <f>SUM(K31:K37)</f>
        <v>-43149.999999999804</v>
      </c>
    </row>
    <row r="38" spans="1:12" ht="19" customHeight="1">
      <c r="A38" s="106">
        <v>36</v>
      </c>
      <c r="B38" s="21">
        <v>45300</v>
      </c>
      <c r="C38" s="22" t="s">
        <v>637</v>
      </c>
      <c r="D38" s="20" t="s">
        <v>62</v>
      </c>
      <c r="E38" s="23" t="s">
        <v>12</v>
      </c>
      <c r="F38" s="23">
        <v>800</v>
      </c>
      <c r="G38" s="23">
        <v>1559</v>
      </c>
      <c r="H38" s="23">
        <v>1548.9</v>
      </c>
      <c r="I38" s="23">
        <v>1548.9</v>
      </c>
      <c r="J38" s="33">
        <f t="shared" si="0"/>
        <v>-10.099999999999909</v>
      </c>
      <c r="K38" s="34">
        <f t="shared" si="1"/>
        <v>-8079.9999999999272</v>
      </c>
      <c r="L38" s="55"/>
    </row>
    <row r="39" spans="1:12" ht="19" customHeight="1">
      <c r="A39" s="106">
        <v>37</v>
      </c>
      <c r="B39" s="21"/>
      <c r="C39" s="22" t="s">
        <v>199</v>
      </c>
      <c r="D39" s="20" t="s">
        <v>620</v>
      </c>
      <c r="E39" s="23" t="s">
        <v>12</v>
      </c>
      <c r="F39" s="23">
        <v>200</v>
      </c>
      <c r="G39" s="23">
        <v>5370</v>
      </c>
      <c r="H39" s="23">
        <v>5320.35</v>
      </c>
      <c r="I39" s="23">
        <v>5320.35</v>
      </c>
      <c r="J39" s="33">
        <f t="shared" si="0"/>
        <v>-49.649999999999636</v>
      </c>
      <c r="K39" s="34">
        <f t="shared" si="1"/>
        <v>-9929.9999999999272</v>
      </c>
      <c r="L39" s="55"/>
    </row>
    <row r="40" spans="1:12" ht="19" customHeight="1">
      <c r="A40" s="106">
        <v>38</v>
      </c>
      <c r="B40" s="21"/>
      <c r="C40" s="22" t="s">
        <v>211</v>
      </c>
      <c r="D40" s="20" t="s">
        <v>744</v>
      </c>
      <c r="E40" s="23" t="s">
        <v>12</v>
      </c>
      <c r="F40" s="23">
        <v>7100</v>
      </c>
      <c r="G40" s="23">
        <v>108.8</v>
      </c>
      <c r="H40" s="23">
        <v>107.55</v>
      </c>
      <c r="I40" s="23">
        <v>108.95</v>
      </c>
      <c r="J40" s="33">
        <f t="shared" si="0"/>
        <v>0.15000000000000568</v>
      </c>
      <c r="K40" s="34">
        <f t="shared" si="1"/>
        <v>1065.0000000000405</v>
      </c>
      <c r="L40" s="55"/>
    </row>
    <row r="41" spans="1:12" ht="19" customHeight="1">
      <c r="A41" s="106">
        <v>39</v>
      </c>
      <c r="B41" s="21"/>
      <c r="C41" s="22" t="s">
        <v>493</v>
      </c>
      <c r="D41" s="20" t="s">
        <v>165</v>
      </c>
      <c r="E41" s="23" t="s">
        <v>12</v>
      </c>
      <c r="F41" s="23">
        <v>1650</v>
      </c>
      <c r="G41" s="23">
        <v>787.5</v>
      </c>
      <c r="H41" s="23">
        <v>780.3</v>
      </c>
      <c r="I41" s="23">
        <v>786.6</v>
      </c>
      <c r="J41" s="33">
        <f t="shared" si="0"/>
        <v>-0.89999999999997726</v>
      </c>
      <c r="K41" s="34">
        <f t="shared" si="1"/>
        <v>-1484.9999999999625</v>
      </c>
      <c r="L41" s="81"/>
    </row>
    <row r="42" spans="1:12" ht="19" customHeight="1">
      <c r="A42" s="106">
        <v>40</v>
      </c>
      <c r="B42" s="21"/>
      <c r="C42" s="22" t="s">
        <v>352</v>
      </c>
      <c r="D42" s="20" t="s">
        <v>631</v>
      </c>
      <c r="E42" s="23" t="s">
        <v>13</v>
      </c>
      <c r="F42" s="23">
        <v>800</v>
      </c>
      <c r="G42" s="23">
        <v>3103.4</v>
      </c>
      <c r="H42" s="23">
        <v>3123.9</v>
      </c>
      <c r="I42" s="23">
        <v>3088.9</v>
      </c>
      <c r="J42" s="33">
        <f t="shared" si="0"/>
        <v>14.5</v>
      </c>
      <c r="K42" s="34">
        <f t="shared" si="1"/>
        <v>11600</v>
      </c>
      <c r="L42" s="81"/>
    </row>
    <row r="43" spans="1:12" ht="19" customHeight="1">
      <c r="A43" s="106">
        <v>41</v>
      </c>
      <c r="B43" s="21" t="s">
        <v>755</v>
      </c>
      <c r="C43" s="22" t="s">
        <v>342</v>
      </c>
      <c r="D43" s="20" t="s">
        <v>709</v>
      </c>
      <c r="E43" s="23" t="s">
        <v>13</v>
      </c>
      <c r="F43" s="23">
        <v>1600</v>
      </c>
      <c r="G43" s="23">
        <v>756.5</v>
      </c>
      <c r="H43" s="23">
        <v>762.3</v>
      </c>
      <c r="I43" s="23">
        <v>758</v>
      </c>
      <c r="J43" s="33">
        <f t="shared" si="0"/>
        <v>-1.5</v>
      </c>
      <c r="K43" s="34">
        <f t="shared" si="1"/>
        <v>-2400</v>
      </c>
      <c r="L43" s="55">
        <f>SUM(K38:K43)</f>
        <v>-9229.9999999997781</v>
      </c>
    </row>
    <row r="44" spans="1:12" ht="19" customHeight="1">
      <c r="A44" s="106">
        <v>42</v>
      </c>
      <c r="B44" s="21">
        <v>45301</v>
      </c>
      <c r="C44" s="22" t="s">
        <v>129</v>
      </c>
      <c r="D44" s="20" t="s">
        <v>557</v>
      </c>
      <c r="E44" s="23" t="s">
        <v>12</v>
      </c>
      <c r="F44" s="23">
        <v>3375</v>
      </c>
      <c r="G44" s="23">
        <v>348.5</v>
      </c>
      <c r="H44" s="23">
        <v>345.15</v>
      </c>
      <c r="I44" s="23">
        <v>345.15</v>
      </c>
      <c r="J44" s="33">
        <f t="shared" si="0"/>
        <v>-3.3500000000000227</v>
      </c>
      <c r="K44" s="34">
        <f t="shared" si="1"/>
        <v>-11306.250000000076</v>
      </c>
      <c r="L44" s="55"/>
    </row>
    <row r="45" spans="1:12" ht="19" customHeight="1">
      <c r="A45" s="106">
        <v>43</v>
      </c>
      <c r="B45" s="21"/>
      <c r="C45" s="22" t="s">
        <v>238</v>
      </c>
      <c r="D45" s="20" t="s">
        <v>392</v>
      </c>
      <c r="E45" s="23" t="s">
        <v>12</v>
      </c>
      <c r="F45" s="23">
        <v>1500</v>
      </c>
      <c r="G45" s="23">
        <v>1484.95</v>
      </c>
      <c r="H45" s="23">
        <v>1473.3</v>
      </c>
      <c r="I45" s="23">
        <v>1477.8</v>
      </c>
      <c r="J45" s="33">
        <f t="shared" si="0"/>
        <v>-7.1500000000000909</v>
      </c>
      <c r="K45" s="34">
        <f t="shared" si="1"/>
        <v>-10725.000000000136</v>
      </c>
      <c r="L45" s="55"/>
    </row>
    <row r="46" spans="1:12" ht="19" customHeight="1">
      <c r="A46" s="106">
        <v>44</v>
      </c>
      <c r="B46" s="21"/>
      <c r="C46" s="22" t="s">
        <v>312</v>
      </c>
      <c r="D46" s="20" t="s">
        <v>686</v>
      </c>
      <c r="E46" s="23" t="s">
        <v>12</v>
      </c>
      <c r="F46" s="23">
        <v>1800</v>
      </c>
      <c r="G46" s="23">
        <v>324</v>
      </c>
      <c r="H46" s="23">
        <v>320.39999999999998</v>
      </c>
      <c r="I46" s="23">
        <v>323</v>
      </c>
      <c r="J46" s="33">
        <f t="shared" si="0"/>
        <v>-1</v>
      </c>
      <c r="K46" s="34">
        <f t="shared" si="1"/>
        <v>-1800</v>
      </c>
      <c r="L46" s="55"/>
    </row>
    <row r="47" spans="1:12" ht="19" customHeight="1">
      <c r="A47" s="106">
        <v>45</v>
      </c>
      <c r="B47" s="21"/>
      <c r="C47" s="22" t="s">
        <v>574</v>
      </c>
      <c r="D47" s="20" t="s">
        <v>99</v>
      </c>
      <c r="E47" s="23" t="s">
        <v>12</v>
      </c>
      <c r="F47" s="23">
        <v>300</v>
      </c>
      <c r="G47" s="23">
        <v>3120</v>
      </c>
      <c r="H47" s="23">
        <v>3096.9</v>
      </c>
      <c r="I47" s="23">
        <v>3096.9</v>
      </c>
      <c r="J47" s="33">
        <f t="shared" si="0"/>
        <v>-23.099999999999909</v>
      </c>
      <c r="K47" s="34">
        <f t="shared" si="1"/>
        <v>-6929.9999999999727</v>
      </c>
      <c r="L47" s="81"/>
    </row>
    <row r="48" spans="1:12" ht="19" customHeight="1">
      <c r="A48" s="106">
        <v>46</v>
      </c>
      <c r="B48" s="21" t="s">
        <v>755</v>
      </c>
      <c r="C48" s="22" t="s">
        <v>566</v>
      </c>
      <c r="D48" s="20" t="s">
        <v>83</v>
      </c>
      <c r="E48" s="23" t="s">
        <v>12</v>
      </c>
      <c r="F48" s="23">
        <v>1300</v>
      </c>
      <c r="G48" s="23">
        <v>1326</v>
      </c>
      <c r="H48" s="23">
        <v>1315.8</v>
      </c>
      <c r="I48" s="23">
        <v>1335</v>
      </c>
      <c r="J48" s="33">
        <f t="shared" si="0"/>
        <v>9</v>
      </c>
      <c r="K48" s="34">
        <f t="shared" si="1"/>
        <v>11700</v>
      </c>
      <c r="L48" s="55">
        <f>SUM(K44:K48)</f>
        <v>-19061.250000000182</v>
      </c>
    </row>
    <row r="49" spans="1:12" ht="19" customHeight="1">
      <c r="A49" s="106">
        <v>47</v>
      </c>
      <c r="B49" s="21">
        <v>45302</v>
      </c>
      <c r="C49" s="22" t="s">
        <v>66</v>
      </c>
      <c r="D49" s="20" t="s">
        <v>156</v>
      </c>
      <c r="E49" s="23" t="s">
        <v>12</v>
      </c>
      <c r="F49" s="23">
        <v>1000</v>
      </c>
      <c r="G49" s="23">
        <v>1662.5</v>
      </c>
      <c r="H49" s="23">
        <v>1656.45</v>
      </c>
      <c r="I49" s="23">
        <v>1662.3</v>
      </c>
      <c r="J49" s="33">
        <f t="shared" si="0"/>
        <v>-0.20000000000004547</v>
      </c>
      <c r="K49" s="34">
        <f t="shared" si="1"/>
        <v>-200.00000000004547</v>
      </c>
      <c r="L49" s="81"/>
    </row>
    <row r="50" spans="1:12" ht="19" customHeight="1">
      <c r="A50" s="106">
        <v>48</v>
      </c>
      <c r="B50" s="21"/>
      <c r="C50" s="22" t="s">
        <v>331</v>
      </c>
      <c r="D50" s="20" t="s">
        <v>404</v>
      </c>
      <c r="E50" s="23" t="s">
        <v>12</v>
      </c>
      <c r="F50" s="23">
        <v>350</v>
      </c>
      <c r="G50" s="23">
        <v>3773.5</v>
      </c>
      <c r="H50" s="23">
        <v>3744</v>
      </c>
      <c r="I50" s="23">
        <v>3744</v>
      </c>
      <c r="J50" s="33">
        <f t="shared" si="0"/>
        <v>-29.5</v>
      </c>
      <c r="K50" s="34">
        <f t="shared" si="1"/>
        <v>-10325</v>
      </c>
      <c r="L50" s="81"/>
    </row>
    <row r="51" spans="1:12" ht="19" customHeight="1">
      <c r="A51" s="106">
        <v>49</v>
      </c>
      <c r="B51" s="21"/>
      <c r="C51" s="22" t="s">
        <v>290</v>
      </c>
      <c r="D51" s="20" t="s">
        <v>652</v>
      </c>
      <c r="E51" s="23" t="s">
        <v>12</v>
      </c>
      <c r="F51" s="23">
        <v>1000</v>
      </c>
      <c r="G51" s="23">
        <v>742.3</v>
      </c>
      <c r="H51" s="23">
        <v>735.3</v>
      </c>
      <c r="I51" s="23">
        <v>739.8</v>
      </c>
      <c r="J51" s="33">
        <f t="shared" si="0"/>
        <v>-2.5</v>
      </c>
      <c r="K51" s="34">
        <f t="shared" si="1"/>
        <v>-2500</v>
      </c>
      <c r="L51" s="81"/>
    </row>
    <row r="52" spans="1:12" ht="19" customHeight="1">
      <c r="A52" s="106">
        <v>50</v>
      </c>
      <c r="B52" s="21"/>
      <c r="C52" s="22" t="s">
        <v>296</v>
      </c>
      <c r="D52" s="20" t="s">
        <v>178</v>
      </c>
      <c r="E52" s="23" t="s">
        <v>12</v>
      </c>
      <c r="F52" s="23">
        <v>3600</v>
      </c>
      <c r="G52" s="23">
        <v>337.9</v>
      </c>
      <c r="H52" s="23">
        <v>334.8</v>
      </c>
      <c r="I52" s="23">
        <v>338.9</v>
      </c>
      <c r="J52" s="33">
        <f t="shared" si="0"/>
        <v>1</v>
      </c>
      <c r="K52" s="34">
        <f t="shared" si="1"/>
        <v>3600</v>
      </c>
      <c r="L52" s="81"/>
    </row>
    <row r="53" spans="1:12" ht="19" customHeight="1">
      <c r="A53" s="106">
        <v>51</v>
      </c>
      <c r="B53" s="21" t="s">
        <v>755</v>
      </c>
      <c r="C53" s="22" t="s">
        <v>275</v>
      </c>
      <c r="D53" s="20" t="s">
        <v>182</v>
      </c>
      <c r="E53" s="23" t="s">
        <v>12</v>
      </c>
      <c r="F53" s="23">
        <v>4000</v>
      </c>
      <c r="G53" s="23">
        <v>578.25</v>
      </c>
      <c r="H53" s="23">
        <v>572.4</v>
      </c>
      <c r="I53" s="23">
        <v>576.79999999999995</v>
      </c>
      <c r="J53" s="33">
        <f t="shared" si="0"/>
        <v>-1.4500000000000455</v>
      </c>
      <c r="K53" s="34">
        <f t="shared" si="1"/>
        <v>-5800.0000000001819</v>
      </c>
      <c r="L53" s="55">
        <f>SUM(K49:K53)</f>
        <v>-15225.000000000227</v>
      </c>
    </row>
    <row r="54" spans="1:12" ht="19" customHeight="1">
      <c r="A54" s="106">
        <v>52</v>
      </c>
      <c r="B54" s="21">
        <v>45303</v>
      </c>
      <c r="C54" s="22" t="s">
        <v>106</v>
      </c>
      <c r="D54" s="20" t="s">
        <v>694</v>
      </c>
      <c r="E54" s="23" t="s">
        <v>12</v>
      </c>
      <c r="F54" s="23">
        <v>100</v>
      </c>
      <c r="G54" s="23">
        <v>7555</v>
      </c>
      <c r="H54" s="23">
        <v>7497</v>
      </c>
      <c r="I54" s="23">
        <v>7655</v>
      </c>
      <c r="J54" s="33">
        <f t="shared" si="0"/>
        <v>100</v>
      </c>
      <c r="K54" s="34">
        <f t="shared" si="1"/>
        <v>10000</v>
      </c>
      <c r="L54" s="55"/>
    </row>
    <row r="55" spans="1:12" ht="19" customHeight="1">
      <c r="A55" s="106">
        <v>53</v>
      </c>
      <c r="B55" s="21"/>
      <c r="C55" s="22" t="s">
        <v>71</v>
      </c>
      <c r="D55" s="20" t="s">
        <v>362</v>
      </c>
      <c r="E55" s="23" t="s">
        <v>12</v>
      </c>
      <c r="F55" s="23">
        <v>150</v>
      </c>
      <c r="G55" s="23">
        <v>5321</v>
      </c>
      <c r="H55" s="23">
        <v>5283</v>
      </c>
      <c r="I55" s="23">
        <v>5355</v>
      </c>
      <c r="J55" s="33">
        <f t="shared" si="0"/>
        <v>34</v>
      </c>
      <c r="K55" s="34">
        <f t="shared" si="1"/>
        <v>5100</v>
      </c>
      <c r="L55" s="55"/>
    </row>
    <row r="56" spans="1:12" ht="19" customHeight="1">
      <c r="A56" s="106">
        <v>54</v>
      </c>
      <c r="B56" s="21"/>
      <c r="C56" s="22" t="s">
        <v>242</v>
      </c>
      <c r="D56" s="20" t="s">
        <v>368</v>
      </c>
      <c r="E56" s="23" t="s">
        <v>12</v>
      </c>
      <c r="F56" s="23">
        <v>475</v>
      </c>
      <c r="G56" s="23">
        <v>2277</v>
      </c>
      <c r="H56" s="23">
        <v>2255.4</v>
      </c>
      <c r="I56" s="23">
        <v>2272</v>
      </c>
      <c r="J56" s="33">
        <f t="shared" si="0"/>
        <v>-5</v>
      </c>
      <c r="K56" s="34">
        <f t="shared" si="1"/>
        <v>-2375</v>
      </c>
      <c r="L56" s="55"/>
    </row>
    <row r="57" spans="1:12" ht="19" customHeight="1">
      <c r="A57" s="106">
        <v>55</v>
      </c>
      <c r="B57" s="21"/>
      <c r="C57" s="22" t="s">
        <v>495</v>
      </c>
      <c r="D57" s="20" t="s">
        <v>808</v>
      </c>
      <c r="E57" s="23" t="s">
        <v>12</v>
      </c>
      <c r="F57" s="23">
        <v>1400</v>
      </c>
      <c r="G57" s="23">
        <v>1003.25</v>
      </c>
      <c r="H57" s="23">
        <v>996.3</v>
      </c>
      <c r="I57" s="23">
        <v>1002</v>
      </c>
      <c r="J57" s="33">
        <f t="shared" si="0"/>
        <v>-1.25</v>
      </c>
      <c r="K57" s="34">
        <f t="shared" si="1"/>
        <v>-1750</v>
      </c>
      <c r="L57" s="81"/>
    </row>
    <row r="58" spans="1:12" ht="19" customHeight="1">
      <c r="A58" s="106">
        <v>56</v>
      </c>
      <c r="B58" s="21"/>
      <c r="C58" s="22" t="s">
        <v>560</v>
      </c>
      <c r="D58" s="20" t="s">
        <v>168</v>
      </c>
      <c r="E58" s="23" t="s">
        <v>12</v>
      </c>
      <c r="F58" s="23">
        <v>1100</v>
      </c>
      <c r="G58" s="23">
        <v>1119.4000000000001</v>
      </c>
      <c r="H58" s="23">
        <v>1111.5</v>
      </c>
      <c r="I58" s="23">
        <v>1113</v>
      </c>
      <c r="J58" s="33">
        <f t="shared" si="0"/>
        <v>-6.4000000000000909</v>
      </c>
      <c r="K58" s="34">
        <f t="shared" si="1"/>
        <v>-7040.0000000001</v>
      </c>
      <c r="L58" s="81"/>
    </row>
    <row r="59" spans="1:12" ht="19" customHeight="1">
      <c r="A59" s="106">
        <v>57</v>
      </c>
      <c r="B59" s="21" t="s">
        <v>755</v>
      </c>
      <c r="C59" s="22" t="s">
        <v>307</v>
      </c>
      <c r="D59" s="20" t="s">
        <v>384</v>
      </c>
      <c r="E59" s="23" t="s">
        <v>12</v>
      </c>
      <c r="F59" s="23">
        <v>7700</v>
      </c>
      <c r="G59" s="23">
        <v>223.4</v>
      </c>
      <c r="H59" s="23">
        <v>221.85</v>
      </c>
      <c r="I59" s="23">
        <v>227</v>
      </c>
      <c r="J59" s="33">
        <f t="shared" si="0"/>
        <v>3.5999999999999943</v>
      </c>
      <c r="K59" s="34">
        <f t="shared" si="1"/>
        <v>27719.999999999956</v>
      </c>
      <c r="L59" s="55">
        <f>SUM(K54:K59)</f>
        <v>31654.999999999854</v>
      </c>
    </row>
    <row r="60" spans="1:12" ht="19" customHeight="1">
      <c r="A60" s="106">
        <v>58</v>
      </c>
      <c r="B60" s="21">
        <v>45307</v>
      </c>
      <c r="C60" s="22" t="s">
        <v>213</v>
      </c>
      <c r="D60" s="20" t="s">
        <v>113</v>
      </c>
      <c r="E60" s="23" t="s">
        <v>12</v>
      </c>
      <c r="F60" s="23">
        <v>2850</v>
      </c>
      <c r="G60" s="23">
        <v>823.7</v>
      </c>
      <c r="H60" s="23">
        <v>816.3</v>
      </c>
      <c r="I60" s="23">
        <v>821.1</v>
      </c>
      <c r="J60" s="33">
        <f t="shared" si="0"/>
        <v>-2.6000000000000227</v>
      </c>
      <c r="K60" s="34">
        <f t="shared" si="1"/>
        <v>-7410.0000000000646</v>
      </c>
      <c r="L60" s="81"/>
    </row>
    <row r="61" spans="1:12" ht="19" customHeight="1">
      <c r="A61" s="106">
        <v>59</v>
      </c>
      <c r="B61" s="21"/>
      <c r="C61" s="22" t="s">
        <v>87</v>
      </c>
      <c r="D61" s="20" t="s">
        <v>809</v>
      </c>
      <c r="E61" s="23" t="s">
        <v>12</v>
      </c>
      <c r="F61" s="23">
        <v>11250</v>
      </c>
      <c r="G61" s="23">
        <v>86.35</v>
      </c>
      <c r="H61" s="23">
        <v>85.05</v>
      </c>
      <c r="I61" s="23">
        <v>85.4</v>
      </c>
      <c r="J61" s="33">
        <f t="shared" si="0"/>
        <v>-0.94999999999998863</v>
      </c>
      <c r="K61" s="34">
        <f t="shared" si="1"/>
        <v>-10687.499999999873</v>
      </c>
      <c r="L61" s="81"/>
    </row>
    <row r="62" spans="1:12" ht="19" customHeight="1">
      <c r="A62" s="106">
        <v>60</v>
      </c>
      <c r="B62" s="21"/>
      <c r="C62" s="22" t="s">
        <v>441</v>
      </c>
      <c r="D62" s="20" t="s">
        <v>740</v>
      </c>
      <c r="E62" s="23" t="s">
        <v>12</v>
      </c>
      <c r="F62" s="23">
        <v>5000</v>
      </c>
      <c r="G62" s="23">
        <v>129.1</v>
      </c>
      <c r="H62" s="23">
        <v>127.35</v>
      </c>
      <c r="I62" s="23">
        <v>128.25</v>
      </c>
      <c r="J62" s="33">
        <f t="shared" si="0"/>
        <v>-0.84999999999999432</v>
      </c>
      <c r="K62" s="34">
        <f t="shared" si="1"/>
        <v>-4249.9999999999718</v>
      </c>
      <c r="L62" s="81"/>
    </row>
    <row r="63" spans="1:12" ht="19" customHeight="1">
      <c r="A63" s="106">
        <v>61</v>
      </c>
      <c r="B63" s="21"/>
      <c r="C63" s="22" t="s">
        <v>314</v>
      </c>
      <c r="D63" s="20" t="s">
        <v>169</v>
      </c>
      <c r="E63" s="23" t="s">
        <v>12</v>
      </c>
      <c r="F63" s="23">
        <v>11000</v>
      </c>
      <c r="G63" s="23">
        <v>138.19999999999999</v>
      </c>
      <c r="H63" s="23">
        <v>136.80000000000001</v>
      </c>
      <c r="I63" s="23">
        <v>138</v>
      </c>
      <c r="J63" s="33">
        <f t="shared" si="0"/>
        <v>-0.19999999999998863</v>
      </c>
      <c r="K63" s="34">
        <f t="shared" si="1"/>
        <v>-2199.9999999998749</v>
      </c>
      <c r="L63" s="81"/>
    </row>
    <row r="64" spans="1:12" ht="19" customHeight="1">
      <c r="A64" s="106">
        <v>62</v>
      </c>
      <c r="B64" s="21" t="s">
        <v>755</v>
      </c>
      <c r="C64" s="22" t="s">
        <v>307</v>
      </c>
      <c r="D64" s="20" t="s">
        <v>166</v>
      </c>
      <c r="E64" s="23" t="s">
        <v>12</v>
      </c>
      <c r="F64" s="23">
        <v>2500</v>
      </c>
      <c r="G64" s="23">
        <v>753.35</v>
      </c>
      <c r="H64" s="23">
        <v>747.9</v>
      </c>
      <c r="I64" s="23">
        <v>753</v>
      </c>
      <c r="J64" s="33">
        <f t="shared" si="0"/>
        <v>-0.35000000000002274</v>
      </c>
      <c r="K64" s="34">
        <f t="shared" si="1"/>
        <v>-875.00000000005684</v>
      </c>
      <c r="L64" s="55"/>
    </row>
    <row r="65" spans="1:13" ht="19" customHeight="1">
      <c r="A65" s="106">
        <v>63</v>
      </c>
      <c r="B65" s="21" t="s">
        <v>755</v>
      </c>
      <c r="C65" s="22" t="s">
        <v>263</v>
      </c>
      <c r="D65" s="20" t="s">
        <v>556</v>
      </c>
      <c r="E65" s="23" t="s">
        <v>12</v>
      </c>
      <c r="F65" s="23">
        <v>3200</v>
      </c>
      <c r="G65" s="23">
        <v>474.7</v>
      </c>
      <c r="H65" s="23">
        <v>470.4</v>
      </c>
      <c r="I65" s="23">
        <v>470.4</v>
      </c>
      <c r="J65" s="33">
        <f t="shared" si="0"/>
        <v>-4.3000000000000114</v>
      </c>
      <c r="K65" s="34">
        <f t="shared" si="1"/>
        <v>-13760.000000000036</v>
      </c>
      <c r="L65" s="55">
        <f>SUM(K60:K65)</f>
        <v>-39182.499999999884</v>
      </c>
    </row>
    <row r="66" spans="1:13" ht="19" customHeight="1">
      <c r="A66" s="106">
        <v>64</v>
      </c>
      <c r="B66" s="21">
        <v>45308</v>
      </c>
      <c r="C66" s="22" t="s">
        <v>221</v>
      </c>
      <c r="D66" s="20" t="s">
        <v>588</v>
      </c>
      <c r="E66" s="23" t="s">
        <v>12</v>
      </c>
      <c r="F66" s="23">
        <v>5250</v>
      </c>
      <c r="G66" s="23">
        <v>211.6</v>
      </c>
      <c r="H66" s="23">
        <v>208.8</v>
      </c>
      <c r="I66" s="23">
        <v>208.8</v>
      </c>
      <c r="J66" s="33">
        <f t="shared" si="0"/>
        <v>-2.7999999999999829</v>
      </c>
      <c r="K66" s="34">
        <f t="shared" si="1"/>
        <v>-14699.999999999911</v>
      </c>
      <c r="L66" s="55"/>
    </row>
    <row r="67" spans="1:13" ht="19" customHeight="1">
      <c r="A67" s="106">
        <v>65</v>
      </c>
      <c r="B67" s="21" t="s">
        <v>758</v>
      </c>
      <c r="C67" s="22" t="s">
        <v>191</v>
      </c>
      <c r="D67" s="20" t="s">
        <v>709</v>
      </c>
      <c r="E67" s="23" t="s">
        <v>13</v>
      </c>
      <c r="F67" s="23">
        <v>1600</v>
      </c>
      <c r="G67" s="23">
        <v>749</v>
      </c>
      <c r="H67" s="23">
        <v>754.2</v>
      </c>
      <c r="I67" s="23">
        <v>742.5</v>
      </c>
      <c r="J67" s="33">
        <f t="shared" ref="J67:J70" si="2">IF(E67="","",IF(E67="Buy",(I67-G67),(G67-I67)))</f>
        <v>6.5</v>
      </c>
      <c r="K67" s="34">
        <f t="shared" ref="K67:K70" si="3">IF(E67="","",J67*F67)</f>
        <v>10400</v>
      </c>
      <c r="L67" s="55">
        <f>SUM(K66:K67)</f>
        <v>-4299.9999999999109</v>
      </c>
    </row>
    <row r="68" spans="1:13" ht="19" customHeight="1">
      <c r="A68" s="106">
        <v>66</v>
      </c>
      <c r="B68" s="21">
        <v>45309</v>
      </c>
      <c r="C68" s="22" t="s">
        <v>772</v>
      </c>
      <c r="D68" s="20" t="s">
        <v>65</v>
      </c>
      <c r="E68" s="23" t="s">
        <v>13</v>
      </c>
      <c r="F68" s="23">
        <v>350</v>
      </c>
      <c r="G68" s="23">
        <v>3738.5</v>
      </c>
      <c r="H68" s="23">
        <v>3758.85</v>
      </c>
      <c r="I68" s="23">
        <v>3739</v>
      </c>
      <c r="J68" s="33">
        <f t="shared" si="2"/>
        <v>-0.5</v>
      </c>
      <c r="K68" s="34">
        <f t="shared" si="3"/>
        <v>-175</v>
      </c>
      <c r="L68" s="55"/>
    </row>
    <row r="69" spans="1:13" ht="19" customHeight="1">
      <c r="A69" s="106">
        <v>67</v>
      </c>
      <c r="B69" s="21" t="s">
        <v>755</v>
      </c>
      <c r="C69" s="22" t="s">
        <v>518</v>
      </c>
      <c r="D69" s="20" t="s">
        <v>177</v>
      </c>
      <c r="E69" s="23" t="s">
        <v>12</v>
      </c>
      <c r="F69" s="23">
        <v>11400</v>
      </c>
      <c r="G69" s="23">
        <v>189.2</v>
      </c>
      <c r="H69" s="23">
        <v>188.1</v>
      </c>
      <c r="I69" s="23">
        <v>190.8</v>
      </c>
      <c r="J69" s="33">
        <f t="shared" si="2"/>
        <v>1.6000000000000227</v>
      </c>
      <c r="K69" s="34">
        <f t="shared" si="3"/>
        <v>18240.000000000258</v>
      </c>
      <c r="L69" s="55">
        <f>SUM(K68:K69)</f>
        <v>18065.000000000258</v>
      </c>
    </row>
    <row r="70" spans="1:13" ht="19" customHeight="1">
      <c r="A70" s="106">
        <v>68</v>
      </c>
      <c r="B70" s="21">
        <v>45315</v>
      </c>
      <c r="C70" s="22" t="s">
        <v>769</v>
      </c>
      <c r="D70" s="20" t="s">
        <v>582</v>
      </c>
      <c r="E70" s="23" t="s">
        <v>12</v>
      </c>
      <c r="F70" s="23">
        <v>1000</v>
      </c>
      <c r="G70" s="23">
        <v>1507.95</v>
      </c>
      <c r="H70" s="23">
        <v>1497.6</v>
      </c>
      <c r="I70" s="23">
        <v>1497.6</v>
      </c>
      <c r="J70" s="33">
        <f t="shared" si="2"/>
        <v>-10.350000000000136</v>
      </c>
      <c r="K70" s="34">
        <f t="shared" si="3"/>
        <v>-10350.000000000136</v>
      </c>
      <c r="L70" s="55">
        <f>SUM(K70)</f>
        <v>-10350.000000000136</v>
      </c>
    </row>
    <row r="71" spans="1:13" ht="19" customHeight="1">
      <c r="A71" s="106">
        <v>69</v>
      </c>
      <c r="B71" s="21">
        <v>45320</v>
      </c>
      <c r="C71" s="22" t="s">
        <v>769</v>
      </c>
      <c r="D71" s="20" t="s">
        <v>591</v>
      </c>
      <c r="E71" s="23" t="s">
        <v>12</v>
      </c>
      <c r="F71" s="23">
        <v>4200</v>
      </c>
      <c r="G71" s="23">
        <v>410.35</v>
      </c>
      <c r="H71" s="23">
        <v>407.7</v>
      </c>
      <c r="I71" s="23">
        <v>407.7</v>
      </c>
      <c r="J71" s="33">
        <f t="shared" ref="J71:J72" si="4">IF(E71="","",IF(E71="Buy",(I71-G71),(G71-I71)))</f>
        <v>-2.6500000000000341</v>
      </c>
      <c r="K71" s="34">
        <f t="shared" ref="K71:K72" si="5">IF(E71="","",J71*F71)</f>
        <v>-11130.000000000144</v>
      </c>
      <c r="L71" s="55">
        <f>SUM(K71)</f>
        <v>-11130.000000000144</v>
      </c>
    </row>
    <row r="72" spans="1:13" ht="19" customHeight="1" thickBot="1">
      <c r="A72" s="106">
        <v>70</v>
      </c>
      <c r="B72" s="21">
        <v>45321</v>
      </c>
      <c r="C72" s="22" t="s">
        <v>381</v>
      </c>
      <c r="D72" s="20" t="s">
        <v>686</v>
      </c>
      <c r="E72" s="23" t="s">
        <v>13</v>
      </c>
      <c r="F72" s="23">
        <v>3600</v>
      </c>
      <c r="G72" s="23">
        <v>295.7</v>
      </c>
      <c r="H72" s="23">
        <v>299.7</v>
      </c>
      <c r="I72" s="23">
        <v>296.5</v>
      </c>
      <c r="J72" s="33">
        <f t="shared" si="4"/>
        <v>-0.80000000000001137</v>
      </c>
      <c r="K72" s="34">
        <f t="shared" si="5"/>
        <v>-2880.0000000000409</v>
      </c>
      <c r="L72" s="55">
        <f>SUM(K72)</f>
        <v>-2880.0000000000409</v>
      </c>
    </row>
    <row r="73" spans="1:13" ht="32" customHeight="1" thickBot="1">
      <c r="A73" s="110"/>
      <c r="B73" s="111"/>
      <c r="C73" s="111"/>
      <c r="D73" s="57" t="s">
        <v>31</v>
      </c>
      <c r="E73" s="57"/>
      <c r="F73" s="57"/>
      <c r="G73" s="57"/>
      <c r="H73" s="57"/>
      <c r="I73" s="57"/>
      <c r="J73" s="58"/>
      <c r="K73" s="59">
        <f>SUM(K3:K72)</f>
        <v>-115733.75000000012</v>
      </c>
      <c r="L73" s="69"/>
      <c r="M73" s="112"/>
    </row>
    <row r="74" spans="1:13" ht="15.35">
      <c r="A74" s="66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</row>
    <row r="75" spans="1:13" ht="15.35">
      <c r="A75" s="66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</row>
    <row r="76" spans="1:13" ht="15.35">
      <c r="A76" s="66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</row>
    <row r="77" spans="1:13" ht="25.45" customHeight="1">
      <c r="A77" s="10"/>
      <c r="B77" s="10"/>
      <c r="C77" s="10"/>
      <c r="D77" s="10"/>
      <c r="E77" s="10"/>
      <c r="F77" s="10"/>
      <c r="G77" s="10"/>
      <c r="H77" s="10"/>
      <c r="I77" s="10"/>
      <c r="J77" s="26"/>
      <c r="K77" s="27"/>
      <c r="L77" s="27"/>
    </row>
    <row r="78" spans="1:13" ht="25.45" customHeight="1">
      <c r="A78" s="10"/>
      <c r="B78" s="10"/>
      <c r="C78" s="10"/>
      <c r="D78" s="10"/>
      <c r="E78" s="10"/>
      <c r="F78" s="10"/>
      <c r="G78" s="10"/>
      <c r="H78" s="10"/>
      <c r="I78" s="10"/>
      <c r="J78" s="26"/>
      <c r="K78" s="27"/>
      <c r="L78" s="27"/>
    </row>
    <row r="79" spans="1:13" ht="25.45" customHeight="1">
      <c r="A79" s="10"/>
      <c r="B79" s="10"/>
      <c r="C79" s="10"/>
      <c r="D79" s="10"/>
      <c r="E79" s="10"/>
      <c r="F79" s="10"/>
      <c r="G79" s="10"/>
      <c r="H79" s="10"/>
      <c r="I79" s="10"/>
      <c r="J79" s="26"/>
      <c r="K79" s="27"/>
      <c r="L79" s="27"/>
    </row>
    <row r="80" spans="1:13" ht="25.45" customHeight="1">
      <c r="A80" s="10"/>
      <c r="B80" s="10"/>
      <c r="C80" s="10"/>
      <c r="D80" s="10"/>
      <c r="E80" s="10"/>
      <c r="F80" s="10"/>
      <c r="G80" s="10"/>
      <c r="H80" s="10"/>
      <c r="I80" s="10"/>
      <c r="J80" s="26"/>
      <c r="K80" s="27"/>
      <c r="L80" s="27"/>
    </row>
    <row r="81" spans="1:13" ht="25.45" customHeight="1">
      <c r="A81" s="10"/>
      <c r="B81" s="10"/>
      <c r="C81" s="10"/>
      <c r="D81" s="10"/>
      <c r="E81" s="10"/>
      <c r="F81" s="10"/>
      <c r="G81" s="10"/>
      <c r="H81" s="10"/>
      <c r="I81" s="10"/>
      <c r="J81" s="26"/>
      <c r="K81" s="27"/>
      <c r="L81" s="27"/>
    </row>
    <row r="82" spans="1:13" ht="25.45" customHeight="1">
      <c r="A82" s="10"/>
      <c r="B82" s="10"/>
      <c r="C82" s="10"/>
      <c r="D82" s="10"/>
      <c r="E82" s="10"/>
      <c r="F82" s="10"/>
      <c r="G82" s="10"/>
      <c r="H82" s="10"/>
      <c r="I82" s="10"/>
      <c r="J82" s="26"/>
      <c r="K82" s="27"/>
      <c r="L82" s="27"/>
    </row>
    <row r="83" spans="1:13" ht="25.45" customHeight="1">
      <c r="A83" s="10"/>
      <c r="B83" s="10"/>
      <c r="C83" s="10"/>
      <c r="D83" s="10"/>
      <c r="E83" s="10"/>
      <c r="F83" s="10"/>
      <c r="G83" s="10"/>
      <c r="H83" s="10"/>
      <c r="I83" s="10"/>
      <c r="J83" s="26"/>
      <c r="K83" s="27"/>
      <c r="L83" s="27"/>
    </row>
    <row r="84" spans="1:13" ht="25.45" customHeight="1">
      <c r="A84" s="10"/>
      <c r="B84" s="10"/>
      <c r="C84" s="10"/>
      <c r="D84" s="10"/>
      <c r="E84" s="10"/>
      <c r="F84" s="10"/>
      <c r="G84" s="10"/>
      <c r="H84" s="10"/>
      <c r="I84" s="10"/>
      <c r="J84" s="26"/>
      <c r="K84" s="27"/>
      <c r="L84" s="27"/>
    </row>
    <row r="85" spans="1:13" ht="15.35">
      <c r="A85" s="66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</row>
    <row r="86" spans="1:13">
      <c r="A86" s="114" t="s">
        <v>775</v>
      </c>
      <c r="B86" s="115"/>
      <c r="C86" s="115"/>
      <c r="D86" s="115"/>
      <c r="E86" s="115"/>
      <c r="F86" s="115"/>
      <c r="G86" s="115"/>
      <c r="H86" s="115"/>
      <c r="I86" s="115"/>
      <c r="J86" s="115"/>
      <c r="K86" s="115"/>
      <c r="L86" s="116"/>
      <c r="M86" s="116"/>
    </row>
    <row r="87" spans="1:13">
      <c r="A87" s="115" t="s">
        <v>776</v>
      </c>
      <c r="B87" s="115"/>
      <c r="C87" s="115"/>
      <c r="D87" s="115"/>
      <c r="E87" s="115"/>
      <c r="F87" s="115"/>
      <c r="G87" s="115"/>
      <c r="H87" s="115"/>
      <c r="I87" s="115"/>
      <c r="J87" s="115"/>
      <c r="K87" s="115"/>
      <c r="L87" s="116"/>
      <c r="M87" s="116"/>
    </row>
    <row r="88" spans="1:13">
      <c r="A88" s="115" t="s">
        <v>798</v>
      </c>
      <c r="B88" s="115"/>
      <c r="C88" s="115"/>
      <c r="D88" s="115"/>
      <c r="E88" s="115"/>
      <c r="F88" s="115"/>
      <c r="G88" s="115"/>
      <c r="H88" s="115"/>
      <c r="I88" s="115"/>
      <c r="J88" s="115"/>
      <c r="K88" s="115"/>
      <c r="L88" s="116"/>
      <c r="M88" s="116"/>
    </row>
    <row r="89" spans="1:13">
      <c r="A89" s="115" t="s">
        <v>777</v>
      </c>
      <c r="B89" s="115"/>
      <c r="C89" s="115"/>
      <c r="D89" s="115"/>
      <c r="E89" s="115"/>
      <c r="F89" s="115"/>
      <c r="G89" s="115"/>
      <c r="H89" s="115"/>
      <c r="I89" s="115"/>
      <c r="J89" s="115"/>
      <c r="K89" s="115"/>
      <c r="L89" s="116"/>
      <c r="M89" s="116"/>
    </row>
    <row r="90" spans="1:13">
      <c r="A90" s="115" t="s">
        <v>778</v>
      </c>
      <c r="B90" s="115"/>
      <c r="C90" s="115"/>
      <c r="D90" s="115"/>
      <c r="E90" s="115"/>
      <c r="F90" s="115"/>
      <c r="G90" s="115"/>
      <c r="H90" s="115"/>
      <c r="I90" s="115"/>
      <c r="J90" s="115"/>
      <c r="K90" s="115"/>
      <c r="L90" s="116"/>
      <c r="M90" s="116"/>
    </row>
    <row r="91" spans="1:13">
      <c r="A91" s="115" t="s">
        <v>753</v>
      </c>
      <c r="B91" s="115"/>
      <c r="C91" s="115"/>
      <c r="D91" s="115"/>
      <c r="E91" s="115"/>
      <c r="F91" s="115"/>
      <c r="G91" s="115"/>
      <c r="H91" s="115"/>
      <c r="I91" s="115"/>
      <c r="J91" s="115"/>
      <c r="K91" s="115"/>
      <c r="L91" s="116"/>
      <c r="M91" s="116"/>
    </row>
    <row r="92" spans="1:13">
      <c r="A92" s="115" t="s">
        <v>799</v>
      </c>
      <c r="B92" s="115"/>
      <c r="C92" s="115"/>
      <c r="D92" s="115"/>
      <c r="E92" s="115"/>
      <c r="F92" s="115"/>
      <c r="G92" s="115"/>
      <c r="H92" s="115"/>
      <c r="I92" s="115"/>
      <c r="J92" s="115"/>
      <c r="K92" s="115"/>
      <c r="L92" s="116"/>
      <c r="M92" s="116"/>
    </row>
    <row r="93" spans="1:13">
      <c r="A93" s="115" t="s">
        <v>800</v>
      </c>
      <c r="B93" s="115"/>
      <c r="C93" s="115"/>
      <c r="D93" s="115"/>
      <c r="E93" s="115"/>
      <c r="F93" s="115"/>
      <c r="G93" s="115"/>
      <c r="H93" s="115"/>
      <c r="I93" s="115"/>
      <c r="J93" s="115"/>
      <c r="K93" s="115"/>
      <c r="L93" s="116"/>
      <c r="M93" s="116"/>
    </row>
    <row r="94" spans="1:13">
      <c r="A94" s="115" t="s">
        <v>801</v>
      </c>
      <c r="B94" s="115"/>
      <c r="C94" s="115"/>
      <c r="D94" s="115"/>
      <c r="E94" s="115"/>
      <c r="F94" s="115"/>
      <c r="G94" s="115"/>
      <c r="H94" s="115"/>
      <c r="I94" s="115"/>
      <c r="J94" s="115"/>
      <c r="K94" s="115"/>
      <c r="L94" s="116"/>
      <c r="M94" s="116"/>
    </row>
    <row r="95" spans="1:13">
      <c r="A95" s="115" t="s">
        <v>802</v>
      </c>
      <c r="B95" s="115"/>
      <c r="C95" s="115"/>
      <c r="D95" s="115"/>
      <c r="E95" s="115"/>
      <c r="F95" s="115"/>
      <c r="G95" s="115"/>
      <c r="H95" s="115"/>
      <c r="I95" s="115"/>
      <c r="J95" s="115"/>
      <c r="K95" s="115"/>
      <c r="L95" s="116"/>
      <c r="M95" s="116"/>
    </row>
  </sheetData>
  <mergeCells count="1">
    <mergeCell ref="A1:L1"/>
  </mergeCells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D40BA-289C-4716-BF8A-8E49CD31E65B}">
  <dimension ref="A1:M106"/>
  <sheetViews>
    <sheetView zoomScale="90" zoomScaleNormal="90" workbookViewId="0">
      <pane ySplit="2" topLeftCell="A74" activePane="bottomLeft" state="frozen"/>
      <selection pane="bottomLeft" activeCell="H84" sqref="H84"/>
    </sheetView>
  </sheetViews>
  <sheetFormatPr defaultRowHeight="14.35"/>
  <cols>
    <col min="1" max="1" width="10.3515625" customWidth="1"/>
    <col min="2" max="2" width="13.52734375" customWidth="1"/>
    <col min="3" max="3" width="15.1171875" customWidth="1"/>
    <col min="4" max="4" width="19.87890625" customWidth="1"/>
    <col min="5" max="5" width="12.64453125" customWidth="1"/>
    <col min="6" max="6" width="11.64453125" customWidth="1"/>
    <col min="7" max="7" width="12.41015625" customWidth="1"/>
    <col min="8" max="8" width="14.3515625" customWidth="1"/>
    <col min="9" max="9" width="13.1171875" customWidth="1"/>
    <col min="10" max="10" width="12.3515625" customWidth="1"/>
    <col min="11" max="11" width="16.64453125" customWidth="1"/>
    <col min="12" max="12" width="14.3515625" customWidth="1"/>
    <col min="13" max="13" width="14.64453125" style="108" customWidth="1"/>
  </cols>
  <sheetData>
    <row r="1" spans="1:12" ht="49" customHeight="1">
      <c r="A1" s="127" t="s">
        <v>810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</row>
    <row r="2" spans="1:12" ht="49" customHeight="1">
      <c r="A2" s="13" t="s">
        <v>0</v>
      </c>
      <c r="B2" s="14" t="s">
        <v>2</v>
      </c>
      <c r="C2" s="14" t="s">
        <v>3</v>
      </c>
      <c r="D2" s="14" t="s">
        <v>1</v>
      </c>
      <c r="E2" s="14" t="s">
        <v>4</v>
      </c>
      <c r="F2" s="14" t="s">
        <v>507</v>
      </c>
      <c r="G2" s="15" t="s">
        <v>659</v>
      </c>
      <c r="H2" s="14" t="s">
        <v>660</v>
      </c>
      <c r="I2" s="14" t="s">
        <v>661</v>
      </c>
      <c r="J2" s="29" t="s">
        <v>8</v>
      </c>
      <c r="K2" s="30" t="s">
        <v>662</v>
      </c>
      <c r="L2" s="53" t="s">
        <v>664</v>
      </c>
    </row>
    <row r="3" spans="1:12" ht="21" customHeight="1">
      <c r="A3" s="106">
        <v>1</v>
      </c>
      <c r="B3" s="21">
        <v>45327</v>
      </c>
      <c r="C3" s="22" t="s">
        <v>137</v>
      </c>
      <c r="D3" s="20" t="s">
        <v>169</v>
      </c>
      <c r="E3" s="23" t="s">
        <v>12</v>
      </c>
      <c r="F3" s="23">
        <v>5500</v>
      </c>
      <c r="G3" s="23">
        <v>141.5</v>
      </c>
      <c r="H3" s="23">
        <v>139.94999999999999</v>
      </c>
      <c r="I3" s="23">
        <v>140.80000000000001</v>
      </c>
      <c r="J3" s="33">
        <f t="shared" ref="J3:J55" si="0">IF(E3="","",IF(E3="Buy",(I3-G3),(G3-I3)))</f>
        <v>-0.69999999999998863</v>
      </c>
      <c r="K3" s="34">
        <f t="shared" ref="K3:K55" si="1">IF(E3="","",J3*F3)</f>
        <v>-3849.9999999999372</v>
      </c>
      <c r="L3" s="55"/>
    </row>
    <row r="4" spans="1:12" ht="21" customHeight="1">
      <c r="A4" s="106">
        <v>2</v>
      </c>
      <c r="B4" s="21"/>
      <c r="C4" s="22" t="s">
        <v>246</v>
      </c>
      <c r="D4" s="20" t="s">
        <v>157</v>
      </c>
      <c r="E4" s="23" t="s">
        <v>12</v>
      </c>
      <c r="F4" s="23">
        <v>1000</v>
      </c>
      <c r="G4" s="23">
        <v>1265.3499999999999</v>
      </c>
      <c r="H4" s="23">
        <v>1254.5999999999999</v>
      </c>
      <c r="I4" s="23">
        <v>1271.4000000000001</v>
      </c>
      <c r="J4" s="33">
        <f t="shared" si="0"/>
        <v>6.0500000000001819</v>
      </c>
      <c r="K4" s="34">
        <f t="shared" si="1"/>
        <v>6050.0000000001819</v>
      </c>
      <c r="L4" s="55"/>
    </row>
    <row r="5" spans="1:12" ht="21" customHeight="1">
      <c r="A5" s="106">
        <v>3</v>
      </c>
      <c r="B5" s="21" t="s">
        <v>758</v>
      </c>
      <c r="C5" s="22" t="s">
        <v>385</v>
      </c>
      <c r="D5" s="20" t="s">
        <v>177</v>
      </c>
      <c r="E5" s="23" t="s">
        <v>13</v>
      </c>
      <c r="F5" s="23">
        <v>11400</v>
      </c>
      <c r="G5" s="23">
        <v>180.9</v>
      </c>
      <c r="H5" s="23">
        <v>183.6</v>
      </c>
      <c r="I5" s="23">
        <v>180.9</v>
      </c>
      <c r="J5" s="33">
        <f t="shared" si="0"/>
        <v>0</v>
      </c>
      <c r="K5" s="34">
        <f t="shared" si="1"/>
        <v>0</v>
      </c>
      <c r="L5" s="55"/>
    </row>
    <row r="6" spans="1:12" ht="21" customHeight="1">
      <c r="A6" s="106">
        <v>4</v>
      </c>
      <c r="B6" s="21" t="s">
        <v>758</v>
      </c>
      <c r="C6" s="22" t="s">
        <v>766</v>
      </c>
      <c r="D6" s="20" t="s">
        <v>161</v>
      </c>
      <c r="E6" s="23" t="s">
        <v>13</v>
      </c>
      <c r="F6" s="23">
        <v>1400</v>
      </c>
      <c r="G6" s="23">
        <v>1066</v>
      </c>
      <c r="H6" s="23">
        <v>1074.5999999999999</v>
      </c>
      <c r="I6" s="23">
        <v>1072</v>
      </c>
      <c r="J6" s="33">
        <f t="shared" si="0"/>
        <v>-6</v>
      </c>
      <c r="K6" s="34">
        <f t="shared" si="1"/>
        <v>-8400</v>
      </c>
      <c r="L6" s="55">
        <f>SUM(K3:K6)</f>
        <v>-6199.9999999997553</v>
      </c>
    </row>
    <row r="7" spans="1:12" ht="21" customHeight="1">
      <c r="A7" s="106">
        <v>5</v>
      </c>
      <c r="B7" s="21">
        <v>45328</v>
      </c>
      <c r="C7" s="22" t="s">
        <v>129</v>
      </c>
      <c r="D7" s="20" t="s">
        <v>281</v>
      </c>
      <c r="E7" s="23" t="s">
        <v>12</v>
      </c>
      <c r="F7" s="23">
        <v>250</v>
      </c>
      <c r="G7" s="23">
        <v>6184</v>
      </c>
      <c r="H7" s="23">
        <v>6138.9</v>
      </c>
      <c r="I7" s="23">
        <v>6150</v>
      </c>
      <c r="J7" s="33">
        <f t="shared" si="0"/>
        <v>-34</v>
      </c>
      <c r="K7" s="34">
        <f t="shared" si="1"/>
        <v>-8500</v>
      </c>
      <c r="L7" s="55"/>
    </row>
    <row r="8" spans="1:12" ht="21" customHeight="1">
      <c r="A8" s="106">
        <v>6</v>
      </c>
      <c r="B8" s="21"/>
      <c r="C8" s="22" t="s">
        <v>130</v>
      </c>
      <c r="D8" s="20" t="s">
        <v>653</v>
      </c>
      <c r="E8" s="23" t="s">
        <v>12</v>
      </c>
      <c r="F8" s="23">
        <v>2000</v>
      </c>
      <c r="G8" s="23">
        <v>861.45</v>
      </c>
      <c r="H8" s="23">
        <v>852.3</v>
      </c>
      <c r="I8" s="23">
        <v>857.25</v>
      </c>
      <c r="J8" s="33">
        <f t="shared" si="0"/>
        <v>-4.2000000000000455</v>
      </c>
      <c r="K8" s="34">
        <f t="shared" si="1"/>
        <v>-8400.0000000000909</v>
      </c>
      <c r="L8" s="55"/>
    </row>
    <row r="9" spans="1:12" ht="21" customHeight="1">
      <c r="A9" s="106">
        <v>7</v>
      </c>
      <c r="B9" s="21"/>
      <c r="C9" s="22" t="s">
        <v>303</v>
      </c>
      <c r="D9" s="20" t="s">
        <v>652</v>
      </c>
      <c r="E9" s="23" t="s">
        <v>12</v>
      </c>
      <c r="F9" s="23">
        <v>2000</v>
      </c>
      <c r="G9" s="23">
        <v>768.65</v>
      </c>
      <c r="H9" s="23">
        <v>757.8</v>
      </c>
      <c r="I9" s="23">
        <v>773.8</v>
      </c>
      <c r="J9" s="33">
        <f t="shared" si="0"/>
        <v>5.1499999999999773</v>
      </c>
      <c r="K9" s="34">
        <f t="shared" si="1"/>
        <v>10299.999999999955</v>
      </c>
      <c r="L9" s="55"/>
    </row>
    <row r="10" spans="1:12" ht="21" customHeight="1">
      <c r="A10" s="106">
        <v>8</v>
      </c>
      <c r="B10" s="21"/>
      <c r="C10" s="22" t="s">
        <v>434</v>
      </c>
      <c r="D10" s="20" t="s">
        <v>157</v>
      </c>
      <c r="E10" s="23" t="s">
        <v>12</v>
      </c>
      <c r="F10" s="23">
        <v>1000</v>
      </c>
      <c r="G10" s="23">
        <v>1306.5</v>
      </c>
      <c r="H10" s="23">
        <v>1296.9000000000001</v>
      </c>
      <c r="I10" s="23">
        <v>1296.9000000000001</v>
      </c>
      <c r="J10" s="33">
        <f t="shared" si="0"/>
        <v>-9.5999999999999091</v>
      </c>
      <c r="K10" s="34">
        <f t="shared" si="1"/>
        <v>-9599.9999999999091</v>
      </c>
      <c r="L10" s="55"/>
    </row>
    <row r="11" spans="1:12" ht="21" customHeight="1">
      <c r="A11" s="106">
        <v>9</v>
      </c>
      <c r="B11" s="119" t="s">
        <v>755</v>
      </c>
      <c r="C11" s="22" t="s">
        <v>805</v>
      </c>
      <c r="D11" s="20" t="s">
        <v>155</v>
      </c>
      <c r="E11" s="23" t="s">
        <v>12</v>
      </c>
      <c r="F11" s="23">
        <v>4600</v>
      </c>
      <c r="G11" s="23">
        <v>280.7</v>
      </c>
      <c r="H11" s="23">
        <v>278.55</v>
      </c>
      <c r="I11" s="23">
        <v>285.64999999999998</v>
      </c>
      <c r="J11" s="33">
        <f t="shared" si="0"/>
        <v>4.9499999999999886</v>
      </c>
      <c r="K11" s="34">
        <f t="shared" si="1"/>
        <v>22769.999999999949</v>
      </c>
      <c r="L11" s="55">
        <f>SUM(K7:K11)</f>
        <v>6569.9999999999036</v>
      </c>
    </row>
    <row r="12" spans="1:12" ht="21" customHeight="1">
      <c r="A12" s="106">
        <v>10</v>
      </c>
      <c r="B12" s="21">
        <v>45329</v>
      </c>
      <c r="C12" s="22" t="s">
        <v>110</v>
      </c>
      <c r="D12" s="20" t="s">
        <v>165</v>
      </c>
      <c r="E12" s="23" t="s">
        <v>12</v>
      </c>
      <c r="F12" s="23">
        <v>3300</v>
      </c>
      <c r="G12" s="23">
        <v>824.6</v>
      </c>
      <c r="H12" s="23">
        <v>814.5</v>
      </c>
      <c r="I12" s="23">
        <v>831.35</v>
      </c>
      <c r="J12" s="33">
        <f t="shared" si="0"/>
        <v>6.75</v>
      </c>
      <c r="K12" s="34">
        <f t="shared" si="1"/>
        <v>22275</v>
      </c>
      <c r="L12" s="55"/>
    </row>
    <row r="13" spans="1:12" ht="21" customHeight="1">
      <c r="A13" s="106">
        <v>11</v>
      </c>
      <c r="B13" s="21"/>
      <c r="C13" s="22" t="s">
        <v>318</v>
      </c>
      <c r="D13" s="20" t="s">
        <v>109</v>
      </c>
      <c r="E13" s="23" t="s">
        <v>12</v>
      </c>
      <c r="F13" s="23">
        <v>4000</v>
      </c>
      <c r="G13" s="23">
        <v>299.75</v>
      </c>
      <c r="H13" s="23">
        <v>296.10000000000002</v>
      </c>
      <c r="I13" s="23">
        <v>297.45</v>
      </c>
      <c r="J13" s="33">
        <f t="shared" si="0"/>
        <v>-2.3000000000000114</v>
      </c>
      <c r="K13" s="34">
        <f t="shared" si="1"/>
        <v>-9200.0000000000455</v>
      </c>
      <c r="L13" s="55"/>
    </row>
    <row r="14" spans="1:12" ht="21" customHeight="1">
      <c r="A14" s="106">
        <v>12</v>
      </c>
      <c r="B14" s="21"/>
      <c r="C14" s="22" t="s">
        <v>400</v>
      </c>
      <c r="D14" s="20" t="s">
        <v>126</v>
      </c>
      <c r="E14" s="23" t="s">
        <v>12</v>
      </c>
      <c r="F14" s="23">
        <v>1500</v>
      </c>
      <c r="G14" s="23">
        <v>675.5</v>
      </c>
      <c r="H14" s="23">
        <v>668.7</v>
      </c>
      <c r="I14" s="23">
        <v>675.9</v>
      </c>
      <c r="J14" s="33">
        <f t="shared" si="0"/>
        <v>0.39999999999997726</v>
      </c>
      <c r="K14" s="34">
        <f t="shared" si="1"/>
        <v>599.99999999996589</v>
      </c>
      <c r="L14" s="55"/>
    </row>
    <row r="15" spans="1:12" ht="21" customHeight="1">
      <c r="A15" s="106">
        <v>13</v>
      </c>
      <c r="B15" s="21"/>
      <c r="C15" s="22" t="s">
        <v>320</v>
      </c>
      <c r="D15" s="20" t="s">
        <v>575</v>
      </c>
      <c r="E15" s="23" t="s">
        <v>12</v>
      </c>
      <c r="F15" s="23">
        <v>2000</v>
      </c>
      <c r="G15" s="23">
        <v>442.3</v>
      </c>
      <c r="H15" s="23">
        <v>438.3</v>
      </c>
      <c r="I15" s="23">
        <v>438.7</v>
      </c>
      <c r="J15" s="33">
        <f t="shared" si="0"/>
        <v>-3.6000000000000227</v>
      </c>
      <c r="K15" s="34">
        <f t="shared" si="1"/>
        <v>-7200.0000000000455</v>
      </c>
      <c r="L15" s="55"/>
    </row>
    <row r="16" spans="1:12" ht="21" customHeight="1">
      <c r="A16" s="106">
        <v>14</v>
      </c>
      <c r="B16" s="21"/>
      <c r="C16" s="22" t="s">
        <v>46</v>
      </c>
      <c r="D16" s="20" t="s">
        <v>602</v>
      </c>
      <c r="E16" s="23" t="s">
        <v>12</v>
      </c>
      <c r="F16" s="23">
        <v>3875</v>
      </c>
      <c r="G16" s="23">
        <v>464.3</v>
      </c>
      <c r="H16" s="23">
        <v>459.9</v>
      </c>
      <c r="I16" s="23">
        <v>468.5</v>
      </c>
      <c r="J16" s="33">
        <f t="shared" si="0"/>
        <v>4.1999999999999886</v>
      </c>
      <c r="K16" s="34">
        <f t="shared" si="1"/>
        <v>16274.999999999956</v>
      </c>
      <c r="L16" s="55"/>
    </row>
    <row r="17" spans="1:12" ht="21" customHeight="1">
      <c r="A17" s="106">
        <v>15</v>
      </c>
      <c r="B17" s="119" t="s">
        <v>755</v>
      </c>
      <c r="C17" s="22" t="s">
        <v>275</v>
      </c>
      <c r="D17" s="20" t="s">
        <v>154</v>
      </c>
      <c r="E17" s="23" t="s">
        <v>12</v>
      </c>
      <c r="F17" s="23">
        <v>2800</v>
      </c>
      <c r="G17" s="23">
        <v>604</v>
      </c>
      <c r="H17" s="23">
        <v>599.4</v>
      </c>
      <c r="I17" s="23">
        <v>599.4</v>
      </c>
      <c r="J17" s="33">
        <f t="shared" si="0"/>
        <v>-4.6000000000000227</v>
      </c>
      <c r="K17" s="34">
        <f t="shared" si="1"/>
        <v>-12880.000000000064</v>
      </c>
      <c r="L17" s="55">
        <f>SUM(K12:K17)</f>
        <v>9869.999999999769</v>
      </c>
    </row>
    <row r="18" spans="1:12" ht="21" customHeight="1">
      <c r="A18" s="106">
        <v>16</v>
      </c>
      <c r="B18" s="21">
        <v>45330</v>
      </c>
      <c r="C18" s="22" t="s">
        <v>110</v>
      </c>
      <c r="D18" s="20" t="s">
        <v>702</v>
      </c>
      <c r="E18" s="23" t="s">
        <v>12</v>
      </c>
      <c r="F18" s="23">
        <v>300</v>
      </c>
      <c r="G18" s="23">
        <v>3020</v>
      </c>
      <c r="H18" s="23">
        <v>2997</v>
      </c>
      <c r="I18" s="23">
        <v>3015</v>
      </c>
      <c r="J18" s="33">
        <f t="shared" si="0"/>
        <v>-5</v>
      </c>
      <c r="K18" s="34">
        <f t="shared" si="1"/>
        <v>-1500</v>
      </c>
      <c r="L18" s="55"/>
    </row>
    <row r="19" spans="1:12" ht="21" customHeight="1">
      <c r="A19" s="106">
        <v>17</v>
      </c>
      <c r="B19" s="21"/>
      <c r="C19" s="22" t="s">
        <v>110</v>
      </c>
      <c r="D19" s="20" t="s">
        <v>154</v>
      </c>
      <c r="E19" s="23" t="s">
        <v>12</v>
      </c>
      <c r="F19" s="23">
        <v>2800</v>
      </c>
      <c r="G19" s="23">
        <v>604.79999999999995</v>
      </c>
      <c r="H19" s="23">
        <v>597.6</v>
      </c>
      <c r="I19" s="23">
        <v>601.20000000000005</v>
      </c>
      <c r="J19" s="33">
        <f t="shared" si="0"/>
        <v>-3.5999999999999091</v>
      </c>
      <c r="K19" s="34">
        <f t="shared" si="1"/>
        <v>-10079.999999999745</v>
      </c>
      <c r="L19" s="55"/>
    </row>
    <row r="20" spans="1:12" ht="21" customHeight="1">
      <c r="A20" s="106">
        <v>18</v>
      </c>
      <c r="B20" s="21"/>
      <c r="C20" s="22" t="s">
        <v>318</v>
      </c>
      <c r="D20" s="20" t="s">
        <v>180</v>
      </c>
      <c r="E20" s="23" t="s">
        <v>12</v>
      </c>
      <c r="F20" s="23">
        <v>8000</v>
      </c>
      <c r="G20" s="23">
        <v>126.45</v>
      </c>
      <c r="H20" s="23">
        <v>124.65</v>
      </c>
      <c r="I20" s="23">
        <v>124.65</v>
      </c>
      <c r="J20" s="33">
        <f t="shared" si="0"/>
        <v>-1.7999999999999972</v>
      </c>
      <c r="K20" s="34">
        <f t="shared" si="1"/>
        <v>-14399.999999999978</v>
      </c>
      <c r="L20" s="55"/>
    </row>
    <row r="21" spans="1:12" ht="21" customHeight="1">
      <c r="A21" s="106">
        <v>19</v>
      </c>
      <c r="B21" s="119" t="s">
        <v>755</v>
      </c>
      <c r="C21" s="22" t="s">
        <v>381</v>
      </c>
      <c r="D21" s="20" t="s">
        <v>702</v>
      </c>
      <c r="E21" s="23" t="s">
        <v>12</v>
      </c>
      <c r="F21" s="23">
        <v>600</v>
      </c>
      <c r="G21" s="23">
        <v>3128.55</v>
      </c>
      <c r="H21" s="23">
        <v>3108.6</v>
      </c>
      <c r="I21" s="23">
        <v>3108.6</v>
      </c>
      <c r="J21" s="33">
        <f t="shared" si="0"/>
        <v>-19.950000000000273</v>
      </c>
      <c r="K21" s="34">
        <f t="shared" si="1"/>
        <v>-11970.000000000164</v>
      </c>
      <c r="L21" s="55">
        <f>SUM(K18:K21)</f>
        <v>-37949.999999999884</v>
      </c>
    </row>
    <row r="22" spans="1:12" ht="21" customHeight="1">
      <c r="A22" s="106">
        <v>20</v>
      </c>
      <c r="B22" s="21">
        <v>45331</v>
      </c>
      <c r="C22" s="22" t="s">
        <v>221</v>
      </c>
      <c r="D22" s="20" t="s">
        <v>588</v>
      </c>
      <c r="E22" s="23" t="s">
        <v>13</v>
      </c>
      <c r="F22" s="23">
        <v>5250</v>
      </c>
      <c r="G22" s="23">
        <v>225</v>
      </c>
      <c r="H22" s="23">
        <v>227.7</v>
      </c>
      <c r="I22" s="23">
        <v>227.7</v>
      </c>
      <c r="J22" s="33">
        <f t="shared" si="0"/>
        <v>-2.6999999999999886</v>
      </c>
      <c r="K22" s="34">
        <f t="shared" si="1"/>
        <v>-14174.99999999994</v>
      </c>
      <c r="L22" s="55"/>
    </row>
    <row r="23" spans="1:12" ht="21" customHeight="1">
      <c r="A23" s="106">
        <v>21</v>
      </c>
      <c r="B23" s="21"/>
      <c r="C23" s="22" t="s">
        <v>114</v>
      </c>
      <c r="D23" s="20" t="s">
        <v>148</v>
      </c>
      <c r="E23" s="23" t="s">
        <v>13</v>
      </c>
      <c r="F23" s="23">
        <v>4462</v>
      </c>
      <c r="G23" s="23">
        <v>169</v>
      </c>
      <c r="H23" s="23">
        <v>171.45</v>
      </c>
      <c r="I23" s="23">
        <v>169.3</v>
      </c>
      <c r="J23" s="33">
        <f t="shared" si="0"/>
        <v>-0.30000000000001137</v>
      </c>
      <c r="K23" s="34">
        <f t="shared" si="1"/>
        <v>-1338.6000000000508</v>
      </c>
      <c r="L23" s="55"/>
    </row>
    <row r="24" spans="1:12" ht="21" customHeight="1">
      <c r="A24" s="106">
        <v>22</v>
      </c>
      <c r="B24" s="21"/>
      <c r="C24" s="22" t="s">
        <v>417</v>
      </c>
      <c r="D24" s="20" t="s">
        <v>146</v>
      </c>
      <c r="E24" s="23" t="s">
        <v>12</v>
      </c>
      <c r="F24" s="23">
        <v>1800</v>
      </c>
      <c r="G24" s="23">
        <v>583.54999999999995</v>
      </c>
      <c r="H24" s="23">
        <v>578.70000000000005</v>
      </c>
      <c r="I24" s="23">
        <v>580.04999999999995</v>
      </c>
      <c r="J24" s="33">
        <f t="shared" si="0"/>
        <v>-3.5</v>
      </c>
      <c r="K24" s="34">
        <f t="shared" si="1"/>
        <v>-6300</v>
      </c>
      <c r="L24" s="55"/>
    </row>
    <row r="25" spans="1:12" ht="21" customHeight="1">
      <c r="A25" s="106">
        <v>23</v>
      </c>
      <c r="B25" s="119" t="s">
        <v>755</v>
      </c>
      <c r="C25" s="22" t="s">
        <v>517</v>
      </c>
      <c r="D25" s="20" t="s">
        <v>153</v>
      </c>
      <c r="E25" s="23" t="s">
        <v>12</v>
      </c>
      <c r="F25" s="23">
        <v>5850</v>
      </c>
      <c r="G25" s="23">
        <v>263.75</v>
      </c>
      <c r="H25" s="23">
        <v>260.10000000000002</v>
      </c>
      <c r="I25" s="23">
        <v>266.64999999999998</v>
      </c>
      <c r="J25" s="33">
        <f t="shared" si="0"/>
        <v>2.8999999999999773</v>
      </c>
      <c r="K25" s="34">
        <f t="shared" si="1"/>
        <v>16964.999999999865</v>
      </c>
      <c r="L25" s="55">
        <f>SUM(K22:K25)</f>
        <v>-4848.6000000001259</v>
      </c>
    </row>
    <row r="26" spans="1:12" ht="21" customHeight="1">
      <c r="A26" s="106">
        <v>24</v>
      </c>
      <c r="B26" s="21">
        <v>45334</v>
      </c>
      <c r="C26" s="22" t="s">
        <v>137</v>
      </c>
      <c r="D26" s="20" t="s">
        <v>174</v>
      </c>
      <c r="E26" s="23" t="s">
        <v>12</v>
      </c>
      <c r="F26" s="23">
        <v>150</v>
      </c>
      <c r="G26" s="23">
        <v>4339</v>
      </c>
      <c r="H26" s="23">
        <v>4296.6000000000004</v>
      </c>
      <c r="I26" s="23">
        <v>4318</v>
      </c>
      <c r="J26" s="33">
        <f t="shared" si="0"/>
        <v>-21</v>
      </c>
      <c r="K26" s="34">
        <f t="shared" si="1"/>
        <v>-3150</v>
      </c>
      <c r="L26" s="55"/>
    </row>
    <row r="27" spans="1:12" ht="21" customHeight="1">
      <c r="A27" s="106">
        <v>25</v>
      </c>
      <c r="B27" s="21"/>
      <c r="C27" s="22" t="s">
        <v>130</v>
      </c>
      <c r="D27" s="20" t="s">
        <v>620</v>
      </c>
      <c r="E27" s="23" t="s">
        <v>12</v>
      </c>
      <c r="F27" s="23">
        <v>400</v>
      </c>
      <c r="G27" s="23">
        <v>5670</v>
      </c>
      <c r="H27" s="23">
        <v>5625.9</v>
      </c>
      <c r="I27" s="23">
        <v>5631.3</v>
      </c>
      <c r="J27" s="33">
        <f t="shared" si="0"/>
        <v>-38.699999999999818</v>
      </c>
      <c r="K27" s="34">
        <f t="shared" si="1"/>
        <v>-15479.999999999927</v>
      </c>
      <c r="L27" s="55"/>
    </row>
    <row r="28" spans="1:12" ht="21" customHeight="1">
      <c r="A28" s="106">
        <v>26</v>
      </c>
      <c r="B28" s="21"/>
      <c r="C28" s="22" t="s">
        <v>124</v>
      </c>
      <c r="D28" s="20" t="s">
        <v>177</v>
      </c>
      <c r="E28" s="23" t="s">
        <v>13</v>
      </c>
      <c r="F28" s="23">
        <v>5700</v>
      </c>
      <c r="G28" s="23">
        <v>178.7</v>
      </c>
      <c r="H28" s="23">
        <v>180.9</v>
      </c>
      <c r="I28" s="23">
        <v>179.95</v>
      </c>
      <c r="J28" s="33">
        <f t="shared" si="0"/>
        <v>-1.25</v>
      </c>
      <c r="K28" s="34">
        <f t="shared" si="1"/>
        <v>-7125</v>
      </c>
      <c r="L28" s="55"/>
    </row>
    <row r="29" spans="1:12" ht="21" customHeight="1">
      <c r="A29" s="106">
        <v>27</v>
      </c>
      <c r="B29" s="119"/>
      <c r="C29" s="22" t="s">
        <v>811</v>
      </c>
      <c r="D29" s="20" t="s">
        <v>223</v>
      </c>
      <c r="E29" s="23" t="s">
        <v>13</v>
      </c>
      <c r="F29" s="23">
        <v>1100</v>
      </c>
      <c r="G29" s="23">
        <v>1352.6</v>
      </c>
      <c r="H29" s="23">
        <v>1360.8</v>
      </c>
      <c r="I29" s="23">
        <v>1360.8</v>
      </c>
      <c r="J29" s="33">
        <f t="shared" si="0"/>
        <v>-8.2000000000000455</v>
      </c>
      <c r="K29" s="34">
        <f t="shared" si="1"/>
        <v>-9020.0000000000509</v>
      </c>
      <c r="L29" s="55"/>
    </row>
    <row r="30" spans="1:12" ht="21" customHeight="1">
      <c r="A30" s="106">
        <v>28</v>
      </c>
      <c r="B30" s="119" t="s">
        <v>758</v>
      </c>
      <c r="C30" s="22" t="s">
        <v>764</v>
      </c>
      <c r="D30" s="20" t="s">
        <v>744</v>
      </c>
      <c r="E30" s="23" t="s">
        <v>13</v>
      </c>
      <c r="F30" s="23">
        <v>7100</v>
      </c>
      <c r="G30" s="23">
        <v>117.55</v>
      </c>
      <c r="H30" s="23">
        <v>118.8</v>
      </c>
      <c r="I30" s="23">
        <v>117.55</v>
      </c>
      <c r="J30" s="33">
        <f t="shared" si="0"/>
        <v>0</v>
      </c>
      <c r="K30" s="34">
        <f t="shared" si="1"/>
        <v>0</v>
      </c>
      <c r="L30" s="55">
        <f>SUM(K26:K30)</f>
        <v>-34774.999999999978</v>
      </c>
    </row>
    <row r="31" spans="1:12" ht="21" customHeight="1">
      <c r="A31" s="106">
        <v>29</v>
      </c>
      <c r="B31" s="21">
        <v>45335</v>
      </c>
      <c r="C31" s="22" t="s">
        <v>129</v>
      </c>
      <c r="D31" s="20" t="s">
        <v>202</v>
      </c>
      <c r="E31" s="23" t="s">
        <v>13</v>
      </c>
      <c r="F31" s="23">
        <v>1350</v>
      </c>
      <c r="G31" s="23">
        <v>801.25</v>
      </c>
      <c r="H31" s="23">
        <v>807.3</v>
      </c>
      <c r="I31" s="23">
        <v>807.3</v>
      </c>
      <c r="J31" s="33">
        <f t="shared" si="0"/>
        <v>-6.0499999999999545</v>
      </c>
      <c r="K31" s="34">
        <f t="shared" si="1"/>
        <v>-8167.4999999999382</v>
      </c>
      <c r="L31" s="55"/>
    </row>
    <row r="32" spans="1:12" ht="21" customHeight="1">
      <c r="A32" s="106">
        <v>30</v>
      </c>
      <c r="B32" s="21"/>
      <c r="C32" s="22" t="s">
        <v>319</v>
      </c>
      <c r="D32" s="20" t="s">
        <v>551</v>
      </c>
      <c r="E32" s="23" t="s">
        <v>12</v>
      </c>
      <c r="F32" s="23">
        <v>600</v>
      </c>
      <c r="G32" s="23">
        <v>3722.55</v>
      </c>
      <c r="H32" s="23">
        <v>3693.6</v>
      </c>
      <c r="I32" s="23">
        <v>3708.9</v>
      </c>
      <c r="J32" s="33">
        <f t="shared" si="0"/>
        <v>-13.650000000000091</v>
      </c>
      <c r="K32" s="34">
        <f t="shared" si="1"/>
        <v>-8190.0000000000546</v>
      </c>
      <c r="L32" s="55"/>
    </row>
    <row r="33" spans="1:12" ht="21" customHeight="1">
      <c r="A33" s="106">
        <v>31</v>
      </c>
      <c r="B33" s="21"/>
      <c r="C33" s="22" t="s">
        <v>249</v>
      </c>
      <c r="D33" s="20" t="s">
        <v>113</v>
      </c>
      <c r="E33" s="23" t="s">
        <v>13</v>
      </c>
      <c r="F33" s="23">
        <v>1425</v>
      </c>
      <c r="G33" s="23">
        <v>897.6</v>
      </c>
      <c r="H33" s="23">
        <v>906.3</v>
      </c>
      <c r="I33" s="23">
        <v>900.9</v>
      </c>
      <c r="J33" s="33">
        <f t="shared" si="0"/>
        <v>-3.2999999999999545</v>
      </c>
      <c r="K33" s="34">
        <f t="shared" si="1"/>
        <v>-4702.4999999999354</v>
      </c>
      <c r="L33" s="55"/>
    </row>
    <row r="34" spans="1:12" ht="21" customHeight="1">
      <c r="A34" s="106">
        <v>32</v>
      </c>
      <c r="B34" s="119" t="s">
        <v>755</v>
      </c>
      <c r="C34" s="22" t="s">
        <v>466</v>
      </c>
      <c r="D34" s="20" t="s">
        <v>76</v>
      </c>
      <c r="E34" s="23" t="s">
        <v>12</v>
      </c>
      <c r="F34" s="23">
        <v>1000</v>
      </c>
      <c r="G34" s="23">
        <v>1366.6</v>
      </c>
      <c r="H34" s="23">
        <v>1357.2</v>
      </c>
      <c r="I34" s="23">
        <v>1370.8</v>
      </c>
      <c r="J34" s="33">
        <f t="shared" si="0"/>
        <v>4.2000000000000455</v>
      </c>
      <c r="K34" s="34">
        <f t="shared" si="1"/>
        <v>4200.0000000000455</v>
      </c>
      <c r="L34" s="55"/>
    </row>
    <row r="35" spans="1:12" ht="21" customHeight="1">
      <c r="A35" s="106">
        <v>33</v>
      </c>
      <c r="B35" s="119" t="s">
        <v>755</v>
      </c>
      <c r="C35" s="22" t="s">
        <v>768</v>
      </c>
      <c r="D35" s="20" t="s">
        <v>165</v>
      </c>
      <c r="E35" s="23" t="s">
        <v>12</v>
      </c>
      <c r="F35" s="23">
        <v>3300</v>
      </c>
      <c r="G35" s="23">
        <v>833.75</v>
      </c>
      <c r="H35" s="23">
        <v>826.2</v>
      </c>
      <c r="I35" s="23">
        <v>820</v>
      </c>
      <c r="J35" s="33">
        <f t="shared" si="0"/>
        <v>-13.75</v>
      </c>
      <c r="K35" s="34">
        <f t="shared" si="1"/>
        <v>-45375</v>
      </c>
      <c r="L35" s="55">
        <f>SUM(K31:K35)</f>
        <v>-62234.999999999884</v>
      </c>
    </row>
    <row r="36" spans="1:12" ht="21" customHeight="1">
      <c r="A36" s="106">
        <v>34</v>
      </c>
      <c r="B36" s="21">
        <v>45336</v>
      </c>
      <c r="C36" s="22" t="s">
        <v>66</v>
      </c>
      <c r="D36" s="20" t="s">
        <v>551</v>
      </c>
      <c r="E36" s="23" t="s">
        <v>13</v>
      </c>
      <c r="F36" s="23">
        <v>1200</v>
      </c>
      <c r="G36" s="23">
        <v>1298</v>
      </c>
      <c r="H36" s="23">
        <v>1308.5999999999999</v>
      </c>
      <c r="I36" s="23">
        <v>1302</v>
      </c>
      <c r="J36" s="33">
        <f t="shared" si="0"/>
        <v>-4</v>
      </c>
      <c r="K36" s="34">
        <f t="shared" si="1"/>
        <v>-4800</v>
      </c>
      <c r="L36" s="55"/>
    </row>
    <row r="37" spans="1:12" ht="21" customHeight="1">
      <c r="A37" s="106">
        <v>35</v>
      </c>
      <c r="B37" s="119"/>
      <c r="C37" s="22" t="s">
        <v>460</v>
      </c>
      <c r="D37" s="20" t="s">
        <v>113</v>
      </c>
      <c r="E37" s="23" t="s">
        <v>12</v>
      </c>
      <c r="F37" s="23">
        <v>125</v>
      </c>
      <c r="G37" s="23">
        <v>8044</v>
      </c>
      <c r="H37" s="23">
        <v>7992.9</v>
      </c>
      <c r="I37" s="23">
        <v>7992.9</v>
      </c>
      <c r="J37" s="33">
        <f t="shared" si="0"/>
        <v>-51.100000000000364</v>
      </c>
      <c r="K37" s="34">
        <f t="shared" si="1"/>
        <v>-6387.5000000000455</v>
      </c>
      <c r="L37" s="55"/>
    </row>
    <row r="38" spans="1:12" ht="21" customHeight="1">
      <c r="A38" s="106">
        <v>36</v>
      </c>
      <c r="B38" s="119" t="s">
        <v>755</v>
      </c>
      <c r="C38" s="22" t="s">
        <v>91</v>
      </c>
      <c r="D38" s="20" t="s">
        <v>74</v>
      </c>
      <c r="E38" s="23" t="s">
        <v>12</v>
      </c>
      <c r="F38" s="23">
        <v>1250</v>
      </c>
      <c r="G38" s="23">
        <v>1094.55</v>
      </c>
      <c r="H38" s="23">
        <v>1084.5</v>
      </c>
      <c r="I38" s="23">
        <v>1092.5999999999999</v>
      </c>
      <c r="J38" s="33">
        <f t="shared" si="0"/>
        <v>-1.9500000000000455</v>
      </c>
      <c r="K38" s="34">
        <f t="shared" si="1"/>
        <v>-2437.5000000000568</v>
      </c>
      <c r="L38" s="55">
        <f>SUM(K36:K38)</f>
        <v>-13625.000000000102</v>
      </c>
    </row>
    <row r="39" spans="1:12" ht="21" customHeight="1">
      <c r="A39" s="106">
        <v>37</v>
      </c>
      <c r="B39" s="21">
        <v>45337</v>
      </c>
      <c r="C39" s="22" t="s">
        <v>637</v>
      </c>
      <c r="D39" s="20" t="s">
        <v>653</v>
      </c>
      <c r="E39" s="23" t="s">
        <v>12</v>
      </c>
      <c r="F39" s="23">
        <v>2000</v>
      </c>
      <c r="G39" s="23">
        <v>854.05</v>
      </c>
      <c r="H39" s="23">
        <v>846.9</v>
      </c>
      <c r="I39" s="23">
        <v>848.7</v>
      </c>
      <c r="J39" s="33">
        <f t="shared" si="0"/>
        <v>-5.3499999999999091</v>
      </c>
      <c r="K39" s="34">
        <f t="shared" si="1"/>
        <v>-10699.999999999818</v>
      </c>
      <c r="L39" s="55"/>
    </row>
    <row r="40" spans="1:12" ht="21" customHeight="1">
      <c r="A40" s="106">
        <v>38</v>
      </c>
      <c r="B40" s="21"/>
      <c r="C40" s="22" t="s">
        <v>137</v>
      </c>
      <c r="D40" s="20" t="s">
        <v>243</v>
      </c>
      <c r="E40" s="23" t="s">
        <v>12</v>
      </c>
      <c r="F40" s="23">
        <v>1800</v>
      </c>
      <c r="G40" s="23">
        <v>636.75</v>
      </c>
      <c r="H40" s="23">
        <v>630.9</v>
      </c>
      <c r="I40" s="23">
        <v>647.54999999999995</v>
      </c>
      <c r="J40" s="33">
        <f t="shared" si="0"/>
        <v>10.799999999999955</v>
      </c>
      <c r="K40" s="34">
        <f t="shared" si="1"/>
        <v>19439.99999999992</v>
      </c>
      <c r="L40" s="55"/>
    </row>
    <row r="41" spans="1:12" ht="21" customHeight="1">
      <c r="A41" s="106">
        <v>39</v>
      </c>
      <c r="B41" s="21"/>
      <c r="C41" s="22" t="s">
        <v>416</v>
      </c>
      <c r="D41" s="20" t="s">
        <v>224</v>
      </c>
      <c r="E41" s="23" t="s">
        <v>12</v>
      </c>
      <c r="F41" s="23">
        <v>350</v>
      </c>
      <c r="G41" s="23">
        <v>1752</v>
      </c>
      <c r="H41" s="23">
        <v>1725.3</v>
      </c>
      <c r="I41" s="23">
        <v>1784.6</v>
      </c>
      <c r="J41" s="33">
        <f t="shared" si="0"/>
        <v>32.599999999999909</v>
      </c>
      <c r="K41" s="34">
        <f t="shared" si="1"/>
        <v>11409.999999999967</v>
      </c>
      <c r="L41" s="55"/>
    </row>
    <row r="42" spans="1:12" ht="21" customHeight="1">
      <c r="A42" s="106">
        <v>40</v>
      </c>
      <c r="B42" s="119"/>
      <c r="C42" s="22" t="s">
        <v>108</v>
      </c>
      <c r="D42" s="20" t="s">
        <v>737</v>
      </c>
      <c r="E42" s="23" t="s">
        <v>12</v>
      </c>
      <c r="F42" s="23">
        <v>550</v>
      </c>
      <c r="G42" s="23">
        <v>2706.2</v>
      </c>
      <c r="H42" s="23">
        <v>2688.3</v>
      </c>
      <c r="I42" s="23">
        <v>2719</v>
      </c>
      <c r="J42" s="33">
        <f t="shared" si="0"/>
        <v>12.800000000000182</v>
      </c>
      <c r="K42" s="34">
        <f t="shared" si="1"/>
        <v>7040.0000000001</v>
      </c>
      <c r="L42" s="55"/>
    </row>
    <row r="43" spans="1:12" ht="21" customHeight="1">
      <c r="A43" s="106">
        <v>41</v>
      </c>
      <c r="B43" s="119" t="s">
        <v>755</v>
      </c>
      <c r="C43" s="22" t="s">
        <v>761</v>
      </c>
      <c r="D43" s="20" t="s">
        <v>580</v>
      </c>
      <c r="E43" s="23" t="s">
        <v>12</v>
      </c>
      <c r="F43" s="23">
        <v>6000</v>
      </c>
      <c r="G43" s="23">
        <v>339.75</v>
      </c>
      <c r="H43" s="23">
        <v>336.15</v>
      </c>
      <c r="I43" s="23">
        <v>342</v>
      </c>
      <c r="J43" s="33">
        <f t="shared" si="0"/>
        <v>2.25</v>
      </c>
      <c r="K43" s="34">
        <f t="shared" si="1"/>
        <v>13500</v>
      </c>
      <c r="L43" s="55">
        <f>SUM(K39:K43)</f>
        <v>40690.000000000167</v>
      </c>
    </row>
    <row r="44" spans="1:12" ht="21" customHeight="1">
      <c r="A44" s="106">
        <v>42</v>
      </c>
      <c r="B44" s="21">
        <v>45338</v>
      </c>
      <c r="C44" s="22" t="s">
        <v>66</v>
      </c>
      <c r="D44" s="20" t="s">
        <v>714</v>
      </c>
      <c r="E44" s="23" t="s">
        <v>12</v>
      </c>
      <c r="F44" s="23">
        <v>5000</v>
      </c>
      <c r="G44" s="23">
        <v>159.30000000000001</v>
      </c>
      <c r="H44" s="23">
        <v>157.5</v>
      </c>
      <c r="I44" s="23">
        <v>164.3</v>
      </c>
      <c r="J44" s="33">
        <f t="shared" si="0"/>
        <v>5</v>
      </c>
      <c r="K44" s="34">
        <f t="shared" si="1"/>
        <v>25000</v>
      </c>
      <c r="L44" s="55"/>
    </row>
    <row r="45" spans="1:12" ht="21" customHeight="1">
      <c r="A45" s="106">
        <v>43</v>
      </c>
      <c r="B45" s="21"/>
      <c r="C45" s="22" t="s">
        <v>318</v>
      </c>
      <c r="D45" s="20" t="s">
        <v>146</v>
      </c>
      <c r="E45" s="23" t="s">
        <v>12</v>
      </c>
      <c r="F45" s="23">
        <v>1800</v>
      </c>
      <c r="G45" s="23">
        <v>584.20000000000005</v>
      </c>
      <c r="H45" s="23">
        <v>579.6</v>
      </c>
      <c r="I45" s="23">
        <v>583.20000000000005</v>
      </c>
      <c r="J45" s="33">
        <f t="shared" si="0"/>
        <v>-1</v>
      </c>
      <c r="K45" s="34">
        <f t="shared" si="1"/>
        <v>-1800</v>
      </c>
      <c r="L45" s="55"/>
    </row>
    <row r="46" spans="1:12" ht="21" customHeight="1">
      <c r="A46" s="106">
        <v>44</v>
      </c>
      <c r="B46" s="21"/>
      <c r="C46" s="22" t="s">
        <v>654</v>
      </c>
      <c r="D46" s="20" t="s">
        <v>133</v>
      </c>
      <c r="E46" s="23" t="s">
        <v>12</v>
      </c>
      <c r="F46" s="23">
        <v>1600</v>
      </c>
      <c r="G46" s="23">
        <v>1304.2</v>
      </c>
      <c r="H46" s="23">
        <v>1296.45</v>
      </c>
      <c r="I46" s="23">
        <v>1314.05</v>
      </c>
      <c r="J46" s="33">
        <f t="shared" si="0"/>
        <v>9.8499999999999091</v>
      </c>
      <c r="K46" s="34">
        <f t="shared" si="1"/>
        <v>15759.999999999854</v>
      </c>
      <c r="L46" s="55"/>
    </row>
    <row r="47" spans="1:12" ht="21" customHeight="1">
      <c r="A47" s="106">
        <v>45</v>
      </c>
      <c r="B47" s="119"/>
      <c r="C47" s="22" t="s">
        <v>524</v>
      </c>
      <c r="D47" s="20" t="s">
        <v>392</v>
      </c>
      <c r="E47" s="23" t="s">
        <v>12</v>
      </c>
      <c r="F47" s="23">
        <v>1500</v>
      </c>
      <c r="G47" s="23">
        <v>1504</v>
      </c>
      <c r="H47" s="23">
        <v>1492.2</v>
      </c>
      <c r="I47" s="23">
        <v>1513.55</v>
      </c>
      <c r="J47" s="33">
        <f t="shared" si="0"/>
        <v>9.5499999999999545</v>
      </c>
      <c r="K47" s="34">
        <f t="shared" si="1"/>
        <v>14324.999999999931</v>
      </c>
      <c r="L47" s="55"/>
    </row>
    <row r="48" spans="1:12" ht="21" customHeight="1">
      <c r="A48" s="106">
        <v>46</v>
      </c>
      <c r="B48" s="119" t="s">
        <v>755</v>
      </c>
      <c r="C48" s="22" t="s">
        <v>93</v>
      </c>
      <c r="D48" s="20" t="s">
        <v>737</v>
      </c>
      <c r="E48" s="23" t="s">
        <v>12</v>
      </c>
      <c r="F48" s="23">
        <v>550</v>
      </c>
      <c r="G48" s="23">
        <v>2808.4</v>
      </c>
      <c r="H48" s="23">
        <v>2769.3</v>
      </c>
      <c r="I48" s="23">
        <v>2805.3</v>
      </c>
      <c r="J48" s="33">
        <f t="shared" si="0"/>
        <v>-3.0999999999999091</v>
      </c>
      <c r="K48" s="34">
        <f t="shared" si="1"/>
        <v>-1704.99999999995</v>
      </c>
      <c r="L48" s="55">
        <f>SUM(K44:K48)</f>
        <v>51579.999999999833</v>
      </c>
    </row>
    <row r="49" spans="1:12" ht="21" customHeight="1">
      <c r="A49" s="106">
        <v>47</v>
      </c>
      <c r="B49" s="21">
        <v>45341</v>
      </c>
      <c r="C49" s="22" t="s">
        <v>137</v>
      </c>
      <c r="D49" s="20" t="s">
        <v>633</v>
      </c>
      <c r="E49" s="23" t="s">
        <v>12</v>
      </c>
      <c r="F49" s="23">
        <v>200</v>
      </c>
      <c r="G49" s="23">
        <v>6530</v>
      </c>
      <c r="H49" s="23">
        <v>6480.9</v>
      </c>
      <c r="I49" s="23">
        <v>6617.65</v>
      </c>
      <c r="J49" s="33">
        <f t="shared" si="0"/>
        <v>87.649999999999636</v>
      </c>
      <c r="K49" s="34">
        <f t="shared" si="1"/>
        <v>17529.999999999927</v>
      </c>
      <c r="L49" s="55"/>
    </row>
    <row r="50" spans="1:12" ht="21" customHeight="1">
      <c r="A50" s="106">
        <v>48</v>
      </c>
      <c r="B50" s="21"/>
      <c r="C50" s="22" t="s">
        <v>418</v>
      </c>
      <c r="D50" s="20" t="s">
        <v>351</v>
      </c>
      <c r="E50" s="23" t="s">
        <v>12</v>
      </c>
      <c r="F50" s="23">
        <v>4575</v>
      </c>
      <c r="G50" s="23">
        <v>187.2</v>
      </c>
      <c r="H50" s="23">
        <v>185.3</v>
      </c>
      <c r="I50" s="23">
        <v>185.3</v>
      </c>
      <c r="J50" s="33">
        <f t="shared" si="0"/>
        <v>-1.8999999999999773</v>
      </c>
      <c r="K50" s="34">
        <f t="shared" si="1"/>
        <v>-8692.4999999998963</v>
      </c>
      <c r="L50" s="55"/>
    </row>
    <row r="51" spans="1:12" ht="21" customHeight="1">
      <c r="A51" s="106">
        <v>49</v>
      </c>
      <c r="B51" s="21"/>
      <c r="C51" s="22" t="s">
        <v>726</v>
      </c>
      <c r="D51" s="20" t="s">
        <v>472</v>
      </c>
      <c r="E51" s="23" t="s">
        <v>12</v>
      </c>
      <c r="F51" s="23">
        <v>300</v>
      </c>
      <c r="G51" s="23">
        <v>6817</v>
      </c>
      <c r="H51" s="23">
        <v>6754.5</v>
      </c>
      <c r="I51" s="23">
        <v>6780.6</v>
      </c>
      <c r="J51" s="33">
        <f t="shared" si="0"/>
        <v>-36.399999999999636</v>
      </c>
      <c r="K51" s="34">
        <f t="shared" si="1"/>
        <v>-10919.999999999891</v>
      </c>
      <c r="L51" s="55"/>
    </row>
    <row r="52" spans="1:12" ht="21" customHeight="1">
      <c r="A52" s="106">
        <v>50</v>
      </c>
      <c r="B52" s="119" t="s">
        <v>755</v>
      </c>
      <c r="C52" s="22" t="s">
        <v>781</v>
      </c>
      <c r="D52" s="20" t="s">
        <v>173</v>
      </c>
      <c r="E52" s="23" t="s">
        <v>12</v>
      </c>
      <c r="F52" s="23">
        <v>1900</v>
      </c>
      <c r="G52" s="23">
        <v>1143.5</v>
      </c>
      <c r="H52" s="23">
        <v>1135.8</v>
      </c>
      <c r="I52" s="23">
        <v>1141</v>
      </c>
      <c r="J52" s="33">
        <f t="shared" si="0"/>
        <v>-2.5</v>
      </c>
      <c r="K52" s="34">
        <f t="shared" si="1"/>
        <v>-4750</v>
      </c>
      <c r="L52" s="55">
        <f>SUM(K49:K52)</f>
        <v>-6832.4999999998599</v>
      </c>
    </row>
    <row r="53" spans="1:12" ht="21" customHeight="1">
      <c r="A53" s="106">
        <v>51</v>
      </c>
      <c r="B53" s="21">
        <v>45342</v>
      </c>
      <c r="C53" s="22" t="s">
        <v>637</v>
      </c>
      <c r="D53" s="20" t="s">
        <v>437</v>
      </c>
      <c r="E53" s="23" t="s">
        <v>12</v>
      </c>
      <c r="F53" s="23">
        <v>3600</v>
      </c>
      <c r="G53" s="23">
        <v>282</v>
      </c>
      <c r="H53" s="23">
        <v>279.45</v>
      </c>
      <c r="I53" s="23">
        <v>280.5</v>
      </c>
      <c r="J53" s="33">
        <f t="shared" si="0"/>
        <v>-1.5</v>
      </c>
      <c r="K53" s="34">
        <f t="shared" si="1"/>
        <v>-5400</v>
      </c>
      <c r="L53" s="55"/>
    </row>
    <row r="54" spans="1:12" ht="21" customHeight="1">
      <c r="A54" s="106">
        <v>52</v>
      </c>
      <c r="B54" s="21"/>
      <c r="C54" s="22" t="s">
        <v>50</v>
      </c>
      <c r="D54" s="20" t="s">
        <v>391</v>
      </c>
      <c r="E54" s="23" t="s">
        <v>12</v>
      </c>
      <c r="F54" s="23">
        <v>477</v>
      </c>
      <c r="G54" s="23">
        <v>2208</v>
      </c>
      <c r="H54" s="23">
        <v>2187</v>
      </c>
      <c r="I54" s="23">
        <v>2187</v>
      </c>
      <c r="J54" s="33">
        <f t="shared" si="0"/>
        <v>-21</v>
      </c>
      <c r="K54" s="34">
        <f t="shared" si="1"/>
        <v>-10017</v>
      </c>
      <c r="L54" s="55"/>
    </row>
    <row r="55" spans="1:12" ht="21" customHeight="1">
      <c r="A55" s="106">
        <v>53</v>
      </c>
      <c r="B55" s="21"/>
      <c r="C55" s="22" t="s">
        <v>401</v>
      </c>
      <c r="D55" s="20" t="s">
        <v>580</v>
      </c>
      <c r="E55" s="23" t="s">
        <v>12</v>
      </c>
      <c r="F55" s="23">
        <v>6000</v>
      </c>
      <c r="G55" s="23">
        <v>343.3</v>
      </c>
      <c r="H55" s="23">
        <v>339.3</v>
      </c>
      <c r="I55" s="23">
        <v>345.3</v>
      </c>
      <c r="J55" s="33">
        <f t="shared" si="0"/>
        <v>2</v>
      </c>
      <c r="K55" s="34">
        <f t="shared" si="1"/>
        <v>12000</v>
      </c>
      <c r="L55" s="55"/>
    </row>
    <row r="56" spans="1:12" ht="21" customHeight="1">
      <c r="A56" s="106">
        <v>54</v>
      </c>
      <c r="B56" s="119" t="s">
        <v>755</v>
      </c>
      <c r="C56" s="22" t="s">
        <v>466</v>
      </c>
      <c r="D56" s="20" t="s">
        <v>437</v>
      </c>
      <c r="E56" s="23" t="s">
        <v>12</v>
      </c>
      <c r="F56" s="23">
        <v>7200</v>
      </c>
      <c r="G56" s="23">
        <v>287.35000000000002</v>
      </c>
      <c r="H56" s="23">
        <v>285.3</v>
      </c>
      <c r="I56" s="23">
        <v>286.25</v>
      </c>
      <c r="J56" s="33">
        <f t="shared" ref="J56:J83" si="2">IF(E56="","",IF(E56="Buy",(I56-G56),(G56-I56)))</f>
        <v>-1.1000000000000227</v>
      </c>
      <c r="K56" s="34">
        <f t="shared" ref="K56:K83" si="3">IF(E56="","",J56*F56)</f>
        <v>-7920.0000000001637</v>
      </c>
      <c r="L56" s="55">
        <f>SUM(K53:K56)</f>
        <v>-11337.000000000164</v>
      </c>
    </row>
    <row r="57" spans="1:12" ht="21" customHeight="1">
      <c r="A57" s="106">
        <v>55</v>
      </c>
      <c r="B57" s="21">
        <v>45343</v>
      </c>
      <c r="C57" s="22" t="s">
        <v>137</v>
      </c>
      <c r="D57" s="20" t="s">
        <v>202</v>
      </c>
      <c r="E57" s="23" t="s">
        <v>12</v>
      </c>
      <c r="F57" s="23">
        <v>1350</v>
      </c>
      <c r="G57" s="23">
        <v>839.25</v>
      </c>
      <c r="H57" s="23">
        <v>832.5</v>
      </c>
      <c r="I57" s="23">
        <v>832.5</v>
      </c>
      <c r="J57" s="33">
        <f t="shared" si="2"/>
        <v>-6.75</v>
      </c>
      <c r="K57" s="34">
        <f t="shared" si="3"/>
        <v>-9112.5</v>
      </c>
      <c r="L57" s="55"/>
    </row>
    <row r="58" spans="1:12" ht="21" customHeight="1">
      <c r="A58" s="106">
        <v>56</v>
      </c>
      <c r="B58" s="21"/>
      <c r="C58" s="22" t="s">
        <v>145</v>
      </c>
      <c r="D58" s="20" t="s">
        <v>169</v>
      </c>
      <c r="E58" s="23" t="s">
        <v>12</v>
      </c>
      <c r="F58" s="23">
        <v>11000</v>
      </c>
      <c r="G58" s="23">
        <v>145</v>
      </c>
      <c r="H58" s="23">
        <v>143.1</v>
      </c>
      <c r="I58" s="23">
        <v>144.44999999999999</v>
      </c>
      <c r="J58" s="33">
        <f t="shared" si="2"/>
        <v>-0.55000000000001137</v>
      </c>
      <c r="K58" s="34">
        <f t="shared" si="3"/>
        <v>-6050.0000000001255</v>
      </c>
      <c r="L58" s="55"/>
    </row>
    <row r="59" spans="1:12" ht="21" customHeight="1">
      <c r="A59" s="106">
        <v>57</v>
      </c>
      <c r="B59" s="21"/>
      <c r="C59" s="22" t="s">
        <v>566</v>
      </c>
      <c r="D59" s="20" t="s">
        <v>653</v>
      </c>
      <c r="E59" s="23" t="s">
        <v>13</v>
      </c>
      <c r="F59" s="23">
        <v>1000</v>
      </c>
      <c r="G59" s="23">
        <v>796.55</v>
      </c>
      <c r="H59" s="23">
        <v>803.7</v>
      </c>
      <c r="I59" s="23">
        <v>795.5</v>
      </c>
      <c r="J59" s="33">
        <f t="shared" si="2"/>
        <v>1.0499999999999545</v>
      </c>
      <c r="K59" s="34">
        <f t="shared" si="3"/>
        <v>1049.9999999999545</v>
      </c>
      <c r="L59" s="55"/>
    </row>
    <row r="60" spans="1:12" ht="21" customHeight="1">
      <c r="A60" s="106">
        <v>58</v>
      </c>
      <c r="B60" s="119" t="s">
        <v>755</v>
      </c>
      <c r="C60" s="22" t="s">
        <v>781</v>
      </c>
      <c r="D60" s="20" t="s">
        <v>602</v>
      </c>
      <c r="E60" s="23" t="s">
        <v>13</v>
      </c>
      <c r="F60" s="23">
        <v>3875</v>
      </c>
      <c r="G60" s="23">
        <v>412</v>
      </c>
      <c r="H60" s="23">
        <v>415.8</v>
      </c>
      <c r="I60" s="23">
        <v>408.6</v>
      </c>
      <c r="J60" s="33">
        <f t="shared" si="2"/>
        <v>3.3999999999999773</v>
      </c>
      <c r="K60" s="34">
        <f t="shared" si="3"/>
        <v>13174.999999999913</v>
      </c>
      <c r="L60" s="55">
        <f>SUM(K57:K60)</f>
        <v>-937.5000000002583</v>
      </c>
    </row>
    <row r="61" spans="1:12" ht="21" customHeight="1">
      <c r="A61" s="106">
        <v>59</v>
      </c>
      <c r="B61" s="21">
        <v>45344</v>
      </c>
      <c r="C61" s="22" t="s">
        <v>70</v>
      </c>
      <c r="D61" s="20" t="s">
        <v>74</v>
      </c>
      <c r="E61" s="23" t="s">
        <v>12</v>
      </c>
      <c r="F61" s="23">
        <v>1250</v>
      </c>
      <c r="G61" s="23">
        <v>1106.7</v>
      </c>
      <c r="H61" s="23">
        <v>1095.3</v>
      </c>
      <c r="I61" s="23">
        <v>1095.3</v>
      </c>
      <c r="J61" s="33">
        <f t="shared" si="2"/>
        <v>-11.400000000000091</v>
      </c>
      <c r="K61" s="34">
        <f t="shared" si="3"/>
        <v>-14250.000000000113</v>
      </c>
      <c r="L61" s="55"/>
    </row>
    <row r="62" spans="1:12" ht="21" customHeight="1">
      <c r="A62" s="106">
        <v>60</v>
      </c>
      <c r="B62" s="21"/>
      <c r="C62" s="22" t="s">
        <v>60</v>
      </c>
      <c r="D62" s="20" t="s">
        <v>78</v>
      </c>
      <c r="E62" s="23" t="s">
        <v>13</v>
      </c>
      <c r="F62" s="23">
        <v>250</v>
      </c>
      <c r="G62" s="23">
        <v>6595</v>
      </c>
      <c r="H62" s="23">
        <v>6651</v>
      </c>
      <c r="I62" s="23">
        <v>6606</v>
      </c>
      <c r="J62" s="33">
        <f t="shared" si="2"/>
        <v>-11</v>
      </c>
      <c r="K62" s="34">
        <f t="shared" si="3"/>
        <v>-2750</v>
      </c>
      <c r="L62" s="55"/>
    </row>
    <row r="63" spans="1:12" ht="21" customHeight="1">
      <c r="A63" s="106">
        <v>61</v>
      </c>
      <c r="B63" s="119" t="s">
        <v>755</v>
      </c>
      <c r="C63" s="22" t="s">
        <v>381</v>
      </c>
      <c r="D63" s="20" t="s">
        <v>177</v>
      </c>
      <c r="E63" s="23" t="s">
        <v>12</v>
      </c>
      <c r="F63" s="23">
        <v>11400</v>
      </c>
      <c r="G63" s="23">
        <v>194.1</v>
      </c>
      <c r="H63" s="23">
        <v>192.15</v>
      </c>
      <c r="I63" s="23">
        <v>196.7</v>
      </c>
      <c r="J63" s="33">
        <f t="shared" si="2"/>
        <v>2.5999999999999943</v>
      </c>
      <c r="K63" s="34">
        <f t="shared" si="3"/>
        <v>29639.999999999935</v>
      </c>
      <c r="L63" s="55">
        <f>SUM(K61:K63)</f>
        <v>12639.999999999822</v>
      </c>
    </row>
    <row r="64" spans="1:12" ht="21" customHeight="1">
      <c r="A64" s="106">
        <v>62</v>
      </c>
      <c r="B64" s="21">
        <v>45345</v>
      </c>
      <c r="C64" s="22" t="s">
        <v>96</v>
      </c>
      <c r="D64" s="20" t="s">
        <v>581</v>
      </c>
      <c r="E64" s="23" t="s">
        <v>12</v>
      </c>
      <c r="F64" s="23">
        <v>1750</v>
      </c>
      <c r="G64" s="23">
        <v>966.9</v>
      </c>
      <c r="H64" s="23">
        <v>953.1</v>
      </c>
      <c r="I64" s="23">
        <v>964.1</v>
      </c>
      <c r="J64" s="33">
        <f t="shared" si="2"/>
        <v>-2.7999999999999545</v>
      </c>
      <c r="K64" s="34">
        <f t="shared" si="3"/>
        <v>-4899.99999999992</v>
      </c>
      <c r="L64" s="55"/>
    </row>
    <row r="65" spans="1:12" ht="21" customHeight="1">
      <c r="A65" s="106">
        <v>63</v>
      </c>
      <c r="B65" s="119"/>
      <c r="C65" s="22" t="s">
        <v>147</v>
      </c>
      <c r="D65" s="20" t="s">
        <v>153</v>
      </c>
      <c r="E65" s="23" t="s">
        <v>13</v>
      </c>
      <c r="F65" s="23">
        <v>2925</v>
      </c>
      <c r="G65" s="23">
        <v>268</v>
      </c>
      <c r="H65" s="23">
        <v>270.89999999999998</v>
      </c>
      <c r="I65" s="23">
        <v>269</v>
      </c>
      <c r="J65" s="33">
        <f t="shared" si="2"/>
        <v>-1</v>
      </c>
      <c r="K65" s="34">
        <f t="shared" si="3"/>
        <v>-2925</v>
      </c>
      <c r="L65" s="55">
        <f>SUM(K64:K65)</f>
        <v>-7824.99999999992</v>
      </c>
    </row>
    <row r="66" spans="1:12" ht="21" customHeight="1">
      <c r="A66" s="106">
        <v>64</v>
      </c>
      <c r="B66" s="21">
        <v>45348</v>
      </c>
      <c r="C66" s="22" t="s">
        <v>106</v>
      </c>
      <c r="D66" s="20" t="s">
        <v>24</v>
      </c>
      <c r="E66" s="23" t="s">
        <v>12</v>
      </c>
      <c r="F66" s="23">
        <v>600</v>
      </c>
      <c r="G66" s="23">
        <v>3431.75</v>
      </c>
      <c r="H66" s="23">
        <v>3396.6</v>
      </c>
      <c r="I66" s="23">
        <v>3471.35</v>
      </c>
      <c r="J66" s="33">
        <f t="shared" si="2"/>
        <v>39.599999999999909</v>
      </c>
      <c r="K66" s="34">
        <f t="shared" si="3"/>
        <v>23759.999999999945</v>
      </c>
      <c r="L66" s="55"/>
    </row>
    <row r="67" spans="1:12" ht="21" customHeight="1">
      <c r="A67" s="106">
        <v>65</v>
      </c>
      <c r="B67" s="21"/>
      <c r="C67" s="22" t="s">
        <v>272</v>
      </c>
      <c r="D67" s="20" t="s">
        <v>699</v>
      </c>
      <c r="E67" s="23" t="s">
        <v>12</v>
      </c>
      <c r="F67" s="23">
        <v>5400</v>
      </c>
      <c r="G67" s="23">
        <v>191.2</v>
      </c>
      <c r="H67" s="23">
        <v>189.9</v>
      </c>
      <c r="I67" s="23">
        <v>189.9</v>
      </c>
      <c r="J67" s="33">
        <f t="shared" si="2"/>
        <v>-1.2999999999999829</v>
      </c>
      <c r="K67" s="34">
        <f t="shared" si="3"/>
        <v>-7019.9999999999081</v>
      </c>
      <c r="L67" s="55"/>
    </row>
    <row r="68" spans="1:12" ht="21" customHeight="1">
      <c r="A68" s="106">
        <v>66</v>
      </c>
      <c r="B68" s="21"/>
      <c r="C68" s="22" t="s">
        <v>290</v>
      </c>
      <c r="D68" s="20" t="s">
        <v>133</v>
      </c>
      <c r="E68" s="23" t="s">
        <v>12</v>
      </c>
      <c r="F68" s="23">
        <v>800</v>
      </c>
      <c r="G68" s="23">
        <v>1335.9</v>
      </c>
      <c r="H68" s="23">
        <v>1323.9</v>
      </c>
      <c r="I68" s="23">
        <v>1334.45</v>
      </c>
      <c r="J68" s="33">
        <f t="shared" si="2"/>
        <v>-1.4500000000000455</v>
      </c>
      <c r="K68" s="34">
        <f t="shared" si="3"/>
        <v>-1160.0000000000364</v>
      </c>
      <c r="L68" s="55"/>
    </row>
    <row r="69" spans="1:12" ht="21" customHeight="1">
      <c r="A69" s="106">
        <v>67</v>
      </c>
      <c r="B69" s="21"/>
      <c r="C69" s="22" t="s">
        <v>345</v>
      </c>
      <c r="D69" s="20" t="s">
        <v>437</v>
      </c>
      <c r="E69" s="23" t="s">
        <v>12</v>
      </c>
      <c r="F69" s="23">
        <v>3600</v>
      </c>
      <c r="G69" s="23">
        <v>290.7</v>
      </c>
      <c r="H69" s="23">
        <v>287.55</v>
      </c>
      <c r="I69" s="23">
        <v>287.55</v>
      </c>
      <c r="J69" s="33">
        <f t="shared" si="2"/>
        <v>-3.1499999999999773</v>
      </c>
      <c r="K69" s="34">
        <f t="shared" si="3"/>
        <v>-11339.999999999918</v>
      </c>
      <c r="L69" s="55"/>
    </row>
    <row r="70" spans="1:12" ht="21" customHeight="1">
      <c r="A70" s="106">
        <v>68</v>
      </c>
      <c r="B70" s="21"/>
      <c r="C70" s="22" t="s">
        <v>574</v>
      </c>
      <c r="D70" s="20" t="s">
        <v>610</v>
      </c>
      <c r="E70" s="23" t="s">
        <v>12</v>
      </c>
      <c r="F70" s="23">
        <v>900</v>
      </c>
      <c r="G70" s="23">
        <v>1173</v>
      </c>
      <c r="H70" s="23">
        <v>1164.5999999999999</v>
      </c>
      <c r="I70" s="23">
        <v>1177.8</v>
      </c>
      <c r="J70" s="33">
        <f t="shared" si="2"/>
        <v>4.7999999999999545</v>
      </c>
      <c r="K70" s="34">
        <f t="shared" si="3"/>
        <v>4319.9999999999591</v>
      </c>
      <c r="L70" s="55"/>
    </row>
    <row r="71" spans="1:12" ht="21" customHeight="1">
      <c r="A71" s="106">
        <v>69</v>
      </c>
      <c r="B71" s="119" t="s">
        <v>755</v>
      </c>
      <c r="C71" s="22" t="s">
        <v>769</v>
      </c>
      <c r="D71" s="20" t="s">
        <v>610</v>
      </c>
      <c r="E71" s="23" t="s">
        <v>12</v>
      </c>
      <c r="F71" s="23">
        <v>900</v>
      </c>
      <c r="G71" s="23">
        <v>1180</v>
      </c>
      <c r="H71" s="23">
        <v>1170.9000000000001</v>
      </c>
      <c r="I71" s="23">
        <v>1177</v>
      </c>
      <c r="J71" s="33">
        <f t="shared" si="2"/>
        <v>-3</v>
      </c>
      <c r="K71" s="34">
        <f t="shared" si="3"/>
        <v>-2700</v>
      </c>
      <c r="L71" s="55">
        <f>SUM(K66:K71)</f>
        <v>5860.00000000004</v>
      </c>
    </row>
    <row r="72" spans="1:12" ht="21" customHeight="1">
      <c r="A72" s="106">
        <v>70</v>
      </c>
      <c r="B72" s="21">
        <v>45349</v>
      </c>
      <c r="C72" s="22" t="s">
        <v>246</v>
      </c>
      <c r="D72" s="20" t="s">
        <v>658</v>
      </c>
      <c r="E72" s="23" t="s">
        <v>12</v>
      </c>
      <c r="F72" s="23">
        <v>175</v>
      </c>
      <c r="G72" s="23">
        <v>3992</v>
      </c>
      <c r="H72" s="23">
        <v>3954.6</v>
      </c>
      <c r="I72" s="23">
        <v>3971.2</v>
      </c>
      <c r="J72" s="33">
        <f t="shared" si="2"/>
        <v>-20.800000000000182</v>
      </c>
      <c r="K72" s="34">
        <f t="shared" si="3"/>
        <v>-3640.0000000000318</v>
      </c>
      <c r="L72" s="55"/>
    </row>
    <row r="73" spans="1:12" ht="21" customHeight="1">
      <c r="A73" s="106">
        <v>71</v>
      </c>
      <c r="B73" s="21"/>
      <c r="C73" s="22" t="s">
        <v>58</v>
      </c>
      <c r="D73" s="20" t="s">
        <v>437</v>
      </c>
      <c r="E73" s="23" t="s">
        <v>12</v>
      </c>
      <c r="F73" s="23">
        <v>7200</v>
      </c>
      <c r="G73" s="23">
        <v>290.39999999999998</v>
      </c>
      <c r="H73" s="23">
        <v>286.64999999999998</v>
      </c>
      <c r="I73" s="23">
        <v>290.7</v>
      </c>
      <c r="J73" s="33">
        <f t="shared" si="2"/>
        <v>0.30000000000001137</v>
      </c>
      <c r="K73" s="34">
        <f t="shared" si="3"/>
        <v>2160.0000000000819</v>
      </c>
      <c r="L73" s="55"/>
    </row>
    <row r="74" spans="1:12" ht="21" customHeight="1">
      <c r="A74" s="106">
        <v>72</v>
      </c>
      <c r="B74" s="21"/>
      <c r="C74" s="22" t="s">
        <v>697</v>
      </c>
      <c r="D74" s="20" t="s">
        <v>113</v>
      </c>
      <c r="E74" s="23" t="s">
        <v>12</v>
      </c>
      <c r="F74" s="23">
        <v>2850</v>
      </c>
      <c r="G74" s="23">
        <v>947.55</v>
      </c>
      <c r="H74" s="23">
        <v>936.9</v>
      </c>
      <c r="I74" s="23">
        <v>959.45</v>
      </c>
      <c r="J74" s="33">
        <f t="shared" si="2"/>
        <v>11.900000000000091</v>
      </c>
      <c r="K74" s="34">
        <f t="shared" si="3"/>
        <v>33915.000000000262</v>
      </c>
      <c r="L74" s="55"/>
    </row>
    <row r="75" spans="1:12" ht="21" customHeight="1">
      <c r="A75" s="106">
        <v>73</v>
      </c>
      <c r="B75" s="21"/>
      <c r="C75" s="22" t="s">
        <v>474</v>
      </c>
      <c r="D75" s="20" t="s">
        <v>602</v>
      </c>
      <c r="E75" s="23" t="s">
        <v>13</v>
      </c>
      <c r="F75" s="23">
        <v>3875</v>
      </c>
      <c r="G75" s="23">
        <v>399.4</v>
      </c>
      <c r="H75" s="23">
        <v>403.2</v>
      </c>
      <c r="I75" s="23">
        <v>400.6</v>
      </c>
      <c r="J75" s="33">
        <f t="shared" si="2"/>
        <v>-1.2000000000000455</v>
      </c>
      <c r="K75" s="34">
        <f t="shared" si="3"/>
        <v>-4650.0000000001764</v>
      </c>
      <c r="L75" s="55"/>
    </row>
    <row r="76" spans="1:12" ht="21" customHeight="1">
      <c r="A76" s="106">
        <v>74</v>
      </c>
      <c r="B76" s="21" t="s">
        <v>755</v>
      </c>
      <c r="C76" s="22" t="s">
        <v>342</v>
      </c>
      <c r="D76" s="20" t="s">
        <v>24</v>
      </c>
      <c r="E76" s="23" t="s">
        <v>12</v>
      </c>
      <c r="F76" s="23">
        <v>600</v>
      </c>
      <c r="G76" s="23">
        <v>3499.8</v>
      </c>
      <c r="H76" s="23">
        <v>3477.15</v>
      </c>
      <c r="I76" s="23">
        <v>3497.65</v>
      </c>
      <c r="J76" s="33">
        <f t="shared" si="2"/>
        <v>-2.1500000000000909</v>
      </c>
      <c r="K76" s="34">
        <f t="shared" si="3"/>
        <v>-1290.0000000000546</v>
      </c>
      <c r="L76" s="55"/>
    </row>
    <row r="77" spans="1:12" ht="21" customHeight="1">
      <c r="A77" s="106">
        <v>75</v>
      </c>
      <c r="B77" s="119" t="s">
        <v>755</v>
      </c>
      <c r="C77" s="22" t="s">
        <v>757</v>
      </c>
      <c r="D77" s="20" t="s">
        <v>152</v>
      </c>
      <c r="E77" s="23" t="s">
        <v>12</v>
      </c>
      <c r="F77" s="23">
        <v>1200</v>
      </c>
      <c r="G77" s="23">
        <v>1120.6500000000001</v>
      </c>
      <c r="H77" s="23">
        <v>1113.3</v>
      </c>
      <c r="I77" s="23">
        <v>1119.5</v>
      </c>
      <c r="J77" s="33">
        <f t="shared" si="2"/>
        <v>-1.1500000000000909</v>
      </c>
      <c r="K77" s="34">
        <f t="shared" si="3"/>
        <v>-1380.0000000001091</v>
      </c>
      <c r="L77" s="55">
        <f>SUM(K72:K77)</f>
        <v>25114.999999999975</v>
      </c>
    </row>
    <row r="78" spans="1:12" ht="21" customHeight="1">
      <c r="A78" s="106">
        <v>76</v>
      </c>
      <c r="B78" s="21">
        <v>45350</v>
      </c>
      <c r="C78" s="22" t="s">
        <v>213</v>
      </c>
      <c r="D78" s="20" t="s">
        <v>702</v>
      </c>
      <c r="E78" s="23" t="s">
        <v>12</v>
      </c>
      <c r="F78" s="23">
        <v>600</v>
      </c>
      <c r="G78" s="23">
        <v>3146.5</v>
      </c>
      <c r="H78" s="23">
        <v>3114.9</v>
      </c>
      <c r="I78" s="23">
        <v>3124.8</v>
      </c>
      <c r="J78" s="33">
        <f t="shared" si="2"/>
        <v>-21.699999999999818</v>
      </c>
      <c r="K78" s="34">
        <f t="shared" si="3"/>
        <v>-13019.999999999891</v>
      </c>
      <c r="L78" s="55"/>
    </row>
    <row r="79" spans="1:12" ht="21" customHeight="1">
      <c r="A79" s="106">
        <v>77</v>
      </c>
      <c r="B79" s="21"/>
      <c r="C79" s="22" t="s">
        <v>654</v>
      </c>
      <c r="D79" s="20" t="s">
        <v>166</v>
      </c>
      <c r="E79" s="23" t="s">
        <v>13</v>
      </c>
      <c r="F79" s="23">
        <v>2500</v>
      </c>
      <c r="G79" s="23">
        <v>759.7</v>
      </c>
      <c r="H79" s="23">
        <v>767.25</v>
      </c>
      <c r="I79" s="23">
        <v>763.65</v>
      </c>
      <c r="J79" s="33">
        <f t="shared" si="2"/>
        <v>-3.9499999999999318</v>
      </c>
      <c r="K79" s="34">
        <f t="shared" si="3"/>
        <v>-9874.999999999829</v>
      </c>
      <c r="L79" s="55"/>
    </row>
    <row r="80" spans="1:12" ht="21" customHeight="1">
      <c r="A80" s="106">
        <v>78</v>
      </c>
      <c r="B80" s="119" t="s">
        <v>758</v>
      </c>
      <c r="C80" s="22" t="s">
        <v>260</v>
      </c>
      <c r="D80" s="20" t="s">
        <v>602</v>
      </c>
      <c r="E80" s="23" t="s">
        <v>13</v>
      </c>
      <c r="F80" s="23">
        <v>7750</v>
      </c>
      <c r="G80" s="23">
        <v>388.35</v>
      </c>
      <c r="H80" s="23">
        <v>390.6</v>
      </c>
      <c r="I80" s="23">
        <v>390.6</v>
      </c>
      <c r="J80" s="33">
        <f t="shared" si="2"/>
        <v>-2.25</v>
      </c>
      <c r="K80" s="34">
        <f t="shared" si="3"/>
        <v>-17437.5</v>
      </c>
      <c r="L80" s="55">
        <f>SUM(K78:K80)</f>
        <v>-40332.499999999724</v>
      </c>
    </row>
    <row r="81" spans="1:13" ht="21" customHeight="1">
      <c r="A81" s="106">
        <v>79</v>
      </c>
      <c r="B81" s="21">
        <v>45351</v>
      </c>
      <c r="C81" s="22" t="s">
        <v>388</v>
      </c>
      <c r="D81" s="20" t="s">
        <v>642</v>
      </c>
      <c r="E81" s="23" t="s">
        <v>13</v>
      </c>
      <c r="F81" s="23">
        <v>5200</v>
      </c>
      <c r="G81" s="23">
        <v>227.65</v>
      </c>
      <c r="H81" s="23">
        <v>3114.9</v>
      </c>
      <c r="I81" s="23">
        <v>224.1</v>
      </c>
      <c r="J81" s="33">
        <f t="shared" si="2"/>
        <v>3.5500000000000114</v>
      </c>
      <c r="K81" s="34">
        <f t="shared" si="3"/>
        <v>18460.000000000058</v>
      </c>
      <c r="L81" s="55"/>
    </row>
    <row r="82" spans="1:13" ht="21" customHeight="1">
      <c r="A82" s="106">
        <v>80</v>
      </c>
      <c r="B82" s="21"/>
      <c r="C82" s="22" t="s">
        <v>132</v>
      </c>
      <c r="D82" s="20" t="s">
        <v>173</v>
      </c>
      <c r="E82" s="23" t="s">
        <v>13</v>
      </c>
      <c r="F82" s="23">
        <v>950</v>
      </c>
      <c r="G82" s="23">
        <v>1110.0999999999999</v>
      </c>
      <c r="H82" s="23">
        <v>1117.8</v>
      </c>
      <c r="I82" s="23">
        <v>1117.8</v>
      </c>
      <c r="J82" s="33">
        <f t="shared" si="2"/>
        <v>-7.7000000000000455</v>
      </c>
      <c r="K82" s="34">
        <f t="shared" si="3"/>
        <v>-7315.0000000000437</v>
      </c>
      <c r="L82" s="55"/>
    </row>
    <row r="83" spans="1:13" ht="21" customHeight="1" thickBot="1">
      <c r="A83" s="106">
        <v>81</v>
      </c>
      <c r="B83" s="119" t="s">
        <v>755</v>
      </c>
      <c r="C83" s="22" t="s">
        <v>520</v>
      </c>
      <c r="D83" s="20" t="s">
        <v>174</v>
      </c>
      <c r="E83" s="23" t="s">
        <v>12</v>
      </c>
      <c r="F83" s="23">
        <v>300</v>
      </c>
      <c r="G83" s="23">
        <v>4696</v>
      </c>
      <c r="H83" s="23">
        <v>4662.8999999999996</v>
      </c>
      <c r="I83" s="23">
        <v>4677.6000000000004</v>
      </c>
      <c r="J83" s="33">
        <f t="shared" si="2"/>
        <v>-18.399999999999636</v>
      </c>
      <c r="K83" s="34">
        <f t="shared" si="3"/>
        <v>-5519.9999999998909</v>
      </c>
      <c r="L83" s="55">
        <f>SUM(K81:K83)</f>
        <v>5625.0000000001237</v>
      </c>
    </row>
    <row r="84" spans="1:13" ht="33" customHeight="1" thickBot="1">
      <c r="A84" s="110"/>
      <c r="B84" s="111"/>
      <c r="C84" s="111"/>
      <c r="D84" s="57" t="s">
        <v>31</v>
      </c>
      <c r="E84" s="57"/>
      <c r="F84" s="57"/>
      <c r="G84" s="57"/>
      <c r="H84" s="57"/>
      <c r="I84" s="57"/>
      <c r="J84" s="58"/>
      <c r="K84" s="59">
        <f>SUM(K3:K83)</f>
        <v>-68948.100000000064</v>
      </c>
      <c r="L84" s="69"/>
      <c r="M84" s="112"/>
    </row>
    <row r="85" spans="1:13" ht="15.35">
      <c r="A85" s="66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</row>
    <row r="86" spans="1:13" ht="15.35">
      <c r="A86" s="66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</row>
    <row r="87" spans="1:13" ht="15.35">
      <c r="A87" s="66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</row>
    <row r="88" spans="1:13" ht="26" customHeight="1">
      <c r="A88" s="10"/>
      <c r="B88" s="10"/>
      <c r="C88" s="10"/>
      <c r="D88" s="10"/>
      <c r="E88" s="10"/>
      <c r="F88" s="10"/>
      <c r="G88" s="10"/>
      <c r="H88" s="10"/>
      <c r="I88" s="10"/>
      <c r="J88" s="26"/>
      <c r="K88" s="27"/>
      <c r="L88" s="27"/>
    </row>
    <row r="89" spans="1:13" ht="26" customHeight="1">
      <c r="A89" s="10"/>
      <c r="B89" s="10"/>
      <c r="C89" s="10"/>
      <c r="D89" s="10"/>
      <c r="E89" s="10"/>
      <c r="F89" s="10"/>
      <c r="G89" s="10"/>
      <c r="H89" s="10"/>
      <c r="I89" s="10"/>
      <c r="J89" s="26"/>
      <c r="K89" s="27"/>
      <c r="L89" s="27"/>
    </row>
    <row r="90" spans="1:13" ht="26" customHeight="1">
      <c r="A90" s="10"/>
      <c r="B90" s="10"/>
      <c r="C90" s="10"/>
      <c r="D90" s="10"/>
      <c r="E90" s="10"/>
      <c r="F90" s="10"/>
      <c r="G90" s="10"/>
      <c r="H90" s="10"/>
      <c r="I90" s="10"/>
      <c r="J90" s="26"/>
      <c r="K90" s="27"/>
      <c r="L90" s="27"/>
    </row>
    <row r="91" spans="1:13" ht="26" customHeight="1">
      <c r="A91" s="10"/>
      <c r="B91" s="10"/>
      <c r="C91" s="10"/>
      <c r="D91" s="10"/>
      <c r="E91" s="10"/>
      <c r="F91" s="10"/>
      <c r="G91" s="10"/>
      <c r="H91" s="10"/>
      <c r="I91" s="10"/>
      <c r="J91" s="26"/>
      <c r="K91" s="27"/>
      <c r="L91" s="27"/>
    </row>
    <row r="92" spans="1:13" ht="26" customHeight="1">
      <c r="A92" s="10"/>
      <c r="B92" s="10"/>
      <c r="C92" s="10"/>
      <c r="D92" s="10"/>
      <c r="E92" s="10"/>
      <c r="F92" s="10"/>
      <c r="G92" s="10"/>
      <c r="H92" s="10"/>
      <c r="I92" s="10"/>
      <c r="J92" s="26"/>
      <c r="K92" s="27"/>
      <c r="L92" s="27"/>
    </row>
    <row r="93" spans="1:13" ht="26" customHeight="1">
      <c r="A93" s="10"/>
      <c r="B93" s="10"/>
      <c r="C93" s="10"/>
      <c r="D93" s="10"/>
      <c r="E93" s="10"/>
      <c r="F93" s="10"/>
      <c r="G93" s="10"/>
      <c r="H93" s="10"/>
      <c r="I93" s="10"/>
      <c r="J93" s="26"/>
      <c r="K93" s="27"/>
      <c r="L93" s="27"/>
    </row>
    <row r="94" spans="1:13" ht="26" customHeight="1">
      <c r="A94" s="10"/>
      <c r="B94" s="10"/>
      <c r="C94" s="10"/>
      <c r="D94" s="10"/>
      <c r="E94" s="10"/>
      <c r="F94" s="10"/>
      <c r="G94" s="10"/>
      <c r="H94" s="10"/>
      <c r="I94" s="10"/>
      <c r="J94" s="26"/>
      <c r="K94" s="27"/>
      <c r="L94" s="27"/>
    </row>
    <row r="95" spans="1:13" ht="26" customHeight="1">
      <c r="A95" s="10"/>
      <c r="B95" s="10"/>
      <c r="C95" s="10"/>
      <c r="D95" s="10"/>
      <c r="E95" s="10"/>
      <c r="F95" s="10"/>
      <c r="G95" s="10"/>
      <c r="H95" s="10"/>
      <c r="I95" s="10"/>
      <c r="J95" s="26"/>
      <c r="K95" s="27"/>
      <c r="L95" s="27"/>
    </row>
    <row r="96" spans="1:13" ht="15.35">
      <c r="A96" s="66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</row>
    <row r="97" spans="1:13">
      <c r="A97" s="114" t="s">
        <v>775</v>
      </c>
      <c r="B97" s="115"/>
      <c r="C97" s="115"/>
      <c r="D97" s="115"/>
      <c r="E97" s="115"/>
      <c r="F97" s="115"/>
      <c r="G97" s="115"/>
      <c r="H97" s="115"/>
      <c r="I97" s="115"/>
      <c r="J97" s="115"/>
      <c r="K97" s="115"/>
      <c r="L97" s="116"/>
      <c r="M97" s="116"/>
    </row>
    <row r="98" spans="1:13">
      <c r="A98" s="115" t="s">
        <v>776</v>
      </c>
      <c r="B98" s="115"/>
      <c r="C98" s="115"/>
      <c r="D98" s="115"/>
      <c r="E98" s="115"/>
      <c r="F98" s="115"/>
      <c r="G98" s="115"/>
      <c r="H98" s="115"/>
      <c r="I98" s="115"/>
      <c r="J98" s="115"/>
      <c r="K98" s="115"/>
      <c r="L98" s="116"/>
      <c r="M98" s="116"/>
    </row>
    <row r="99" spans="1:13">
      <c r="A99" s="115" t="s">
        <v>798</v>
      </c>
      <c r="B99" s="115"/>
      <c r="C99" s="115"/>
      <c r="D99" s="115"/>
      <c r="E99" s="115"/>
      <c r="F99" s="115"/>
      <c r="G99" s="115"/>
      <c r="H99" s="115"/>
      <c r="I99" s="115"/>
      <c r="J99" s="115"/>
      <c r="K99" s="115"/>
      <c r="L99" s="116"/>
      <c r="M99" s="116"/>
    </row>
    <row r="100" spans="1:13">
      <c r="A100" s="115" t="s">
        <v>777</v>
      </c>
      <c r="B100" s="115"/>
      <c r="C100" s="115"/>
      <c r="D100" s="115"/>
      <c r="E100" s="115"/>
      <c r="F100" s="115"/>
      <c r="G100" s="115"/>
      <c r="H100" s="115"/>
      <c r="I100" s="115"/>
      <c r="J100" s="115"/>
      <c r="K100" s="115"/>
      <c r="L100" s="116"/>
      <c r="M100" s="116"/>
    </row>
    <row r="101" spans="1:13">
      <c r="A101" s="115" t="s">
        <v>778</v>
      </c>
      <c r="B101" s="115"/>
      <c r="C101" s="115"/>
      <c r="D101" s="115"/>
      <c r="E101" s="115"/>
      <c r="F101" s="115"/>
      <c r="G101" s="115"/>
      <c r="H101" s="115"/>
      <c r="I101" s="115"/>
      <c r="J101" s="115"/>
      <c r="K101" s="115"/>
      <c r="L101" s="116"/>
      <c r="M101" s="116"/>
    </row>
    <row r="102" spans="1:13">
      <c r="A102" s="115" t="s">
        <v>753</v>
      </c>
      <c r="B102" s="115"/>
      <c r="C102" s="115"/>
      <c r="D102" s="115"/>
      <c r="E102" s="115"/>
      <c r="F102" s="115"/>
      <c r="G102" s="115"/>
      <c r="H102" s="115"/>
      <c r="I102" s="115"/>
      <c r="J102" s="115"/>
      <c r="K102" s="115"/>
      <c r="L102" s="116"/>
      <c r="M102" s="116"/>
    </row>
    <row r="103" spans="1:13">
      <c r="A103" s="115" t="s">
        <v>799</v>
      </c>
      <c r="B103" s="115"/>
      <c r="C103" s="115"/>
      <c r="D103" s="115"/>
      <c r="E103" s="115"/>
      <c r="F103" s="115"/>
      <c r="G103" s="115"/>
      <c r="H103" s="115"/>
      <c r="I103" s="115"/>
      <c r="J103" s="115"/>
      <c r="K103" s="115"/>
      <c r="L103" s="116"/>
      <c r="M103" s="116"/>
    </row>
    <row r="104" spans="1:13">
      <c r="A104" s="115" t="s">
        <v>800</v>
      </c>
      <c r="B104" s="115"/>
      <c r="C104" s="115"/>
      <c r="D104" s="115"/>
      <c r="E104" s="115"/>
      <c r="F104" s="115"/>
      <c r="G104" s="115"/>
      <c r="H104" s="115"/>
      <c r="I104" s="115"/>
      <c r="J104" s="115"/>
      <c r="K104" s="115"/>
      <c r="L104" s="116"/>
      <c r="M104" s="116"/>
    </row>
    <row r="105" spans="1:13">
      <c r="A105" s="115" t="s">
        <v>801</v>
      </c>
      <c r="B105" s="115"/>
      <c r="C105" s="115"/>
      <c r="D105" s="115"/>
      <c r="E105" s="115"/>
      <c r="F105" s="115"/>
      <c r="G105" s="115"/>
      <c r="H105" s="115"/>
      <c r="I105" s="115"/>
      <c r="J105" s="115"/>
      <c r="K105" s="115"/>
      <c r="L105" s="116"/>
      <c r="M105" s="116"/>
    </row>
    <row r="106" spans="1:13">
      <c r="A106" s="115" t="s">
        <v>802</v>
      </c>
      <c r="B106" s="115"/>
      <c r="C106" s="115"/>
      <c r="D106" s="115"/>
      <c r="E106" s="115"/>
      <c r="F106" s="115"/>
      <c r="G106" s="115"/>
      <c r="H106" s="115"/>
      <c r="I106" s="115"/>
      <c r="J106" s="115"/>
      <c r="K106" s="115"/>
      <c r="L106" s="116"/>
      <c r="M106" s="116"/>
    </row>
  </sheetData>
  <mergeCells count="1">
    <mergeCell ref="A1:L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104"/>
  <sheetViews>
    <sheetView topLeftCell="A65" workbookViewId="0">
      <selection activeCell="A68" sqref="A68:O70"/>
    </sheetView>
  </sheetViews>
  <sheetFormatPr defaultColWidth="9" defaultRowHeight="14.35"/>
  <cols>
    <col min="1" max="1" width="8.87890625" customWidth="1"/>
    <col min="2" max="2" width="16.3515625" customWidth="1"/>
    <col min="3" max="3" width="15" customWidth="1"/>
    <col min="4" max="4" width="23.3515625" customWidth="1"/>
    <col min="5" max="5" width="11.52734375" customWidth="1"/>
    <col min="6" max="6" width="12" customWidth="1"/>
    <col min="7" max="7" width="15.64453125" customWidth="1"/>
    <col min="8" max="8" width="13.64453125" customWidth="1"/>
    <col min="9" max="9" width="19" customWidth="1"/>
    <col min="10" max="10" width="8.52734375" style="6" hidden="1" customWidth="1"/>
    <col min="11" max="11" width="16.87890625" hidden="1" customWidth="1"/>
    <col min="12" max="12" width="7" hidden="1" customWidth="1"/>
    <col min="13" max="13" width="14.52734375" customWidth="1"/>
    <col min="14" max="14" width="18.64453125" customWidth="1"/>
    <col min="15" max="15" width="15.87890625" customWidth="1"/>
  </cols>
  <sheetData>
    <row r="1" spans="1:15" ht="15" customHeight="1">
      <c r="A1" s="7"/>
      <c r="B1" s="8"/>
      <c r="C1" s="8"/>
      <c r="D1" s="8"/>
      <c r="E1" s="8"/>
      <c r="F1" s="8"/>
      <c r="G1" s="8"/>
      <c r="H1" s="8"/>
      <c r="I1" s="8"/>
      <c r="J1" s="24"/>
      <c r="K1" s="25"/>
      <c r="L1" s="8"/>
      <c r="M1" s="8"/>
      <c r="N1" s="25"/>
      <c r="O1" s="50"/>
    </row>
    <row r="2" spans="1:15" ht="15" customHeight="1">
      <c r="A2" s="9"/>
      <c r="B2" s="10"/>
      <c r="C2" s="10"/>
      <c r="D2" s="10"/>
      <c r="E2" s="10"/>
      <c r="F2" s="10"/>
      <c r="G2" s="10"/>
      <c r="H2" s="10"/>
      <c r="I2" s="10"/>
      <c r="J2" s="26"/>
      <c r="K2" s="27"/>
      <c r="L2" s="10"/>
      <c r="M2" s="10"/>
      <c r="N2" s="27"/>
      <c r="O2" s="51"/>
    </row>
    <row r="3" spans="1:15" ht="15" customHeight="1">
      <c r="A3" s="9"/>
      <c r="B3" s="10"/>
      <c r="C3" s="10"/>
      <c r="D3" s="10"/>
      <c r="E3" s="10"/>
      <c r="F3" s="10"/>
      <c r="G3" s="10"/>
      <c r="H3" s="10"/>
      <c r="I3" s="10"/>
      <c r="J3" s="26"/>
      <c r="K3" s="27"/>
      <c r="L3" s="10"/>
      <c r="M3" s="10"/>
      <c r="N3" s="27"/>
      <c r="O3" s="51"/>
    </row>
    <row r="4" spans="1:15" ht="15" customHeight="1">
      <c r="A4" s="9"/>
      <c r="B4" s="10"/>
      <c r="C4" s="10"/>
      <c r="D4" s="10"/>
      <c r="E4" s="10"/>
      <c r="F4" s="10"/>
      <c r="G4" s="10"/>
      <c r="H4" s="10"/>
      <c r="I4" s="10"/>
      <c r="J4" s="26"/>
      <c r="K4" s="27"/>
      <c r="L4" s="10"/>
      <c r="M4" s="10"/>
      <c r="N4" s="27"/>
      <c r="O4" s="51"/>
    </row>
    <row r="5" spans="1:15" ht="18.7">
      <c r="A5" s="11"/>
      <c r="B5" s="12"/>
      <c r="C5" s="12"/>
      <c r="D5" s="12"/>
      <c r="E5" s="12"/>
      <c r="F5" s="12"/>
      <c r="G5" s="12"/>
      <c r="H5" s="12"/>
      <c r="I5" s="12"/>
      <c r="J5" s="28"/>
      <c r="K5" s="12"/>
      <c r="L5" s="12"/>
      <c r="M5" s="12"/>
      <c r="N5" s="12"/>
      <c r="O5" s="52"/>
    </row>
    <row r="6" spans="1:15" ht="23.35">
      <c r="A6" s="123" t="s">
        <v>218</v>
      </c>
      <c r="B6" s="124"/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5"/>
    </row>
    <row r="7" spans="1:15" s="4" customFormat="1" ht="54.75" customHeight="1">
      <c r="A7" s="13" t="s">
        <v>0</v>
      </c>
      <c r="B7" s="14" t="s">
        <v>2</v>
      </c>
      <c r="C7" s="14" t="s">
        <v>3</v>
      </c>
      <c r="D7" s="14" t="s">
        <v>1</v>
      </c>
      <c r="E7" s="14" t="s">
        <v>4</v>
      </c>
      <c r="F7" s="14" t="s">
        <v>67</v>
      </c>
      <c r="G7" s="15" t="s">
        <v>5</v>
      </c>
      <c r="H7" s="14" t="s">
        <v>6</v>
      </c>
      <c r="I7" s="14" t="s">
        <v>7</v>
      </c>
      <c r="J7" s="29" t="s">
        <v>8</v>
      </c>
      <c r="K7" s="30" t="s">
        <v>9</v>
      </c>
      <c r="L7" s="14" t="s">
        <v>10</v>
      </c>
      <c r="M7" s="14" t="s">
        <v>101</v>
      </c>
      <c r="N7" s="30" t="s">
        <v>100</v>
      </c>
      <c r="O7" s="53" t="s">
        <v>128</v>
      </c>
    </row>
    <row r="8" spans="1:15" ht="6.75" customHeight="1">
      <c r="A8" s="16"/>
      <c r="B8" s="17"/>
      <c r="C8" s="17"/>
      <c r="D8" s="17"/>
      <c r="E8" s="17"/>
      <c r="F8" s="17"/>
      <c r="G8" s="18"/>
      <c r="H8" s="17"/>
      <c r="I8" s="17"/>
      <c r="J8" s="31"/>
      <c r="K8" s="32"/>
      <c r="L8" s="17"/>
      <c r="M8" s="17"/>
      <c r="N8" s="32"/>
      <c r="O8" s="54"/>
    </row>
    <row r="9" spans="1:15" s="1" customFormat="1" ht="29.25" customHeight="1">
      <c r="A9" s="19">
        <v>1</v>
      </c>
      <c r="B9" s="21">
        <v>43864</v>
      </c>
      <c r="C9" s="22" t="s">
        <v>217</v>
      </c>
      <c r="D9" s="20" t="s">
        <v>216</v>
      </c>
      <c r="E9" s="23" t="s">
        <v>13</v>
      </c>
      <c r="F9" s="23">
        <v>2800</v>
      </c>
      <c r="G9" s="23">
        <v>259.5</v>
      </c>
      <c r="H9" s="23">
        <v>262.95</v>
      </c>
      <c r="I9" s="23">
        <v>255.3</v>
      </c>
      <c r="J9" s="33">
        <f t="shared" ref="J9" si="0">IF(E9="","",IF(E9="Buy",(I9-G9),(G9-I9)))</f>
        <v>4.1999999999999886</v>
      </c>
      <c r="K9" s="34">
        <f t="shared" ref="K9" si="1">IF(E9="","",J9*F9)</f>
        <v>11759.999999999967</v>
      </c>
      <c r="L9" s="23">
        <v>400</v>
      </c>
      <c r="M9" s="48">
        <f t="shared" ref="M9" si="2">G9*F9*0.03%</f>
        <v>217.98</v>
      </c>
      <c r="N9" s="34">
        <f t="shared" ref="N9" si="3">K9-M9</f>
        <v>11542.019999999968</v>
      </c>
      <c r="O9" s="55">
        <f>SUM(N9)</f>
        <v>11542.019999999968</v>
      </c>
    </row>
    <row r="10" spans="1:15" s="1" customFormat="1" ht="29.25" customHeight="1">
      <c r="A10" s="19">
        <v>2</v>
      </c>
      <c r="B10" s="21">
        <v>43865</v>
      </c>
      <c r="C10" s="22" t="s">
        <v>221</v>
      </c>
      <c r="D10" s="20" t="s">
        <v>219</v>
      </c>
      <c r="E10" s="23" t="s">
        <v>12</v>
      </c>
      <c r="F10" s="23">
        <v>1600</v>
      </c>
      <c r="G10" s="23">
        <v>793.5</v>
      </c>
      <c r="H10" s="23">
        <v>787.5</v>
      </c>
      <c r="I10" s="23">
        <v>788</v>
      </c>
      <c r="J10" s="33">
        <f t="shared" ref="J10:J11" si="4">IF(E10="","",IF(E10="Buy",(I10-G10),(G10-I10)))</f>
        <v>-5.5</v>
      </c>
      <c r="K10" s="34">
        <f t="shared" ref="K10:K11" si="5">IF(E10="","",J10*F10)</f>
        <v>-8800</v>
      </c>
      <c r="L10" s="23">
        <v>400</v>
      </c>
      <c r="M10" s="48">
        <f t="shared" ref="M10:M11" si="6">G10*F10*0.03%</f>
        <v>380.87999999999994</v>
      </c>
      <c r="N10" s="34">
        <f t="shared" ref="N10:N11" si="7">K10-M10</f>
        <v>-9180.8799999999992</v>
      </c>
      <c r="O10" s="55"/>
    </row>
    <row r="11" spans="1:15" s="1" customFormat="1" ht="29.25" customHeight="1">
      <c r="A11" s="19">
        <v>3</v>
      </c>
      <c r="B11" s="21">
        <v>43865</v>
      </c>
      <c r="C11" s="22" t="s">
        <v>222</v>
      </c>
      <c r="D11" s="20" t="s">
        <v>220</v>
      </c>
      <c r="E11" s="23" t="s">
        <v>12</v>
      </c>
      <c r="F11" s="23">
        <v>400</v>
      </c>
      <c r="G11" s="23">
        <v>3285</v>
      </c>
      <c r="H11" s="23">
        <v>3569.5</v>
      </c>
      <c r="I11" s="23">
        <v>3290</v>
      </c>
      <c r="J11" s="33">
        <f t="shared" si="4"/>
        <v>5</v>
      </c>
      <c r="K11" s="34">
        <f t="shared" si="5"/>
        <v>2000</v>
      </c>
      <c r="L11" s="23">
        <v>400</v>
      </c>
      <c r="M11" s="48">
        <f t="shared" si="6"/>
        <v>394.2</v>
      </c>
      <c r="N11" s="34">
        <f t="shared" si="7"/>
        <v>1605.8</v>
      </c>
      <c r="O11" s="55"/>
    </row>
    <row r="12" spans="1:15" s="1" customFormat="1" ht="29.25" customHeight="1">
      <c r="A12" s="19">
        <v>4</v>
      </c>
      <c r="B12" s="21">
        <v>43865</v>
      </c>
      <c r="C12" s="22" t="s">
        <v>84</v>
      </c>
      <c r="D12" s="20" t="s">
        <v>173</v>
      </c>
      <c r="E12" s="23" t="s">
        <v>12</v>
      </c>
      <c r="F12" s="23">
        <v>3702</v>
      </c>
      <c r="G12" s="23">
        <v>517.79999999999995</v>
      </c>
      <c r="H12" s="23">
        <v>514.29999999999995</v>
      </c>
      <c r="I12" s="23">
        <v>514.29999999999995</v>
      </c>
      <c r="J12" s="33">
        <f t="shared" ref="J12" si="8">IF(E12="","",IF(E12="Buy",(I12-G12),(G12-I12)))</f>
        <v>-3.5</v>
      </c>
      <c r="K12" s="34">
        <f t="shared" ref="K12" si="9">IF(E12="","",J12*F12)</f>
        <v>-12957</v>
      </c>
      <c r="L12" s="23">
        <v>400</v>
      </c>
      <c r="M12" s="48">
        <f t="shared" ref="M12" si="10">G12*F12*0.03%</f>
        <v>575.06867999999986</v>
      </c>
      <c r="N12" s="34">
        <f t="shared" ref="N12" si="11">K12-M12</f>
        <v>-13532.06868</v>
      </c>
      <c r="O12" s="55">
        <f>SUM(N10:N12)</f>
        <v>-21107.148679999998</v>
      </c>
    </row>
    <row r="13" spans="1:15" s="1" customFormat="1" ht="29.25" customHeight="1">
      <c r="A13" s="19">
        <v>5</v>
      </c>
      <c r="B13" s="21">
        <v>43866</v>
      </c>
      <c r="C13" s="22" t="s">
        <v>110</v>
      </c>
      <c r="D13" s="20" t="s">
        <v>223</v>
      </c>
      <c r="E13" s="23" t="s">
        <v>12</v>
      </c>
      <c r="F13" s="23">
        <v>3000</v>
      </c>
      <c r="G13" s="23">
        <v>781.5</v>
      </c>
      <c r="H13" s="23">
        <v>778.8</v>
      </c>
      <c r="I13" s="23">
        <v>778.8</v>
      </c>
      <c r="J13" s="33">
        <f t="shared" ref="J13" si="12">IF(E13="","",IF(E13="Buy",(I13-G13),(G13-I13)))</f>
        <v>-2.7000000000000455</v>
      </c>
      <c r="K13" s="34">
        <f t="shared" ref="K13" si="13">IF(E13="","",J13*F13)</f>
        <v>-8100.0000000001364</v>
      </c>
      <c r="L13" s="23">
        <v>400</v>
      </c>
      <c r="M13" s="48">
        <f t="shared" ref="M13" si="14">G13*F13*0.03%</f>
        <v>703.34999999999991</v>
      </c>
      <c r="N13" s="34">
        <f t="shared" ref="N13" si="15">K13-M13</f>
        <v>-8803.3500000001368</v>
      </c>
      <c r="O13" s="55"/>
    </row>
    <row r="14" spans="1:15" s="1" customFormat="1" ht="29.25" customHeight="1">
      <c r="A14" s="19">
        <v>6</v>
      </c>
      <c r="B14" s="21">
        <v>43866</v>
      </c>
      <c r="C14" s="22" t="s">
        <v>50</v>
      </c>
      <c r="D14" s="20" t="s">
        <v>224</v>
      </c>
      <c r="E14" s="23" t="s">
        <v>12</v>
      </c>
      <c r="F14" s="23">
        <v>2000</v>
      </c>
      <c r="G14" s="23">
        <v>590.5</v>
      </c>
      <c r="H14" s="23">
        <v>586.5</v>
      </c>
      <c r="I14" s="23">
        <v>588</v>
      </c>
      <c r="J14" s="33">
        <f t="shared" ref="J14" si="16">IF(E14="","",IF(E14="Buy",(I14-G14),(G14-I14)))</f>
        <v>-2.5</v>
      </c>
      <c r="K14" s="34">
        <f t="shared" ref="K14" si="17">IF(E14="","",J14*F14)</f>
        <v>-5000</v>
      </c>
      <c r="L14" s="23">
        <v>400</v>
      </c>
      <c r="M14" s="48">
        <f t="shared" ref="M14" si="18">G14*F14*0.03%</f>
        <v>354.29999999999995</v>
      </c>
      <c r="N14" s="34">
        <f t="shared" ref="N14" si="19">K14-M14</f>
        <v>-5354.3</v>
      </c>
      <c r="O14" s="55">
        <f>SUM(N13:N14)</f>
        <v>-14157.650000000136</v>
      </c>
    </row>
    <row r="15" spans="1:15" s="1" customFormat="1" ht="29.25" customHeight="1">
      <c r="A15" s="19">
        <v>7</v>
      </c>
      <c r="B15" s="21">
        <v>43867</v>
      </c>
      <c r="C15" s="22" t="s">
        <v>225</v>
      </c>
      <c r="D15" s="20" t="s">
        <v>226</v>
      </c>
      <c r="E15" s="23" t="s">
        <v>12</v>
      </c>
      <c r="F15" s="23">
        <v>5500</v>
      </c>
      <c r="G15" s="23">
        <v>523.1</v>
      </c>
      <c r="H15" s="23">
        <v>522.95000000000005</v>
      </c>
      <c r="I15" s="23">
        <v>526.1</v>
      </c>
      <c r="J15" s="33">
        <f t="shared" ref="J15" si="20">IF(E15="","",IF(E15="Buy",(I15-G15),(G15-I15)))</f>
        <v>3</v>
      </c>
      <c r="K15" s="34">
        <f t="shared" ref="K15" si="21">IF(E15="","",J15*F15)</f>
        <v>16500</v>
      </c>
      <c r="L15" s="23">
        <v>400</v>
      </c>
      <c r="M15" s="48">
        <f t="shared" ref="M15" si="22">G15*F15*0.03%</f>
        <v>863.1149999999999</v>
      </c>
      <c r="N15" s="34">
        <f t="shared" ref="N15" si="23">K15-M15</f>
        <v>15636.885</v>
      </c>
      <c r="O15" s="55"/>
    </row>
    <row r="16" spans="1:15" s="1" customFormat="1" ht="29.25" customHeight="1">
      <c r="A16" s="19">
        <v>8</v>
      </c>
      <c r="B16" s="21">
        <v>43867</v>
      </c>
      <c r="C16" s="22" t="s">
        <v>145</v>
      </c>
      <c r="D16" s="20" t="s">
        <v>78</v>
      </c>
      <c r="E16" s="23" t="s">
        <v>12</v>
      </c>
      <c r="F16" s="23">
        <v>500</v>
      </c>
      <c r="G16" s="23">
        <v>4575</v>
      </c>
      <c r="H16" s="23">
        <v>4559.25</v>
      </c>
      <c r="I16" s="23">
        <v>4574</v>
      </c>
      <c r="J16" s="33">
        <f t="shared" ref="J16" si="24">IF(E16="","",IF(E16="Buy",(I16-G16),(G16-I16)))</f>
        <v>-1</v>
      </c>
      <c r="K16" s="34">
        <f t="shared" ref="K16" si="25">IF(E16="","",J16*F16)</f>
        <v>-500</v>
      </c>
      <c r="L16" s="23">
        <v>400</v>
      </c>
      <c r="M16" s="48">
        <f t="shared" ref="M16" si="26">G16*F16*0.03%</f>
        <v>686.24999999999989</v>
      </c>
      <c r="N16" s="34">
        <f t="shared" ref="N16" si="27">K16-M16</f>
        <v>-1186.25</v>
      </c>
      <c r="O16" s="55"/>
    </row>
    <row r="17" spans="1:15" s="1" customFormat="1" ht="29.25" customHeight="1">
      <c r="A17" s="19">
        <v>9</v>
      </c>
      <c r="B17" s="21">
        <v>43867</v>
      </c>
      <c r="C17" s="22" t="s">
        <v>227</v>
      </c>
      <c r="D17" s="20" t="s">
        <v>157</v>
      </c>
      <c r="E17" s="23" t="s">
        <v>12</v>
      </c>
      <c r="F17" s="23">
        <v>2600</v>
      </c>
      <c r="G17" s="23">
        <v>524</v>
      </c>
      <c r="H17" s="23">
        <v>521.5</v>
      </c>
      <c r="I17" s="23">
        <v>521.5</v>
      </c>
      <c r="J17" s="33">
        <f t="shared" ref="J17" si="28">IF(E17="","",IF(E17="Buy",(I17-G17),(G17-I17)))</f>
        <v>-2.5</v>
      </c>
      <c r="K17" s="34">
        <f t="shared" ref="K17" si="29">IF(E17="","",J17*F17)</f>
        <v>-6500</v>
      </c>
      <c r="L17" s="23">
        <v>400</v>
      </c>
      <c r="M17" s="48">
        <f t="shared" ref="M17" si="30">G17*F17*0.03%</f>
        <v>408.71999999999997</v>
      </c>
      <c r="N17" s="34">
        <f t="shared" ref="N17" si="31">K17-M17</f>
        <v>-6908.72</v>
      </c>
      <c r="O17" s="55"/>
    </row>
    <row r="18" spans="1:15" s="1" customFormat="1" ht="29.25" customHeight="1">
      <c r="A18" s="19">
        <v>10</v>
      </c>
      <c r="B18" s="21">
        <v>43867</v>
      </c>
      <c r="C18" s="22" t="s">
        <v>228</v>
      </c>
      <c r="D18" s="20" t="s">
        <v>152</v>
      </c>
      <c r="E18" s="23" t="s">
        <v>13</v>
      </c>
      <c r="F18" s="23">
        <v>2000</v>
      </c>
      <c r="G18" s="23">
        <v>679</v>
      </c>
      <c r="H18" s="23">
        <v>682.95</v>
      </c>
      <c r="I18" s="23">
        <v>682.95</v>
      </c>
      <c r="J18" s="33">
        <f t="shared" ref="J18" si="32">IF(E18="","",IF(E18="Buy",(I18-G18),(G18-I18)))</f>
        <v>-3.9500000000000455</v>
      </c>
      <c r="K18" s="34">
        <f t="shared" ref="K18" si="33">IF(E18="","",J18*F18)</f>
        <v>-7900.0000000000909</v>
      </c>
      <c r="L18" s="23">
        <v>400</v>
      </c>
      <c r="M18" s="48">
        <f t="shared" ref="M18" si="34">G18*F18*0.03%</f>
        <v>407.4</v>
      </c>
      <c r="N18" s="34">
        <f t="shared" ref="N18" si="35">K18-M18</f>
        <v>-8307.4000000000906</v>
      </c>
      <c r="O18" s="55">
        <f>SUM(N15:N18)</f>
        <v>-765.48500000009062</v>
      </c>
    </row>
    <row r="19" spans="1:15" s="1" customFormat="1" ht="29.25" customHeight="1">
      <c r="A19" s="19">
        <v>11</v>
      </c>
      <c r="B19" s="21">
        <v>43868</v>
      </c>
      <c r="C19" s="22" t="s">
        <v>129</v>
      </c>
      <c r="D19" s="20" t="s">
        <v>152</v>
      </c>
      <c r="E19" s="23" t="s">
        <v>13</v>
      </c>
      <c r="F19" s="23">
        <v>2000</v>
      </c>
      <c r="G19" s="23">
        <v>675.2</v>
      </c>
      <c r="H19" s="23">
        <v>679.5</v>
      </c>
      <c r="I19" s="23">
        <v>682.5</v>
      </c>
      <c r="J19" s="33">
        <f t="shared" ref="J19:J20" si="36">IF(E19="","",IF(E19="Buy",(I19-G19),(G19-I19)))</f>
        <v>-7.2999999999999545</v>
      </c>
      <c r="K19" s="34">
        <f t="shared" ref="K19:K20" si="37">IF(E19="","",J19*F19)</f>
        <v>-14599.999999999909</v>
      </c>
      <c r="L19" s="23">
        <v>400</v>
      </c>
      <c r="M19" s="48">
        <f t="shared" ref="M19:M20" si="38">G19*F19*0.03%</f>
        <v>405.11999999999995</v>
      </c>
      <c r="N19" s="34">
        <f t="shared" ref="N19:N20" si="39">K19-M19</f>
        <v>-15005.11999999991</v>
      </c>
      <c r="O19" s="55"/>
    </row>
    <row r="20" spans="1:15" s="1" customFormat="1" ht="29.25" customHeight="1">
      <c r="A20" s="19">
        <v>12</v>
      </c>
      <c r="B20" s="21">
        <v>43868</v>
      </c>
      <c r="C20" s="22" t="s">
        <v>102</v>
      </c>
      <c r="D20" s="20" t="s">
        <v>162</v>
      </c>
      <c r="E20" s="23" t="s">
        <v>12</v>
      </c>
      <c r="F20" s="23">
        <v>400</v>
      </c>
      <c r="G20" s="23">
        <v>4538</v>
      </c>
      <c r="H20" s="23">
        <v>4519.95</v>
      </c>
      <c r="I20" s="23">
        <v>4526.5</v>
      </c>
      <c r="J20" s="33">
        <f t="shared" si="36"/>
        <v>-11.5</v>
      </c>
      <c r="K20" s="34">
        <f t="shared" si="37"/>
        <v>-4600</v>
      </c>
      <c r="L20" s="23">
        <v>400</v>
      </c>
      <c r="M20" s="48">
        <f t="shared" si="38"/>
        <v>544.55999999999995</v>
      </c>
      <c r="N20" s="34">
        <f t="shared" si="39"/>
        <v>-5144.5599999999995</v>
      </c>
      <c r="O20" s="55">
        <f>SUM(N19:N20)</f>
        <v>-20149.679999999909</v>
      </c>
    </row>
    <row r="21" spans="1:15" s="1" customFormat="1" ht="29.25" customHeight="1">
      <c r="A21" s="19">
        <v>13</v>
      </c>
      <c r="B21" s="21">
        <v>43871</v>
      </c>
      <c r="C21" s="22" t="s">
        <v>70</v>
      </c>
      <c r="D21" s="20" t="s">
        <v>85</v>
      </c>
      <c r="E21" s="23" t="s">
        <v>13</v>
      </c>
      <c r="F21" s="23">
        <v>2800</v>
      </c>
      <c r="G21" s="23">
        <v>520.5</v>
      </c>
      <c r="H21" s="23">
        <v>522.5</v>
      </c>
      <c r="I21" s="23">
        <v>512.9</v>
      </c>
      <c r="J21" s="33">
        <f t="shared" ref="J21:J24" si="40">IF(E21="","",IF(E21="Buy",(I21-G21),(G21-I21)))</f>
        <v>7.6000000000000227</v>
      </c>
      <c r="K21" s="34">
        <f t="shared" ref="K21:K24" si="41">IF(E21="","",J21*F21)</f>
        <v>21280.000000000065</v>
      </c>
      <c r="L21" s="23">
        <v>400</v>
      </c>
      <c r="M21" s="48">
        <f t="shared" ref="M21:M24" si="42">G21*F21*0.03%</f>
        <v>437.21999999999997</v>
      </c>
      <c r="N21" s="34">
        <f t="shared" ref="N21:N24" si="43">K21-M21</f>
        <v>20842.780000000064</v>
      </c>
      <c r="O21" s="55">
        <f>SUM(N21)</f>
        <v>20842.780000000064</v>
      </c>
    </row>
    <row r="22" spans="1:15" s="1" customFormat="1" ht="29.25" customHeight="1">
      <c r="A22" s="19">
        <v>14</v>
      </c>
      <c r="B22" s="21">
        <v>43872</v>
      </c>
      <c r="C22" s="22" t="s">
        <v>213</v>
      </c>
      <c r="D22" s="20" t="s">
        <v>74</v>
      </c>
      <c r="E22" s="23" t="s">
        <v>12</v>
      </c>
      <c r="F22" s="23">
        <v>2400</v>
      </c>
      <c r="G22" s="23">
        <v>750.5</v>
      </c>
      <c r="H22" s="23">
        <v>746.9</v>
      </c>
      <c r="I22" s="23">
        <v>757.1</v>
      </c>
      <c r="J22" s="33">
        <f t="shared" si="40"/>
        <v>6.6000000000000227</v>
      </c>
      <c r="K22" s="34">
        <f t="shared" si="41"/>
        <v>15840.000000000055</v>
      </c>
      <c r="L22" s="23">
        <v>400</v>
      </c>
      <c r="M22" s="48">
        <f t="shared" si="42"/>
        <v>540.3599999999999</v>
      </c>
      <c r="N22" s="34">
        <f t="shared" si="43"/>
        <v>15299.640000000054</v>
      </c>
      <c r="O22" s="55"/>
    </row>
    <row r="23" spans="1:15" s="1" customFormat="1" ht="29.25" customHeight="1">
      <c r="A23" s="19">
        <v>15</v>
      </c>
      <c r="B23" s="21">
        <v>43872</v>
      </c>
      <c r="C23" s="22" t="s">
        <v>50</v>
      </c>
      <c r="D23" s="20" t="s">
        <v>125</v>
      </c>
      <c r="E23" s="23" t="s">
        <v>12</v>
      </c>
      <c r="F23" s="23">
        <v>1200</v>
      </c>
      <c r="G23" s="23">
        <v>1224</v>
      </c>
      <c r="H23" s="23">
        <v>1219.5</v>
      </c>
      <c r="I23" s="23">
        <v>1239</v>
      </c>
      <c r="J23" s="33">
        <f t="shared" si="40"/>
        <v>15</v>
      </c>
      <c r="K23" s="34">
        <f t="shared" si="41"/>
        <v>18000</v>
      </c>
      <c r="L23" s="23">
        <v>400</v>
      </c>
      <c r="M23" s="48">
        <f t="shared" si="42"/>
        <v>440.64</v>
      </c>
      <c r="N23" s="34">
        <f t="shared" si="43"/>
        <v>17559.36</v>
      </c>
      <c r="O23" s="55"/>
    </row>
    <row r="24" spans="1:15" s="1" customFormat="1" ht="29.25" customHeight="1">
      <c r="A24" s="19">
        <v>16</v>
      </c>
      <c r="B24" s="21">
        <v>43872</v>
      </c>
      <c r="C24" s="22" t="s">
        <v>229</v>
      </c>
      <c r="D24" s="20" t="s">
        <v>80</v>
      </c>
      <c r="E24" s="23" t="s">
        <v>12</v>
      </c>
      <c r="F24" s="23">
        <v>3000</v>
      </c>
      <c r="G24" s="23">
        <v>341.8</v>
      </c>
      <c r="H24" s="23">
        <v>239.5</v>
      </c>
      <c r="I24" s="23">
        <v>344.5</v>
      </c>
      <c r="J24" s="33">
        <f t="shared" si="40"/>
        <v>2.6999999999999886</v>
      </c>
      <c r="K24" s="34">
        <f t="shared" si="41"/>
        <v>8099.9999999999654</v>
      </c>
      <c r="L24" s="23">
        <v>400</v>
      </c>
      <c r="M24" s="48">
        <f t="shared" si="42"/>
        <v>307.61999999999995</v>
      </c>
      <c r="N24" s="34">
        <f t="shared" si="43"/>
        <v>7792.3799999999655</v>
      </c>
      <c r="O24" s="55"/>
    </row>
    <row r="25" spans="1:15" s="1" customFormat="1" ht="29.25" customHeight="1">
      <c r="A25" s="19">
        <v>17</v>
      </c>
      <c r="B25" s="21">
        <v>43872</v>
      </c>
      <c r="C25" s="22" t="s">
        <v>230</v>
      </c>
      <c r="D25" s="20" t="s">
        <v>103</v>
      </c>
      <c r="E25" s="23" t="s">
        <v>12</v>
      </c>
      <c r="F25" s="23">
        <v>250</v>
      </c>
      <c r="G25" s="23">
        <v>9818</v>
      </c>
      <c r="H25" s="23">
        <v>9750.5</v>
      </c>
      <c r="I25" s="23">
        <v>9789.5</v>
      </c>
      <c r="J25" s="33">
        <f t="shared" ref="J25" si="44">IF(E25="","",IF(E25="Buy",(I25-G25),(G25-I25)))</f>
        <v>-28.5</v>
      </c>
      <c r="K25" s="34">
        <f t="shared" ref="K25" si="45">IF(E25="","",J25*F25)</f>
        <v>-7125</v>
      </c>
      <c r="L25" s="23">
        <v>400</v>
      </c>
      <c r="M25" s="48">
        <f t="shared" ref="M25" si="46">G25*F25*0.03%</f>
        <v>736.34999999999991</v>
      </c>
      <c r="N25" s="34">
        <f t="shared" ref="N25" si="47">K25-M25</f>
        <v>-7861.35</v>
      </c>
      <c r="O25" s="55"/>
    </row>
    <row r="26" spans="1:15" s="1" customFormat="1" ht="29.25" customHeight="1">
      <c r="A26" s="19">
        <v>18</v>
      </c>
      <c r="B26" s="21">
        <v>43872</v>
      </c>
      <c r="C26" s="22" t="s">
        <v>232</v>
      </c>
      <c r="D26" s="20" t="s">
        <v>231</v>
      </c>
      <c r="E26" s="23" t="s">
        <v>12</v>
      </c>
      <c r="F26" s="23">
        <v>1600</v>
      </c>
      <c r="G26" s="23">
        <v>1142</v>
      </c>
      <c r="H26" s="23">
        <v>1137.5</v>
      </c>
      <c r="I26" s="23">
        <v>1143.5</v>
      </c>
      <c r="J26" s="33">
        <f t="shared" ref="J26" si="48">IF(E26="","",IF(E26="Buy",(I26-G26),(G26-I26)))</f>
        <v>1.5</v>
      </c>
      <c r="K26" s="34">
        <f t="shared" ref="K26" si="49">IF(E26="","",J26*F26)</f>
        <v>2400</v>
      </c>
      <c r="L26" s="23">
        <v>400</v>
      </c>
      <c r="M26" s="48">
        <f t="shared" ref="M26" si="50">G26*F26*0.03%</f>
        <v>548.16</v>
      </c>
      <c r="N26" s="34">
        <f t="shared" ref="N26" si="51">K26-M26</f>
        <v>1851.8400000000001</v>
      </c>
      <c r="O26" s="55">
        <f>SUM(N22:N26)</f>
        <v>34641.870000000024</v>
      </c>
    </row>
    <row r="27" spans="1:15" s="1" customFormat="1" ht="29.25" customHeight="1">
      <c r="A27" s="19">
        <v>19</v>
      </c>
      <c r="B27" s="21">
        <v>43873</v>
      </c>
      <c r="C27" s="22" t="s">
        <v>70</v>
      </c>
      <c r="D27" s="20" t="s">
        <v>233</v>
      </c>
      <c r="E27" s="23" t="s">
        <v>12</v>
      </c>
      <c r="F27" s="23">
        <v>500</v>
      </c>
      <c r="G27" s="23">
        <v>2464</v>
      </c>
      <c r="H27" s="23">
        <v>2455.5</v>
      </c>
      <c r="I27" s="23">
        <v>2486</v>
      </c>
      <c r="J27" s="33">
        <f t="shared" ref="J27:J31" si="52">IF(E27="","",IF(E27="Buy",(I27-G27),(G27-I27)))</f>
        <v>22</v>
      </c>
      <c r="K27" s="34">
        <f t="shared" ref="K27:K31" si="53">IF(E27="","",J27*F27)</f>
        <v>11000</v>
      </c>
      <c r="L27" s="23">
        <v>400</v>
      </c>
      <c r="M27" s="48">
        <f t="shared" ref="M27:M31" si="54">G27*F27*0.03%</f>
        <v>369.59999999999997</v>
      </c>
      <c r="N27" s="34">
        <f t="shared" ref="N27:N31" si="55">K27-M27</f>
        <v>10630.4</v>
      </c>
      <c r="O27" s="55"/>
    </row>
    <row r="28" spans="1:15" s="1" customFormat="1" ht="29.25" customHeight="1">
      <c r="A28" s="19">
        <v>20</v>
      </c>
      <c r="B28" s="21">
        <v>43873</v>
      </c>
      <c r="C28" s="22" t="s">
        <v>199</v>
      </c>
      <c r="D28" s="20" t="s">
        <v>234</v>
      </c>
      <c r="E28" s="23" t="s">
        <v>12</v>
      </c>
      <c r="F28" s="23">
        <v>2800</v>
      </c>
      <c r="G28" s="23">
        <v>620.20000000000005</v>
      </c>
      <c r="H28" s="23">
        <v>616.5</v>
      </c>
      <c r="I28" s="23">
        <v>616.5</v>
      </c>
      <c r="J28" s="33">
        <f t="shared" si="52"/>
        <v>-3.7000000000000455</v>
      </c>
      <c r="K28" s="34">
        <f t="shared" si="53"/>
        <v>-10360.000000000127</v>
      </c>
      <c r="L28" s="23">
        <v>400</v>
      </c>
      <c r="M28" s="48">
        <f t="shared" si="54"/>
        <v>520.96800000000007</v>
      </c>
      <c r="N28" s="34">
        <f t="shared" si="55"/>
        <v>-10880.968000000128</v>
      </c>
      <c r="O28" s="55"/>
    </row>
    <row r="29" spans="1:15" s="1" customFormat="1" ht="29.25" customHeight="1">
      <c r="A29" s="19">
        <v>21</v>
      </c>
      <c r="B29" s="21">
        <v>43873</v>
      </c>
      <c r="C29" s="22" t="s">
        <v>123</v>
      </c>
      <c r="D29" s="20" t="s">
        <v>235</v>
      </c>
      <c r="E29" s="23" t="s">
        <v>12</v>
      </c>
      <c r="F29" s="23">
        <v>1200</v>
      </c>
      <c r="G29" s="23">
        <v>1901.5</v>
      </c>
      <c r="H29" s="23">
        <v>1890.2</v>
      </c>
      <c r="I29" s="23">
        <v>1909</v>
      </c>
      <c r="J29" s="33">
        <f t="shared" si="52"/>
        <v>7.5</v>
      </c>
      <c r="K29" s="34">
        <f t="shared" si="53"/>
        <v>9000</v>
      </c>
      <c r="L29" s="23">
        <v>400</v>
      </c>
      <c r="M29" s="48">
        <f t="shared" si="54"/>
        <v>684.54</v>
      </c>
      <c r="N29" s="34">
        <f t="shared" si="55"/>
        <v>8315.4599999999991</v>
      </c>
      <c r="O29" s="55"/>
    </row>
    <row r="30" spans="1:15" s="1" customFormat="1" ht="29.25" customHeight="1">
      <c r="A30" s="19">
        <v>22</v>
      </c>
      <c r="B30" s="21">
        <v>43873</v>
      </c>
      <c r="C30" s="22" t="s">
        <v>236</v>
      </c>
      <c r="D30" s="20" t="s">
        <v>64</v>
      </c>
      <c r="E30" s="23" t="s">
        <v>12</v>
      </c>
      <c r="F30" s="23">
        <v>2750</v>
      </c>
      <c r="G30" s="23">
        <v>549.20000000000005</v>
      </c>
      <c r="H30" s="23">
        <v>546.95000000000005</v>
      </c>
      <c r="I30" s="23">
        <v>546.95000000000005</v>
      </c>
      <c r="J30" s="33">
        <f t="shared" si="52"/>
        <v>-2.25</v>
      </c>
      <c r="K30" s="34">
        <f t="shared" si="53"/>
        <v>-6187.5</v>
      </c>
      <c r="L30" s="23">
        <v>400</v>
      </c>
      <c r="M30" s="48">
        <f t="shared" si="54"/>
        <v>453.09000000000003</v>
      </c>
      <c r="N30" s="34">
        <f t="shared" si="55"/>
        <v>-6640.59</v>
      </c>
      <c r="O30" s="55">
        <f>SUM(N27:N30)</f>
        <v>1424.3019999998705</v>
      </c>
    </row>
    <row r="31" spans="1:15" s="1" customFormat="1" ht="29.25" customHeight="1">
      <c r="A31" s="19">
        <v>24</v>
      </c>
      <c r="B31" s="21">
        <v>43874</v>
      </c>
      <c r="C31" s="22" t="s">
        <v>237</v>
      </c>
      <c r="D31" s="20" t="s">
        <v>80</v>
      </c>
      <c r="E31" s="23" t="s">
        <v>13</v>
      </c>
      <c r="F31" s="23">
        <v>3000</v>
      </c>
      <c r="G31" s="23">
        <v>328.7</v>
      </c>
      <c r="H31" s="23">
        <v>331.5</v>
      </c>
      <c r="I31" s="23">
        <v>325.8</v>
      </c>
      <c r="J31" s="33">
        <f t="shared" si="52"/>
        <v>2.8999999999999773</v>
      </c>
      <c r="K31" s="34">
        <f t="shared" si="53"/>
        <v>8699.9999999999309</v>
      </c>
      <c r="L31" s="23">
        <v>400</v>
      </c>
      <c r="M31" s="48">
        <f t="shared" si="54"/>
        <v>295.83</v>
      </c>
      <c r="N31" s="34">
        <f t="shared" si="55"/>
        <v>8404.169999999931</v>
      </c>
      <c r="O31" s="55"/>
    </row>
    <row r="32" spans="1:15" s="1" customFormat="1" ht="29.25" customHeight="1">
      <c r="A32" s="19">
        <v>25</v>
      </c>
      <c r="B32" s="21">
        <v>43874</v>
      </c>
      <c r="C32" s="22" t="s">
        <v>238</v>
      </c>
      <c r="D32" s="20" t="s">
        <v>65</v>
      </c>
      <c r="E32" s="23" t="s">
        <v>12</v>
      </c>
      <c r="F32" s="23">
        <v>1500</v>
      </c>
      <c r="G32" s="23">
        <v>1293</v>
      </c>
      <c r="H32" s="23">
        <v>1285.5</v>
      </c>
      <c r="I32" s="23">
        <v>1297</v>
      </c>
      <c r="J32" s="33">
        <f t="shared" ref="J32" si="56">IF(E32="","",IF(E32="Buy",(I32-G32),(G32-I32)))</f>
        <v>4</v>
      </c>
      <c r="K32" s="34">
        <f t="shared" ref="K32" si="57">IF(E32="","",J32*F32)</f>
        <v>6000</v>
      </c>
      <c r="L32" s="23">
        <v>400</v>
      </c>
      <c r="M32" s="48">
        <f t="shared" ref="M32" si="58">G32*F32*0.03%</f>
        <v>581.84999999999991</v>
      </c>
      <c r="N32" s="34">
        <f t="shared" ref="N32" si="59">K32-M32</f>
        <v>5418.15</v>
      </c>
      <c r="O32" s="55"/>
    </row>
    <row r="33" spans="1:15" s="1" customFormat="1" ht="29.25" customHeight="1">
      <c r="A33" s="19">
        <v>26</v>
      </c>
      <c r="B33" s="21">
        <v>43874</v>
      </c>
      <c r="C33" s="22" t="s">
        <v>229</v>
      </c>
      <c r="D33" s="20" t="s">
        <v>239</v>
      </c>
      <c r="E33" s="23" t="s">
        <v>13</v>
      </c>
      <c r="F33" s="23">
        <v>2500</v>
      </c>
      <c r="G33" s="23">
        <v>410.5</v>
      </c>
      <c r="H33" s="23">
        <v>413.8</v>
      </c>
      <c r="I33" s="23">
        <v>413.8</v>
      </c>
      <c r="J33" s="33">
        <f t="shared" ref="J33" si="60">IF(E33="","",IF(E33="Buy",(I33-G33),(G33-I33)))</f>
        <v>-3.3000000000000114</v>
      </c>
      <c r="K33" s="34">
        <f t="shared" ref="K33" si="61">IF(E33="","",J33*F33)</f>
        <v>-8250.0000000000291</v>
      </c>
      <c r="L33" s="23">
        <v>400</v>
      </c>
      <c r="M33" s="48">
        <f t="shared" ref="M33" si="62">G33*F33*0.03%</f>
        <v>307.875</v>
      </c>
      <c r="N33" s="34">
        <f t="shared" ref="N33" si="63">K33-M33</f>
        <v>-8557.8750000000291</v>
      </c>
      <c r="O33" s="55">
        <f>SUM(N31:N33)</f>
        <v>5264.4449999999015</v>
      </c>
    </row>
    <row r="34" spans="1:15" s="1" customFormat="1" ht="29.25" customHeight="1">
      <c r="A34" s="19">
        <v>27</v>
      </c>
      <c r="B34" s="21">
        <v>43875</v>
      </c>
      <c r="C34" s="22" t="s">
        <v>240</v>
      </c>
      <c r="D34" s="20" t="s">
        <v>47</v>
      </c>
      <c r="E34" s="23" t="s">
        <v>12</v>
      </c>
      <c r="F34" s="23">
        <v>1800</v>
      </c>
      <c r="G34" s="23">
        <v>586.65</v>
      </c>
      <c r="H34" s="23">
        <v>584.1</v>
      </c>
      <c r="I34" s="23">
        <v>589.9</v>
      </c>
      <c r="J34" s="33">
        <f t="shared" ref="J34:J36" si="64">IF(E34="","",IF(E34="Buy",(I34-G34),(G34-I34)))</f>
        <v>3.25</v>
      </c>
      <c r="K34" s="34">
        <f t="shared" ref="K34:K36" si="65">IF(E34="","",J34*F34)</f>
        <v>5850</v>
      </c>
      <c r="L34" s="23">
        <v>400</v>
      </c>
      <c r="M34" s="48">
        <f t="shared" ref="M34:M36" si="66">G34*F34*0.03%</f>
        <v>316.791</v>
      </c>
      <c r="N34" s="34">
        <f t="shared" ref="N34:N36" si="67">K34-M34</f>
        <v>5533.2089999999998</v>
      </c>
      <c r="O34" s="55"/>
    </row>
    <row r="35" spans="1:15" s="1" customFormat="1" ht="29.25" customHeight="1">
      <c r="A35" s="19">
        <v>28</v>
      </c>
      <c r="B35" s="21">
        <v>43875</v>
      </c>
      <c r="C35" s="22" t="s">
        <v>192</v>
      </c>
      <c r="D35" s="20" t="s">
        <v>241</v>
      </c>
      <c r="E35" s="23" t="s">
        <v>12</v>
      </c>
      <c r="F35" s="23">
        <v>500</v>
      </c>
      <c r="G35" s="23">
        <v>4198</v>
      </c>
      <c r="H35" s="23">
        <v>4184.5</v>
      </c>
      <c r="I35" s="23">
        <v>4228</v>
      </c>
      <c r="J35" s="33">
        <f t="shared" si="64"/>
        <v>30</v>
      </c>
      <c r="K35" s="34">
        <f t="shared" si="65"/>
        <v>15000</v>
      </c>
      <c r="L35" s="23">
        <v>400</v>
      </c>
      <c r="M35" s="48">
        <f t="shared" si="66"/>
        <v>629.69999999999993</v>
      </c>
      <c r="N35" s="34">
        <f t="shared" si="67"/>
        <v>14370.3</v>
      </c>
      <c r="O35" s="55"/>
    </row>
    <row r="36" spans="1:15" s="1" customFormat="1" ht="29.25" customHeight="1">
      <c r="A36" s="19">
        <v>29</v>
      </c>
      <c r="B36" s="21">
        <v>43875</v>
      </c>
      <c r="C36" s="22" t="s">
        <v>242</v>
      </c>
      <c r="D36" s="20" t="s">
        <v>243</v>
      </c>
      <c r="E36" s="23" t="s">
        <v>12</v>
      </c>
      <c r="F36" s="23">
        <v>3600</v>
      </c>
      <c r="G36" s="23">
        <v>483</v>
      </c>
      <c r="H36" s="23">
        <v>479.95</v>
      </c>
      <c r="I36" s="23">
        <v>483.2</v>
      </c>
      <c r="J36" s="33">
        <f t="shared" si="64"/>
        <v>0.19999999999998863</v>
      </c>
      <c r="K36" s="34">
        <f t="shared" si="65"/>
        <v>719.99999999995907</v>
      </c>
      <c r="L36" s="23">
        <v>400</v>
      </c>
      <c r="M36" s="48">
        <f t="shared" si="66"/>
        <v>521.64</v>
      </c>
      <c r="N36" s="34">
        <f t="shared" si="67"/>
        <v>198.35999999995909</v>
      </c>
      <c r="O36" s="55"/>
    </row>
    <row r="37" spans="1:15" s="1" customFormat="1" ht="29.25" customHeight="1">
      <c r="A37" s="19">
        <v>30</v>
      </c>
      <c r="B37" s="21">
        <v>43875</v>
      </c>
      <c r="C37" s="22" t="s">
        <v>244</v>
      </c>
      <c r="D37" s="20" t="s">
        <v>158</v>
      </c>
      <c r="E37" s="23" t="s">
        <v>12</v>
      </c>
      <c r="F37" s="23">
        <v>5400</v>
      </c>
      <c r="G37" s="23">
        <v>400.7</v>
      </c>
      <c r="H37" s="23">
        <v>399.25</v>
      </c>
      <c r="I37" s="23">
        <v>399.25</v>
      </c>
      <c r="J37" s="33">
        <f t="shared" ref="J37" si="68">IF(E37="","",IF(E37="Buy",(I37-G37),(G37-I37)))</f>
        <v>-1.4499999999999886</v>
      </c>
      <c r="K37" s="34">
        <f t="shared" ref="K37" si="69">IF(E37="","",J37*F37)</f>
        <v>-7829.9999999999382</v>
      </c>
      <c r="L37" s="23">
        <v>400</v>
      </c>
      <c r="M37" s="48">
        <f t="shared" ref="M37" si="70">G37*F37*0.03%</f>
        <v>649.1339999999999</v>
      </c>
      <c r="N37" s="34">
        <f t="shared" ref="N37" si="71">K37-M37</f>
        <v>-8479.1339999999382</v>
      </c>
      <c r="O37" s="55"/>
    </row>
    <row r="38" spans="1:15" s="1" customFormat="1" ht="29.25" customHeight="1">
      <c r="A38" s="19">
        <v>31</v>
      </c>
      <c r="B38" s="21">
        <v>43875</v>
      </c>
      <c r="C38" s="22" t="s">
        <v>244</v>
      </c>
      <c r="D38" s="20" t="s">
        <v>245</v>
      </c>
      <c r="E38" s="23" t="s">
        <v>13</v>
      </c>
      <c r="F38" s="23">
        <v>400</v>
      </c>
      <c r="G38" s="23">
        <v>2317.5</v>
      </c>
      <c r="H38" s="23">
        <v>2332.1</v>
      </c>
      <c r="I38" s="23">
        <v>2298.5</v>
      </c>
      <c r="J38" s="33">
        <f t="shared" ref="J38" si="72">IF(E38="","",IF(E38="Buy",(I38-G38),(G38-I38)))</f>
        <v>19</v>
      </c>
      <c r="K38" s="34">
        <f t="shared" ref="K38" si="73">IF(E38="","",J38*F38)</f>
        <v>7600</v>
      </c>
      <c r="L38" s="23">
        <v>400</v>
      </c>
      <c r="M38" s="48">
        <f t="shared" ref="M38" si="74">G38*F38*0.03%</f>
        <v>278.09999999999997</v>
      </c>
      <c r="N38" s="34">
        <f t="shared" ref="N38" si="75">K38-M38</f>
        <v>7321.9</v>
      </c>
      <c r="O38" s="55"/>
    </row>
    <row r="39" spans="1:15" s="1" customFormat="1" ht="29.25" customHeight="1">
      <c r="A39" s="19">
        <v>32</v>
      </c>
      <c r="B39" s="21">
        <v>43875</v>
      </c>
      <c r="C39" s="22" t="s">
        <v>244</v>
      </c>
      <c r="D39" s="20" t="s">
        <v>169</v>
      </c>
      <c r="E39" s="23" t="s">
        <v>13</v>
      </c>
      <c r="F39" s="23">
        <v>3000</v>
      </c>
      <c r="G39" s="23">
        <v>436.5</v>
      </c>
      <c r="H39" s="23">
        <v>439.5</v>
      </c>
      <c r="I39" s="23">
        <v>435</v>
      </c>
      <c r="J39" s="33">
        <f t="shared" ref="J39" si="76">IF(E39="","",IF(E39="Buy",(I39-G39),(G39-I39)))</f>
        <v>1.5</v>
      </c>
      <c r="K39" s="34">
        <f t="shared" ref="K39" si="77">IF(E39="","",J39*F39)</f>
        <v>4500</v>
      </c>
      <c r="L39" s="23">
        <v>400</v>
      </c>
      <c r="M39" s="48">
        <f t="shared" ref="M39" si="78">G39*F39*0.03%</f>
        <v>392.84999999999997</v>
      </c>
      <c r="N39" s="34">
        <f t="shared" ref="N39" si="79">K39-M39</f>
        <v>4107.1499999999996</v>
      </c>
      <c r="O39" s="55">
        <f>SUM(N34:N39)</f>
        <v>23051.785000000018</v>
      </c>
    </row>
    <row r="40" spans="1:15" s="1" customFormat="1" ht="29.25" customHeight="1">
      <c r="A40" s="19">
        <v>33</v>
      </c>
      <c r="B40" s="21">
        <v>43878</v>
      </c>
      <c r="C40" s="22" t="s">
        <v>66</v>
      </c>
      <c r="D40" s="20" t="s">
        <v>148</v>
      </c>
      <c r="E40" s="23" t="s">
        <v>13</v>
      </c>
      <c r="F40" s="23">
        <v>11200</v>
      </c>
      <c r="G40" s="23">
        <v>124.1</v>
      </c>
      <c r="H40" s="23">
        <v>124.4</v>
      </c>
      <c r="I40" s="23">
        <v>124.4</v>
      </c>
      <c r="J40" s="33">
        <f t="shared" ref="J40" si="80">IF(E40="","",IF(E40="Buy",(I40-G40),(G40-I40)))</f>
        <v>-0.30000000000001137</v>
      </c>
      <c r="K40" s="34">
        <f t="shared" ref="K40" si="81">IF(E40="","",J40*F40)</f>
        <v>-3360.0000000001273</v>
      </c>
      <c r="L40" s="23">
        <v>400</v>
      </c>
      <c r="M40" s="48">
        <f t="shared" ref="M40" si="82">G40*F40*0.03%</f>
        <v>416.97599999999994</v>
      </c>
      <c r="N40" s="34">
        <f t="shared" ref="N40" si="83">K40-M40</f>
        <v>-3776.9760000001274</v>
      </c>
      <c r="O40" s="55">
        <f>N40</f>
        <v>-3776.9760000001274</v>
      </c>
    </row>
    <row r="41" spans="1:15" s="1" customFormat="1" ht="29.25" customHeight="1">
      <c r="A41" s="19">
        <v>34</v>
      </c>
      <c r="B41" s="21">
        <v>43879</v>
      </c>
      <c r="C41" s="22" t="s">
        <v>70</v>
      </c>
      <c r="D41" s="20" t="s">
        <v>156</v>
      </c>
      <c r="E41" s="23" t="s">
        <v>13</v>
      </c>
      <c r="F41" s="23">
        <v>800</v>
      </c>
      <c r="G41" s="23">
        <v>1148</v>
      </c>
      <c r="H41" s="23">
        <v>1160.0999999999999</v>
      </c>
      <c r="I41" s="23">
        <v>1144</v>
      </c>
      <c r="J41" s="33">
        <f t="shared" ref="J41:J43" si="84">IF(E41="","",IF(E41="Buy",(I41-G41),(G41-I41)))</f>
        <v>4</v>
      </c>
      <c r="K41" s="34">
        <f t="shared" ref="K41:K43" si="85">IF(E41="","",J41*F41)</f>
        <v>3200</v>
      </c>
      <c r="L41" s="23">
        <v>400</v>
      </c>
      <c r="M41" s="48">
        <f t="shared" ref="M41:M43" si="86">G41*F41*0.03%</f>
        <v>275.52</v>
      </c>
      <c r="N41" s="34">
        <f t="shared" ref="N41:N43" si="87">K41-M41</f>
        <v>2924.48</v>
      </c>
      <c r="O41" s="55"/>
    </row>
    <row r="42" spans="1:15" s="1" customFormat="1" ht="29.25" customHeight="1">
      <c r="A42" s="19">
        <v>35</v>
      </c>
      <c r="B42" s="21">
        <v>43879</v>
      </c>
      <c r="C42" s="22" t="s">
        <v>246</v>
      </c>
      <c r="D42" s="20" t="s">
        <v>155</v>
      </c>
      <c r="E42" s="23" t="s">
        <v>13</v>
      </c>
      <c r="F42" s="23">
        <v>7000</v>
      </c>
      <c r="G42" s="23">
        <v>139.9</v>
      </c>
      <c r="H42" s="23">
        <v>141.1</v>
      </c>
      <c r="I42" s="23">
        <v>139.1</v>
      </c>
      <c r="J42" s="33">
        <f t="shared" si="84"/>
        <v>0.80000000000001137</v>
      </c>
      <c r="K42" s="34">
        <f t="shared" si="85"/>
        <v>5600.00000000008</v>
      </c>
      <c r="L42" s="23">
        <v>400</v>
      </c>
      <c r="M42" s="48">
        <f t="shared" si="86"/>
        <v>293.78999999999996</v>
      </c>
      <c r="N42" s="34">
        <f t="shared" si="87"/>
        <v>5306.2100000000801</v>
      </c>
      <c r="O42" s="55"/>
    </row>
    <row r="43" spans="1:15" s="1" customFormat="1" ht="29.25" customHeight="1">
      <c r="A43" s="19">
        <v>36</v>
      </c>
      <c r="B43" s="21">
        <v>43879</v>
      </c>
      <c r="C43" s="22" t="s">
        <v>71</v>
      </c>
      <c r="D43" s="20" t="s">
        <v>24</v>
      </c>
      <c r="E43" s="23" t="s">
        <v>13</v>
      </c>
      <c r="F43" s="23">
        <v>750</v>
      </c>
      <c r="G43" s="23">
        <v>1272</v>
      </c>
      <c r="H43" s="23">
        <v>1285.2</v>
      </c>
      <c r="I43" s="23">
        <v>1275.8499999999999</v>
      </c>
      <c r="J43" s="33">
        <f t="shared" si="84"/>
        <v>-3.8499999999999091</v>
      </c>
      <c r="K43" s="34">
        <f t="shared" si="85"/>
        <v>-2887.4999999999318</v>
      </c>
      <c r="L43" s="23">
        <v>400</v>
      </c>
      <c r="M43" s="48">
        <f t="shared" si="86"/>
        <v>286.2</v>
      </c>
      <c r="N43" s="34">
        <f t="shared" si="87"/>
        <v>-3173.6999999999316</v>
      </c>
      <c r="O43" s="55"/>
    </row>
    <row r="44" spans="1:15" s="1" customFormat="1" ht="29.25" customHeight="1">
      <c r="A44" s="19">
        <v>37</v>
      </c>
      <c r="B44" s="21">
        <v>43879</v>
      </c>
      <c r="C44" s="22" t="s">
        <v>247</v>
      </c>
      <c r="D44" s="20" t="s">
        <v>162</v>
      </c>
      <c r="E44" s="23" t="s">
        <v>13</v>
      </c>
      <c r="F44" s="23">
        <v>400</v>
      </c>
      <c r="G44" s="23">
        <v>4387</v>
      </c>
      <c r="H44" s="23">
        <v>4410.1000000000004</v>
      </c>
      <c r="I44" s="23">
        <v>4410.1000000000004</v>
      </c>
      <c r="J44" s="33">
        <f t="shared" ref="J44" si="88">IF(E44="","",IF(E44="Buy",(I44-G44),(G44-I44)))</f>
        <v>-23.100000000000364</v>
      </c>
      <c r="K44" s="34">
        <f t="shared" ref="K44" si="89">IF(E44="","",J44*F44)</f>
        <v>-9240.0000000001455</v>
      </c>
      <c r="L44" s="23">
        <v>400</v>
      </c>
      <c r="M44" s="48">
        <f t="shared" ref="M44" si="90">G44*F44*0.03%</f>
        <v>526.43999999999994</v>
      </c>
      <c r="N44" s="34">
        <f t="shared" ref="N44" si="91">K44-M44</f>
        <v>-9766.440000000146</v>
      </c>
      <c r="O44" s="55">
        <f>SUM(N41:N44)</f>
        <v>-4709.4499999999971</v>
      </c>
    </row>
    <row r="45" spans="1:15" s="1" customFormat="1" ht="29.25" customHeight="1">
      <c r="A45" s="19">
        <v>38</v>
      </c>
      <c r="B45" s="21">
        <v>43880</v>
      </c>
      <c r="C45" s="22" t="s">
        <v>213</v>
      </c>
      <c r="D45" s="20" t="s">
        <v>152</v>
      </c>
      <c r="E45" s="23" t="s">
        <v>12</v>
      </c>
      <c r="F45" s="23">
        <v>2000</v>
      </c>
      <c r="G45" s="23">
        <v>708.5</v>
      </c>
      <c r="H45" s="23">
        <v>704.5</v>
      </c>
      <c r="I45" s="23">
        <v>710.25</v>
      </c>
      <c r="J45" s="33">
        <f t="shared" ref="J45:J46" si="92">IF(E45="","",IF(E45="Buy",(I45-G45),(G45-I45)))</f>
        <v>1.75</v>
      </c>
      <c r="K45" s="34">
        <f t="shared" ref="K45:K46" si="93">IF(E45="","",J45*F45)</f>
        <v>3500</v>
      </c>
      <c r="L45" s="23">
        <v>400</v>
      </c>
      <c r="M45" s="48">
        <f t="shared" ref="M45:M46" si="94">G45*F45*0.03%</f>
        <v>425.09999999999997</v>
      </c>
      <c r="N45" s="34">
        <f t="shared" ref="N45:N46" si="95">K45-M45</f>
        <v>3074.9</v>
      </c>
      <c r="O45" s="55"/>
    </row>
    <row r="46" spans="1:15" s="1" customFormat="1" ht="29.25" customHeight="1">
      <c r="A46" s="19">
        <v>39</v>
      </c>
      <c r="B46" s="21">
        <v>43880</v>
      </c>
      <c r="C46" s="22" t="s">
        <v>248</v>
      </c>
      <c r="D46" s="20" t="s">
        <v>119</v>
      </c>
      <c r="E46" s="23" t="s">
        <v>13</v>
      </c>
      <c r="F46" s="23">
        <v>200</v>
      </c>
      <c r="G46" s="23">
        <v>6760</v>
      </c>
      <c r="H46" s="23">
        <v>6805.1</v>
      </c>
      <c r="I46" s="23">
        <v>6689</v>
      </c>
      <c r="J46" s="33">
        <f t="shared" si="92"/>
        <v>71</v>
      </c>
      <c r="K46" s="34">
        <f t="shared" si="93"/>
        <v>14200</v>
      </c>
      <c r="L46" s="23">
        <v>400</v>
      </c>
      <c r="M46" s="48">
        <f t="shared" si="94"/>
        <v>405.59999999999997</v>
      </c>
      <c r="N46" s="34">
        <f t="shared" si="95"/>
        <v>13794.4</v>
      </c>
      <c r="O46" s="55"/>
    </row>
    <row r="47" spans="1:15" s="1" customFormat="1" ht="29.25" customHeight="1">
      <c r="A47" s="19">
        <v>40</v>
      </c>
      <c r="B47" s="21">
        <v>43880</v>
      </c>
      <c r="C47" s="22" t="s">
        <v>249</v>
      </c>
      <c r="D47" s="20" t="s">
        <v>176</v>
      </c>
      <c r="E47" s="23" t="s">
        <v>12</v>
      </c>
      <c r="F47" s="23">
        <v>1200</v>
      </c>
      <c r="G47" s="23">
        <v>613</v>
      </c>
      <c r="H47" s="23">
        <v>604.5</v>
      </c>
      <c r="I47" s="23">
        <v>618.4</v>
      </c>
      <c r="J47" s="33">
        <f t="shared" ref="J47" si="96">IF(E47="","",IF(E47="Buy",(I47-G47),(G47-I47)))</f>
        <v>5.3999999999999773</v>
      </c>
      <c r="K47" s="34">
        <f t="shared" ref="K47" si="97">IF(E47="","",J47*F47)</f>
        <v>6479.9999999999727</v>
      </c>
      <c r="L47" s="23">
        <v>400</v>
      </c>
      <c r="M47" s="48">
        <f t="shared" ref="M47" si="98">G47*F47*0.03%</f>
        <v>220.67999999999998</v>
      </c>
      <c r="N47" s="34">
        <f t="shared" ref="N47" si="99">K47-M47</f>
        <v>6259.3199999999724</v>
      </c>
      <c r="O47" s="55">
        <f>SUM(N45:N47)</f>
        <v>23128.619999999974</v>
      </c>
    </row>
    <row r="48" spans="1:15" s="1" customFormat="1" ht="29.25" customHeight="1">
      <c r="A48" s="19">
        <v>41</v>
      </c>
      <c r="B48" s="21">
        <v>43881</v>
      </c>
      <c r="C48" s="22" t="s">
        <v>129</v>
      </c>
      <c r="D48" s="20" t="s">
        <v>47</v>
      </c>
      <c r="E48" s="23" t="s">
        <v>12</v>
      </c>
      <c r="F48" s="23">
        <v>1800</v>
      </c>
      <c r="G48" s="23">
        <v>594.5</v>
      </c>
      <c r="H48" s="23">
        <v>591.20000000000005</v>
      </c>
      <c r="I48" s="23">
        <v>593</v>
      </c>
      <c r="J48" s="33">
        <f t="shared" ref="J48:J51" si="100">IF(E48="","",IF(E48="Buy",(I48-G48),(G48-I48)))</f>
        <v>-1.5</v>
      </c>
      <c r="K48" s="34">
        <f t="shared" ref="K48:K51" si="101">IF(E48="","",J48*F48)</f>
        <v>-2700</v>
      </c>
      <c r="L48" s="23">
        <v>400</v>
      </c>
      <c r="M48" s="48">
        <f t="shared" ref="M48:M51" si="102">G48*F48*0.03%</f>
        <v>321.02999999999997</v>
      </c>
      <c r="N48" s="34">
        <f t="shared" ref="N48:N51" si="103">K48-M48</f>
        <v>-3021.0299999999997</v>
      </c>
      <c r="O48" s="55"/>
    </row>
    <row r="49" spans="1:15" s="1" customFormat="1" ht="29.25" customHeight="1">
      <c r="A49" s="19">
        <v>42</v>
      </c>
      <c r="B49" s="21">
        <v>43881</v>
      </c>
      <c r="C49" s="22" t="s">
        <v>238</v>
      </c>
      <c r="D49" s="20" t="s">
        <v>231</v>
      </c>
      <c r="E49" s="23" t="s">
        <v>12</v>
      </c>
      <c r="F49" s="23">
        <v>1600</v>
      </c>
      <c r="G49" s="23">
        <v>1264.5</v>
      </c>
      <c r="H49" s="23">
        <v>1258.5</v>
      </c>
      <c r="I49" s="23">
        <v>1274.5</v>
      </c>
      <c r="J49" s="33">
        <f t="shared" si="100"/>
        <v>10</v>
      </c>
      <c r="K49" s="34">
        <f t="shared" si="101"/>
        <v>16000</v>
      </c>
      <c r="L49" s="23">
        <v>400</v>
      </c>
      <c r="M49" s="48">
        <f t="shared" si="102"/>
        <v>606.95999999999992</v>
      </c>
      <c r="N49" s="34">
        <f t="shared" si="103"/>
        <v>15393.04</v>
      </c>
      <c r="O49" s="55"/>
    </row>
    <row r="50" spans="1:15" s="1" customFormat="1" ht="29.25" customHeight="1">
      <c r="A50" s="19">
        <v>43</v>
      </c>
      <c r="B50" s="21">
        <v>43881</v>
      </c>
      <c r="C50" s="22" t="s">
        <v>250</v>
      </c>
      <c r="D50" s="20" t="s">
        <v>69</v>
      </c>
      <c r="E50" s="23" t="s">
        <v>12</v>
      </c>
      <c r="F50" s="23">
        <v>9800</v>
      </c>
      <c r="G50" s="23">
        <v>115.95</v>
      </c>
      <c r="H50" s="23">
        <v>114.95</v>
      </c>
      <c r="I50" s="23">
        <v>115.5</v>
      </c>
      <c r="J50" s="33">
        <f t="shared" si="100"/>
        <v>-0.45000000000000284</v>
      </c>
      <c r="K50" s="34">
        <f t="shared" si="101"/>
        <v>-4410.0000000000282</v>
      </c>
      <c r="L50" s="23">
        <v>400</v>
      </c>
      <c r="M50" s="48">
        <f t="shared" si="102"/>
        <v>340.89299999999997</v>
      </c>
      <c r="N50" s="34">
        <f t="shared" si="103"/>
        <v>-4750.8930000000282</v>
      </c>
      <c r="O50" s="55"/>
    </row>
    <row r="51" spans="1:15" s="1" customFormat="1" ht="29.25" customHeight="1">
      <c r="A51" s="19">
        <v>44</v>
      </c>
      <c r="B51" s="21">
        <v>43881</v>
      </c>
      <c r="C51" s="22" t="s">
        <v>251</v>
      </c>
      <c r="D51" s="20" t="s">
        <v>193</v>
      </c>
      <c r="E51" s="23" t="s">
        <v>12</v>
      </c>
      <c r="F51" s="23">
        <v>4600</v>
      </c>
      <c r="G51" s="23">
        <v>317.5</v>
      </c>
      <c r="H51" s="23">
        <v>314.5</v>
      </c>
      <c r="I51" s="23">
        <v>318.89999999999998</v>
      </c>
      <c r="J51" s="33">
        <f t="shared" si="100"/>
        <v>1.3999999999999773</v>
      </c>
      <c r="K51" s="34">
        <f t="shared" si="101"/>
        <v>6439.9999999998954</v>
      </c>
      <c r="L51" s="23">
        <v>400</v>
      </c>
      <c r="M51" s="48">
        <f t="shared" si="102"/>
        <v>438.15</v>
      </c>
      <c r="N51" s="34">
        <f t="shared" si="103"/>
        <v>6001.8499999998958</v>
      </c>
      <c r="O51" s="55"/>
    </row>
    <row r="52" spans="1:15" s="1" customFormat="1" ht="29.25" customHeight="1">
      <c r="A52" s="19">
        <v>45</v>
      </c>
      <c r="B52" s="21">
        <v>43881</v>
      </c>
      <c r="C52" s="22" t="s">
        <v>186</v>
      </c>
      <c r="D52" s="20" t="s">
        <v>125</v>
      </c>
      <c r="E52" s="23" t="s">
        <v>12</v>
      </c>
      <c r="F52" s="23">
        <v>1200</v>
      </c>
      <c r="G52" s="23">
        <v>1304</v>
      </c>
      <c r="H52" s="23">
        <v>1290.5</v>
      </c>
      <c r="I52" s="23">
        <v>1319.5</v>
      </c>
      <c r="J52" s="33">
        <f t="shared" ref="J52" si="104">IF(E52="","",IF(E52="Buy",(I52-G52),(G52-I52)))</f>
        <v>15.5</v>
      </c>
      <c r="K52" s="34">
        <f t="shared" ref="K52" si="105">IF(E52="","",J52*F52)</f>
        <v>18600</v>
      </c>
      <c r="L52" s="23">
        <v>400</v>
      </c>
      <c r="M52" s="48">
        <f t="shared" ref="M52" si="106">G52*F52*0.03%</f>
        <v>469.43999999999994</v>
      </c>
      <c r="N52" s="34">
        <f t="shared" ref="N52" si="107">K52-M52</f>
        <v>18130.560000000001</v>
      </c>
      <c r="O52" s="55"/>
    </row>
    <row r="53" spans="1:15" s="1" customFormat="1" ht="29.25" customHeight="1">
      <c r="A53" s="19">
        <v>46</v>
      </c>
      <c r="B53" s="21">
        <v>43881</v>
      </c>
      <c r="C53" s="22" t="s">
        <v>252</v>
      </c>
      <c r="D53" s="20" t="s">
        <v>141</v>
      </c>
      <c r="E53" s="23" t="s">
        <v>12</v>
      </c>
      <c r="F53" s="23">
        <v>2500</v>
      </c>
      <c r="G53" s="23">
        <v>742</v>
      </c>
      <c r="H53" s="23">
        <v>738.5</v>
      </c>
      <c r="I53" s="23">
        <v>738.5</v>
      </c>
      <c r="J53" s="33">
        <f t="shared" ref="J53:J54" si="108">IF(E53="","",IF(E53="Buy",(I53-G53),(G53-I53)))</f>
        <v>-3.5</v>
      </c>
      <c r="K53" s="34">
        <f t="shared" ref="K53:K54" si="109">IF(E53="","",J53*F53)</f>
        <v>-8750</v>
      </c>
      <c r="L53" s="23">
        <v>400</v>
      </c>
      <c r="M53" s="48">
        <f t="shared" ref="M53:M54" si="110">G53*F53*0.03%</f>
        <v>556.5</v>
      </c>
      <c r="N53" s="34">
        <f t="shared" ref="N53:N54" si="111">K53-M53</f>
        <v>-9306.5</v>
      </c>
      <c r="O53" s="55"/>
    </row>
    <row r="54" spans="1:15" s="1" customFormat="1" ht="29.25" customHeight="1">
      <c r="A54" s="19">
        <v>47</v>
      </c>
      <c r="B54" s="21">
        <v>43881</v>
      </c>
      <c r="C54" s="22" t="s">
        <v>77</v>
      </c>
      <c r="D54" s="20" t="s">
        <v>226</v>
      </c>
      <c r="E54" s="23" t="s">
        <v>13</v>
      </c>
      <c r="F54" s="23">
        <v>5500</v>
      </c>
      <c r="G54" s="23">
        <v>466.3</v>
      </c>
      <c r="H54" s="23">
        <v>468.3</v>
      </c>
      <c r="I54" s="23">
        <v>464.7</v>
      </c>
      <c r="J54" s="33">
        <f t="shared" si="108"/>
        <v>1.6000000000000227</v>
      </c>
      <c r="K54" s="34">
        <f t="shared" si="109"/>
        <v>8800.0000000001255</v>
      </c>
      <c r="L54" s="23">
        <v>400</v>
      </c>
      <c r="M54" s="48">
        <f t="shared" si="110"/>
        <v>769.39499999999998</v>
      </c>
      <c r="N54" s="34">
        <f t="shared" si="111"/>
        <v>8030.6050000001251</v>
      </c>
      <c r="O54" s="55">
        <f>SUM(N48:N54)</f>
        <v>30477.631999999998</v>
      </c>
    </row>
    <row r="55" spans="1:15" s="1" customFormat="1" ht="29.25" customHeight="1">
      <c r="A55" s="19">
        <v>48</v>
      </c>
      <c r="B55" s="21">
        <v>43885</v>
      </c>
      <c r="C55" s="22" t="s">
        <v>129</v>
      </c>
      <c r="D55" s="20" t="s">
        <v>157</v>
      </c>
      <c r="E55" s="23" t="s">
        <v>13</v>
      </c>
      <c r="F55" s="23">
        <v>2600</v>
      </c>
      <c r="G55" s="23">
        <v>474</v>
      </c>
      <c r="H55" s="23">
        <v>478.1</v>
      </c>
      <c r="I55" s="23">
        <v>475.9</v>
      </c>
      <c r="J55" s="33">
        <f t="shared" ref="J55:J57" si="112">IF(E55="","",IF(E55="Buy",(I55-G55),(G55-I55)))</f>
        <v>-1.8999999999999773</v>
      </c>
      <c r="K55" s="34">
        <f t="shared" ref="K55:K57" si="113">IF(E55="","",J55*F55)</f>
        <v>-4939.9999999999409</v>
      </c>
      <c r="L55" s="23">
        <v>400</v>
      </c>
      <c r="M55" s="48">
        <f t="shared" ref="M55:M57" si="114">G55*F55*0.03%</f>
        <v>369.71999999999997</v>
      </c>
      <c r="N55" s="34">
        <f t="shared" ref="N55:N57" si="115">K55-M55</f>
        <v>-5309.7199999999411</v>
      </c>
      <c r="O55" s="55"/>
    </row>
    <row r="56" spans="1:15" s="1" customFormat="1" ht="29.25" customHeight="1">
      <c r="A56" s="19">
        <v>49</v>
      </c>
      <c r="B56" s="21">
        <v>43885</v>
      </c>
      <c r="C56" s="22" t="s">
        <v>237</v>
      </c>
      <c r="D56" s="20" t="s">
        <v>53</v>
      </c>
      <c r="E56" s="23" t="s">
        <v>13</v>
      </c>
      <c r="F56" s="23">
        <v>500</v>
      </c>
      <c r="G56" s="23">
        <v>3043</v>
      </c>
      <c r="H56" s="23">
        <v>3068.5</v>
      </c>
      <c r="I56" s="23">
        <v>3022.25</v>
      </c>
      <c r="J56" s="33">
        <f t="shared" si="112"/>
        <v>20.75</v>
      </c>
      <c r="K56" s="34">
        <f t="shared" si="113"/>
        <v>10375</v>
      </c>
      <c r="L56" s="23">
        <v>400</v>
      </c>
      <c r="M56" s="48">
        <f t="shared" si="114"/>
        <v>456.44999999999993</v>
      </c>
      <c r="N56" s="34">
        <f t="shared" si="115"/>
        <v>9918.5499999999993</v>
      </c>
      <c r="O56" s="55"/>
    </row>
    <row r="57" spans="1:15" s="1" customFormat="1" ht="29.25" customHeight="1">
      <c r="A57" s="19">
        <v>50</v>
      </c>
      <c r="B57" s="21">
        <v>43885</v>
      </c>
      <c r="C57" s="22" t="s">
        <v>254</v>
      </c>
      <c r="D57" s="20" t="s">
        <v>253</v>
      </c>
      <c r="E57" s="23" t="s">
        <v>12</v>
      </c>
      <c r="F57" s="23">
        <v>16000</v>
      </c>
      <c r="G57" s="23">
        <v>85.3</v>
      </c>
      <c r="H57" s="23">
        <v>84.3</v>
      </c>
      <c r="I57" s="23">
        <v>85.9</v>
      </c>
      <c r="J57" s="33">
        <f t="shared" si="112"/>
        <v>0.60000000000000853</v>
      </c>
      <c r="K57" s="34">
        <f t="shared" si="113"/>
        <v>9600.0000000001364</v>
      </c>
      <c r="L57" s="23">
        <v>400</v>
      </c>
      <c r="M57" s="48">
        <f t="shared" si="114"/>
        <v>409.43999999999994</v>
      </c>
      <c r="N57" s="34">
        <f t="shared" si="115"/>
        <v>9190.5600000001359</v>
      </c>
      <c r="O57" s="55"/>
    </row>
    <row r="58" spans="1:15" s="1" customFormat="1" ht="29.25" customHeight="1">
      <c r="A58" s="19">
        <v>51</v>
      </c>
      <c r="B58" s="21">
        <v>43885</v>
      </c>
      <c r="C58" s="22" t="s">
        <v>255</v>
      </c>
      <c r="D58" s="20" t="s">
        <v>80</v>
      </c>
      <c r="E58" s="23" t="s">
        <v>13</v>
      </c>
      <c r="F58" s="23">
        <v>3000</v>
      </c>
      <c r="G58" s="23">
        <v>300.2</v>
      </c>
      <c r="H58" s="23">
        <v>302.5</v>
      </c>
      <c r="I58" s="23">
        <v>299.45</v>
      </c>
      <c r="J58" s="33">
        <f t="shared" ref="J58" si="116">IF(E58="","",IF(E58="Buy",(I58-G58),(G58-I58)))</f>
        <v>0.75</v>
      </c>
      <c r="K58" s="34">
        <f t="shared" ref="K58" si="117">IF(E58="","",J58*F58)</f>
        <v>2250</v>
      </c>
      <c r="L58" s="23">
        <v>400</v>
      </c>
      <c r="M58" s="48">
        <f t="shared" ref="M58" si="118">G58*F58*0.03%</f>
        <v>270.17999999999995</v>
      </c>
      <c r="N58" s="34">
        <f t="shared" ref="N58" si="119">K58-M58</f>
        <v>1979.8200000000002</v>
      </c>
      <c r="O58" s="55"/>
    </row>
    <row r="59" spans="1:15" s="1" customFormat="1" ht="29.25" customHeight="1">
      <c r="A59" s="19">
        <v>52</v>
      </c>
      <c r="B59" s="21">
        <v>43885</v>
      </c>
      <c r="C59" s="22" t="s">
        <v>256</v>
      </c>
      <c r="D59" s="20" t="s">
        <v>181</v>
      </c>
      <c r="E59" s="23" t="s">
        <v>13</v>
      </c>
      <c r="F59" s="23">
        <v>1100</v>
      </c>
      <c r="G59" s="23">
        <v>1765</v>
      </c>
      <c r="H59" s="23">
        <v>1777.5</v>
      </c>
      <c r="I59" s="23">
        <v>1762.4</v>
      </c>
      <c r="J59" s="33">
        <f t="shared" ref="J59" si="120">IF(E59="","",IF(E59="Buy",(I59-G59),(G59-I59)))</f>
        <v>2.5999999999999091</v>
      </c>
      <c r="K59" s="34">
        <f t="shared" ref="K59" si="121">IF(E59="","",J59*F59)</f>
        <v>2859.9999999999</v>
      </c>
      <c r="L59" s="23">
        <v>400</v>
      </c>
      <c r="M59" s="48">
        <f t="shared" ref="M59" si="122">G59*F59*0.03%</f>
        <v>582.44999999999993</v>
      </c>
      <c r="N59" s="34">
        <f t="shared" ref="N59" si="123">K59-M59</f>
        <v>2277.5499999999001</v>
      </c>
      <c r="O59" s="55">
        <f>SUM(N55:N59)</f>
        <v>18056.760000000093</v>
      </c>
    </row>
    <row r="60" spans="1:15" s="1" customFormat="1" ht="29.25" customHeight="1">
      <c r="A60" s="19">
        <v>53</v>
      </c>
      <c r="B60" s="21">
        <v>43886</v>
      </c>
      <c r="C60" s="22" t="s">
        <v>145</v>
      </c>
      <c r="D60" s="20" t="s">
        <v>47</v>
      </c>
      <c r="E60" s="23" t="s">
        <v>13</v>
      </c>
      <c r="F60" s="23">
        <v>1800</v>
      </c>
      <c r="G60" s="23">
        <v>563.9</v>
      </c>
      <c r="H60" s="23">
        <v>566.5</v>
      </c>
      <c r="I60" s="23">
        <v>566.5</v>
      </c>
      <c r="J60" s="33">
        <f t="shared" ref="J60:J64" si="124">IF(E60="","",IF(E60="Buy",(I60-G60),(G60-I60)))</f>
        <v>-2.6000000000000227</v>
      </c>
      <c r="K60" s="34">
        <f t="shared" ref="K60:K64" si="125">IF(E60="","",J60*F60)</f>
        <v>-4680.0000000000409</v>
      </c>
      <c r="L60" s="23">
        <v>400</v>
      </c>
      <c r="M60" s="48">
        <f t="shared" ref="M60:M64" si="126">G60*F60*0.03%</f>
        <v>304.50599999999997</v>
      </c>
      <c r="N60" s="34">
        <f t="shared" ref="N60:N64" si="127">K60-M60</f>
        <v>-4984.5060000000412</v>
      </c>
      <c r="O60" s="55"/>
    </row>
    <row r="61" spans="1:15" s="1" customFormat="1" ht="29.25" customHeight="1">
      <c r="A61" s="19">
        <v>54</v>
      </c>
      <c r="B61" s="21">
        <v>43886</v>
      </c>
      <c r="C61" s="22" t="s">
        <v>257</v>
      </c>
      <c r="D61" s="20" t="s">
        <v>153</v>
      </c>
      <c r="E61" s="23" t="s">
        <v>13</v>
      </c>
      <c r="F61" s="23">
        <v>10800</v>
      </c>
      <c r="G61" s="23">
        <v>79.849999999999994</v>
      </c>
      <c r="H61" s="23">
        <v>80.95</v>
      </c>
      <c r="I61" s="23">
        <v>80.099999999999994</v>
      </c>
      <c r="J61" s="33">
        <f t="shared" si="124"/>
        <v>-0.25</v>
      </c>
      <c r="K61" s="34">
        <f t="shared" si="125"/>
        <v>-2700</v>
      </c>
      <c r="L61" s="23">
        <v>400</v>
      </c>
      <c r="M61" s="48">
        <f t="shared" si="126"/>
        <v>258.71399999999994</v>
      </c>
      <c r="N61" s="34">
        <f t="shared" si="127"/>
        <v>-2958.7139999999999</v>
      </c>
      <c r="O61" s="55">
        <f>SUM(N60:N61)</f>
        <v>-7943.2200000000412</v>
      </c>
    </row>
    <row r="62" spans="1:15" s="1" customFormat="1" ht="29.25" customHeight="1">
      <c r="A62" s="19">
        <v>55</v>
      </c>
      <c r="B62" s="21">
        <v>43887</v>
      </c>
      <c r="C62" s="22" t="s">
        <v>195</v>
      </c>
      <c r="D62" s="20" t="s">
        <v>89</v>
      </c>
      <c r="E62" s="23" t="s">
        <v>13</v>
      </c>
      <c r="F62" s="23">
        <v>618</v>
      </c>
      <c r="G62" s="23">
        <v>1465</v>
      </c>
      <c r="H62" s="23">
        <v>1485.5</v>
      </c>
      <c r="I62" s="23">
        <v>1453</v>
      </c>
      <c r="J62" s="33">
        <f t="shared" si="124"/>
        <v>12</v>
      </c>
      <c r="K62" s="34">
        <f t="shared" si="125"/>
        <v>7416</v>
      </c>
      <c r="L62" s="23">
        <v>400</v>
      </c>
      <c r="M62" s="48">
        <f t="shared" si="126"/>
        <v>271.61099999999999</v>
      </c>
      <c r="N62" s="34">
        <f t="shared" si="127"/>
        <v>7144.3890000000001</v>
      </c>
      <c r="O62" s="55"/>
    </row>
    <row r="63" spans="1:15" s="1" customFormat="1" ht="29.25" customHeight="1">
      <c r="A63" s="19">
        <v>56</v>
      </c>
      <c r="B63" s="21">
        <v>43887</v>
      </c>
      <c r="C63" s="22" t="s">
        <v>258</v>
      </c>
      <c r="D63" s="20" t="s">
        <v>224</v>
      </c>
      <c r="E63" s="23" t="s">
        <v>13</v>
      </c>
      <c r="F63" s="23">
        <v>2000</v>
      </c>
      <c r="G63" s="23">
        <v>502.9</v>
      </c>
      <c r="H63" s="23">
        <v>505.75</v>
      </c>
      <c r="I63" s="23">
        <v>504.6</v>
      </c>
      <c r="J63" s="33">
        <f t="shared" si="124"/>
        <v>-1.7000000000000455</v>
      </c>
      <c r="K63" s="34">
        <f t="shared" si="125"/>
        <v>-3400.0000000000909</v>
      </c>
      <c r="L63" s="23">
        <v>400</v>
      </c>
      <c r="M63" s="48">
        <f t="shared" si="126"/>
        <v>301.73999999999995</v>
      </c>
      <c r="N63" s="34">
        <f t="shared" si="127"/>
        <v>-3701.7400000000907</v>
      </c>
      <c r="O63" s="55"/>
    </row>
    <row r="64" spans="1:15" s="1" customFormat="1" ht="29.25" customHeight="1">
      <c r="A64" s="19">
        <v>57</v>
      </c>
      <c r="B64" s="21">
        <v>43887</v>
      </c>
      <c r="C64" s="22" t="s">
        <v>259</v>
      </c>
      <c r="D64" s="20" t="s">
        <v>64</v>
      </c>
      <c r="E64" s="23" t="s">
        <v>13</v>
      </c>
      <c r="F64" s="23">
        <v>2750</v>
      </c>
      <c r="G64" s="23">
        <v>524.29999999999995</v>
      </c>
      <c r="H64" s="23">
        <v>526.5</v>
      </c>
      <c r="I64" s="23">
        <v>526.5</v>
      </c>
      <c r="J64" s="33">
        <f t="shared" si="124"/>
        <v>-2.2000000000000455</v>
      </c>
      <c r="K64" s="34">
        <f t="shared" si="125"/>
        <v>-6050.0000000001255</v>
      </c>
      <c r="L64" s="23">
        <v>400</v>
      </c>
      <c r="M64" s="48">
        <f t="shared" si="126"/>
        <v>432.5474999999999</v>
      </c>
      <c r="N64" s="34">
        <f t="shared" si="127"/>
        <v>-6482.5475000001252</v>
      </c>
      <c r="O64" s="55"/>
    </row>
    <row r="65" spans="1:15" s="1" customFormat="1" ht="29.25" customHeight="1" thickBot="1">
      <c r="A65" s="19">
        <v>58</v>
      </c>
      <c r="B65" s="21">
        <v>43887</v>
      </c>
      <c r="C65" s="22" t="s">
        <v>260</v>
      </c>
      <c r="D65" s="20" t="s">
        <v>165</v>
      </c>
      <c r="E65" s="23" t="s">
        <v>13</v>
      </c>
      <c r="F65" s="23">
        <v>6600</v>
      </c>
      <c r="G65" s="23">
        <v>211.7</v>
      </c>
      <c r="H65" s="23">
        <v>213.5</v>
      </c>
      <c r="I65" s="23">
        <v>213.5</v>
      </c>
      <c r="J65" s="33">
        <f t="shared" ref="J65" si="128">IF(E65="","",IF(E65="Buy",(I65-G65),(G65-I65)))</f>
        <v>-1.8000000000000114</v>
      </c>
      <c r="K65" s="34">
        <f t="shared" ref="K65" si="129">IF(E65="","",J65*F65)</f>
        <v>-11880.000000000075</v>
      </c>
      <c r="L65" s="23">
        <v>400</v>
      </c>
      <c r="M65" s="48">
        <f t="shared" ref="M65" si="130">G65*F65*0.03%</f>
        <v>419.16599999999994</v>
      </c>
      <c r="N65" s="34">
        <f t="shared" ref="N65" si="131">K65-M65</f>
        <v>-12299.166000000074</v>
      </c>
      <c r="O65" s="55">
        <f>SUM(N63:N65)</f>
        <v>-22483.453500000291</v>
      </c>
    </row>
    <row r="66" spans="1:15" s="5" customFormat="1" ht="24" customHeight="1" thickBot="1">
      <c r="A66" s="56"/>
      <c r="B66" s="57"/>
      <c r="C66" s="57"/>
      <c r="D66" s="57" t="s">
        <v>31</v>
      </c>
      <c r="E66" s="57"/>
      <c r="F66" s="57"/>
      <c r="G66" s="57"/>
      <c r="H66" s="57"/>
      <c r="I66" s="57"/>
      <c r="J66" s="58"/>
      <c r="K66" s="59">
        <f>SUM(K9:K15)</f>
        <v>-4597.0000000001673</v>
      </c>
      <c r="L66" s="57"/>
      <c r="M66" s="60">
        <f>SUM(M9:M65)</f>
        <v>25382.460180000002</v>
      </c>
      <c r="N66" s="59">
        <f>SUM(N9:N65)</f>
        <v>80481.539819999336</v>
      </c>
      <c r="O66" s="61"/>
    </row>
    <row r="67" spans="1:15" ht="15" customHeight="1">
      <c r="A67" s="10"/>
      <c r="B67" s="10"/>
      <c r="C67" s="10"/>
      <c r="D67" s="10"/>
      <c r="E67" s="10"/>
      <c r="F67" s="10"/>
      <c r="G67" s="10"/>
      <c r="H67" s="10"/>
      <c r="I67" s="10"/>
      <c r="J67" s="26"/>
      <c r="K67" s="27"/>
      <c r="L67" s="10"/>
      <c r="M67" s="10"/>
      <c r="N67" s="27"/>
      <c r="O67" s="27"/>
    </row>
    <row r="68" spans="1:15" s="49" customFormat="1" ht="15" customHeight="1">
      <c r="A68" s="126" t="s">
        <v>299</v>
      </c>
      <c r="B68" s="126"/>
      <c r="C68" s="126"/>
      <c r="D68" s="126"/>
      <c r="E68" s="126"/>
      <c r="F68" s="126"/>
      <c r="G68" s="126"/>
      <c r="H68" s="126"/>
      <c r="I68" s="126"/>
      <c r="J68" s="126"/>
      <c r="K68" s="126"/>
      <c r="L68" s="126"/>
      <c r="M68" s="126"/>
      <c r="N68" s="126"/>
      <c r="O68" s="126"/>
    </row>
    <row r="69" spans="1:15" s="49" customFormat="1" ht="15" customHeight="1">
      <c r="A69" s="66" t="s">
        <v>300</v>
      </c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</row>
    <row r="70" spans="1:15" s="49" customFormat="1" ht="15" customHeight="1">
      <c r="A70" s="66" t="s">
        <v>301</v>
      </c>
      <c r="B70" s="66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66"/>
      <c r="O70" s="65"/>
    </row>
    <row r="71" spans="1:15" ht="15" customHeight="1">
      <c r="A71" s="10"/>
      <c r="B71" s="10"/>
      <c r="C71" s="10"/>
      <c r="D71" s="10"/>
      <c r="E71" s="10"/>
      <c r="F71" s="10"/>
      <c r="G71" s="10"/>
      <c r="H71" s="10"/>
      <c r="I71" s="10"/>
      <c r="J71" s="26"/>
      <c r="K71" s="27"/>
      <c r="L71" s="10"/>
      <c r="M71" s="10"/>
      <c r="N71" s="27"/>
      <c r="O71" s="27"/>
    </row>
    <row r="72" spans="1:15" ht="15" customHeight="1">
      <c r="A72" s="10"/>
      <c r="B72" s="10"/>
      <c r="C72" s="10"/>
      <c r="D72" s="10"/>
      <c r="E72" s="10"/>
      <c r="F72" s="10"/>
      <c r="G72" s="10"/>
      <c r="H72" s="10"/>
      <c r="I72" s="10"/>
      <c r="J72" s="26"/>
      <c r="K72" s="27"/>
      <c r="L72" s="10"/>
      <c r="M72" s="10"/>
      <c r="N72" s="27"/>
      <c r="O72" s="27"/>
    </row>
    <row r="73" spans="1:15" ht="15" customHeight="1">
      <c r="A73" s="10"/>
      <c r="B73" s="10"/>
      <c r="C73" s="10"/>
      <c r="D73" s="10"/>
      <c r="E73" s="10"/>
      <c r="F73" s="10"/>
      <c r="G73" s="10"/>
      <c r="H73" s="10"/>
      <c r="I73" s="10"/>
      <c r="J73" s="26"/>
      <c r="K73" s="27"/>
      <c r="L73" s="10"/>
      <c r="M73" s="10"/>
      <c r="N73" s="27"/>
      <c r="O73" s="27"/>
    </row>
    <row r="74" spans="1:15" ht="15" customHeight="1">
      <c r="A74" s="10"/>
      <c r="B74" s="10"/>
      <c r="C74" s="10"/>
      <c r="D74" s="10"/>
      <c r="E74" s="10"/>
      <c r="F74" s="10"/>
      <c r="G74" s="10"/>
      <c r="H74" s="10"/>
      <c r="I74" s="10"/>
      <c r="J74" s="26"/>
      <c r="K74" s="27"/>
      <c r="L74" s="10"/>
      <c r="M74" s="10"/>
      <c r="N74" s="27"/>
      <c r="O74" s="27"/>
    </row>
    <row r="75" spans="1:15" ht="15" customHeight="1">
      <c r="A75" s="10"/>
      <c r="B75" s="10"/>
      <c r="C75" s="10"/>
      <c r="D75" s="10"/>
      <c r="E75" s="10"/>
      <c r="F75" s="10"/>
      <c r="G75" s="10"/>
      <c r="H75" s="10"/>
      <c r="I75" s="10"/>
      <c r="J75" s="26"/>
      <c r="K75" s="27"/>
      <c r="L75" s="10"/>
      <c r="M75" s="10"/>
      <c r="N75" s="27"/>
      <c r="O75" s="27"/>
    </row>
    <row r="76" spans="1:15" ht="15" customHeight="1">
      <c r="A76" s="10"/>
      <c r="B76" s="10"/>
      <c r="C76" s="10"/>
      <c r="D76" s="10"/>
      <c r="E76" s="10"/>
      <c r="F76" s="10"/>
      <c r="G76" s="10"/>
      <c r="H76" s="10"/>
      <c r="I76" s="10"/>
      <c r="J76" s="26"/>
      <c r="K76" s="27"/>
      <c r="L76" s="10"/>
      <c r="M76" s="10"/>
      <c r="N76" s="27"/>
      <c r="O76" s="27"/>
    </row>
    <row r="77" spans="1:15" ht="15" customHeight="1">
      <c r="A77" s="10"/>
      <c r="B77" s="10"/>
      <c r="C77" s="10"/>
      <c r="D77" s="10"/>
      <c r="E77" s="10"/>
      <c r="F77" s="10"/>
      <c r="G77" s="10"/>
      <c r="H77" s="10"/>
      <c r="I77" s="10"/>
      <c r="J77" s="26"/>
      <c r="K77" s="27"/>
      <c r="L77" s="10"/>
      <c r="M77" s="10"/>
      <c r="N77" s="27"/>
      <c r="O77" s="27"/>
    </row>
    <row r="78" spans="1:15" ht="15" customHeight="1">
      <c r="A78" s="10"/>
      <c r="B78" s="10"/>
      <c r="C78" s="10"/>
      <c r="D78" s="10"/>
      <c r="E78" s="10"/>
      <c r="F78" s="10"/>
      <c r="G78" s="10"/>
      <c r="H78" s="10"/>
      <c r="I78" s="10"/>
      <c r="J78" s="26"/>
      <c r="K78" s="27"/>
      <c r="L78" s="10"/>
      <c r="M78" s="10"/>
      <c r="N78" s="27"/>
      <c r="O78" s="27"/>
    </row>
    <row r="79" spans="1:15" ht="15" customHeight="1">
      <c r="A79" s="10"/>
      <c r="B79" s="10"/>
      <c r="C79" s="10"/>
      <c r="D79" s="10"/>
      <c r="E79" s="10"/>
      <c r="F79" s="10"/>
      <c r="G79" s="10"/>
      <c r="H79" s="10"/>
      <c r="I79" s="10"/>
      <c r="J79" s="26"/>
      <c r="K79" s="27"/>
      <c r="L79" s="10"/>
      <c r="M79" s="10"/>
      <c r="N79" s="27"/>
      <c r="O79" s="27"/>
    </row>
    <row r="80" spans="1:15" ht="15" customHeight="1">
      <c r="A80" s="10"/>
      <c r="B80" s="10"/>
      <c r="C80" s="10"/>
      <c r="D80" s="10"/>
      <c r="E80" s="10"/>
      <c r="F80" s="10"/>
      <c r="G80" s="10"/>
      <c r="H80" s="10"/>
      <c r="I80" s="10"/>
      <c r="J80" s="26"/>
      <c r="K80" s="27"/>
      <c r="L80" s="10"/>
      <c r="M80" s="10"/>
      <c r="N80" s="27"/>
      <c r="O80" s="27"/>
    </row>
    <row r="81" spans="1:15" ht="15" customHeight="1">
      <c r="A81" s="10"/>
      <c r="B81" s="10"/>
      <c r="C81" s="10"/>
      <c r="D81" s="10"/>
      <c r="E81" s="10"/>
      <c r="F81" s="10"/>
      <c r="G81" s="10"/>
      <c r="H81" s="10"/>
      <c r="I81" s="10"/>
      <c r="J81" s="26"/>
      <c r="K81" s="27"/>
      <c r="L81" s="10"/>
      <c r="M81" s="10"/>
      <c r="N81" s="27"/>
      <c r="O81" s="27"/>
    </row>
    <row r="82" spans="1:15" ht="15" customHeight="1">
      <c r="A82" s="10"/>
      <c r="B82" s="10"/>
      <c r="C82" s="10"/>
      <c r="D82" s="10"/>
      <c r="E82" s="10"/>
      <c r="F82" s="10"/>
      <c r="G82" s="10"/>
      <c r="H82" s="10"/>
      <c r="I82" s="10"/>
      <c r="J82" s="26"/>
      <c r="K82" s="27"/>
      <c r="L82" s="10"/>
      <c r="M82" s="10"/>
      <c r="N82" s="27"/>
      <c r="O82" s="27"/>
    </row>
    <row r="83" spans="1:15" ht="15" customHeight="1">
      <c r="A83" s="10"/>
      <c r="B83" s="10"/>
      <c r="C83" s="10"/>
      <c r="D83" s="10"/>
      <c r="E83" s="10"/>
      <c r="F83" s="10"/>
      <c r="G83" s="10"/>
      <c r="H83" s="10"/>
      <c r="I83" s="10"/>
      <c r="J83" s="26"/>
      <c r="K83" s="27"/>
      <c r="L83" s="10"/>
      <c r="M83" s="10"/>
      <c r="N83" s="27"/>
      <c r="O83" s="27"/>
    </row>
    <row r="84" spans="1:15" ht="15" customHeight="1">
      <c r="A84" s="35"/>
      <c r="B84" s="35"/>
      <c r="C84" s="35"/>
      <c r="D84" s="35"/>
      <c r="E84" s="35"/>
      <c r="F84" s="35"/>
      <c r="G84" s="35"/>
      <c r="H84" s="35"/>
      <c r="I84" s="35"/>
      <c r="J84" s="37"/>
      <c r="K84" s="35"/>
      <c r="L84" s="35"/>
      <c r="M84" s="35"/>
      <c r="N84" s="35"/>
      <c r="O84" s="35"/>
    </row>
    <row r="85" spans="1:15" ht="15" customHeight="1">
      <c r="A85" s="35"/>
      <c r="B85" s="35"/>
      <c r="C85" s="35"/>
      <c r="D85" s="35"/>
      <c r="E85" s="35"/>
      <c r="F85" s="35"/>
      <c r="G85" s="35"/>
      <c r="H85" s="35"/>
      <c r="I85" s="35"/>
      <c r="J85" s="37"/>
      <c r="K85" s="35"/>
      <c r="L85" s="35"/>
      <c r="M85" s="35"/>
      <c r="N85" s="35"/>
      <c r="O85" s="35"/>
    </row>
    <row r="86" spans="1:15" ht="15" customHeight="1">
      <c r="A86" s="35"/>
      <c r="B86" s="35"/>
      <c r="C86" s="35"/>
      <c r="D86" s="35"/>
      <c r="E86" s="35"/>
      <c r="F86" s="35"/>
      <c r="G86" s="35"/>
      <c r="H86" s="35"/>
      <c r="I86" s="35"/>
      <c r="J86" s="37"/>
      <c r="K86" s="35"/>
      <c r="L86" s="35"/>
      <c r="M86" s="35"/>
      <c r="N86" s="35"/>
      <c r="O86" s="35"/>
    </row>
    <row r="87" spans="1:15" ht="15" customHeight="1">
      <c r="A87" s="35"/>
      <c r="B87" s="35"/>
      <c r="C87" s="35"/>
      <c r="D87" s="35"/>
      <c r="E87" s="35"/>
      <c r="F87" s="35"/>
      <c r="G87" s="35"/>
      <c r="H87" s="35"/>
      <c r="I87" s="35"/>
      <c r="J87" s="37"/>
      <c r="K87" s="35"/>
      <c r="L87" s="35"/>
      <c r="M87" s="35"/>
      <c r="N87" s="35"/>
      <c r="O87" s="35"/>
    </row>
    <row r="88" spans="1:15" ht="15" customHeight="1">
      <c r="A88" s="35"/>
      <c r="B88" s="35"/>
      <c r="C88" s="35"/>
      <c r="D88" s="35"/>
      <c r="E88" s="35"/>
      <c r="F88" s="35"/>
      <c r="G88" s="35"/>
      <c r="H88" s="35"/>
      <c r="I88" s="35"/>
      <c r="J88" s="37"/>
      <c r="K88" s="35"/>
      <c r="L88" s="35"/>
      <c r="M88" s="35"/>
      <c r="N88" s="35"/>
      <c r="O88" s="35"/>
    </row>
    <row r="89" spans="1:15" ht="15" customHeight="1">
      <c r="A89" s="35"/>
      <c r="B89" s="35"/>
      <c r="C89" s="35"/>
      <c r="D89" s="35"/>
      <c r="E89" s="35"/>
      <c r="F89" s="35"/>
      <c r="G89" s="35"/>
      <c r="H89" s="35"/>
      <c r="I89" s="35"/>
      <c r="J89" s="37"/>
      <c r="K89" s="35"/>
      <c r="L89" s="35"/>
      <c r="M89" s="35"/>
      <c r="N89" s="35"/>
      <c r="O89" s="35"/>
    </row>
    <row r="90" spans="1:15" ht="15" customHeight="1">
      <c r="A90" s="35"/>
      <c r="B90" s="35"/>
      <c r="C90" s="35"/>
      <c r="D90" s="35"/>
      <c r="E90" s="35"/>
      <c r="F90" s="35"/>
      <c r="G90" s="35"/>
      <c r="H90" s="35"/>
      <c r="I90" s="35"/>
      <c r="J90" s="37"/>
      <c r="K90" s="35"/>
      <c r="L90" s="35"/>
      <c r="M90" s="35"/>
      <c r="N90" s="35"/>
      <c r="O90" s="35"/>
    </row>
    <row r="91" spans="1:15" ht="15" customHeight="1">
      <c r="A91" s="35"/>
      <c r="B91" s="35"/>
      <c r="C91" s="35"/>
      <c r="D91" s="35"/>
      <c r="E91" s="35"/>
      <c r="F91" s="35"/>
      <c r="G91" s="35"/>
      <c r="H91" s="35"/>
      <c r="I91" s="35"/>
      <c r="J91" s="37"/>
      <c r="K91" s="35"/>
      <c r="L91" s="35"/>
      <c r="M91" s="35"/>
      <c r="N91" s="35"/>
      <c r="O91" s="35"/>
    </row>
    <row r="92" spans="1:15" ht="15" customHeight="1">
      <c r="A92" s="35"/>
      <c r="B92" s="35"/>
      <c r="C92" s="35"/>
      <c r="D92" s="35"/>
      <c r="E92" s="35"/>
      <c r="F92" s="35"/>
      <c r="G92" s="35"/>
      <c r="H92" s="35"/>
      <c r="I92" s="35"/>
      <c r="J92" s="37"/>
      <c r="K92" s="35"/>
      <c r="L92" s="35"/>
      <c r="M92" s="35"/>
      <c r="N92" s="35"/>
      <c r="O92" s="35"/>
    </row>
    <row r="93" spans="1:15" ht="15" customHeight="1">
      <c r="A93" s="35"/>
      <c r="B93" s="35"/>
      <c r="C93" s="35"/>
      <c r="D93" s="35"/>
      <c r="E93" s="35"/>
      <c r="F93" s="35"/>
      <c r="G93" s="35"/>
      <c r="H93" s="35"/>
      <c r="I93" s="35"/>
      <c r="J93" s="37"/>
      <c r="K93" s="35"/>
      <c r="L93" s="35"/>
      <c r="M93" s="35"/>
      <c r="N93" s="35"/>
      <c r="O93" s="35"/>
    </row>
    <row r="94" spans="1:15" ht="15" customHeight="1">
      <c r="A94" s="35"/>
      <c r="B94" s="35"/>
      <c r="C94" s="35"/>
      <c r="D94" s="35"/>
      <c r="E94" s="35"/>
      <c r="F94" s="35"/>
      <c r="G94" s="35"/>
      <c r="H94" s="35"/>
      <c r="I94" s="35"/>
      <c r="J94" s="37"/>
      <c r="K94" s="35"/>
      <c r="L94" s="35"/>
      <c r="M94" s="35"/>
      <c r="N94" s="35"/>
      <c r="O94" s="35"/>
    </row>
    <row r="95" spans="1:15" ht="15" customHeight="1">
      <c r="A95" s="35"/>
      <c r="B95" s="35"/>
      <c r="C95" s="35"/>
      <c r="D95" s="35"/>
      <c r="E95" s="35"/>
      <c r="F95" s="35"/>
      <c r="G95" s="35"/>
      <c r="H95" s="35"/>
      <c r="I95" s="35"/>
      <c r="J95" s="37"/>
      <c r="K95" s="35"/>
      <c r="L95" s="35"/>
      <c r="M95" s="35"/>
      <c r="N95" s="35"/>
      <c r="O95" s="35"/>
    </row>
    <row r="96" spans="1:15" ht="15" customHeight="1">
      <c r="A96" s="35"/>
      <c r="B96" s="35"/>
      <c r="C96" s="35"/>
      <c r="D96" s="35"/>
      <c r="E96" s="35"/>
      <c r="F96" s="35"/>
      <c r="G96" s="35"/>
      <c r="H96" s="35"/>
      <c r="I96" s="35"/>
      <c r="J96" s="37"/>
      <c r="K96" s="35"/>
      <c r="L96" s="35"/>
      <c r="M96" s="35"/>
      <c r="N96" s="35"/>
      <c r="O96" s="35"/>
    </row>
    <row r="97" spans="1:15" ht="15" customHeight="1">
      <c r="A97" s="35"/>
      <c r="B97" s="35"/>
      <c r="C97" s="35"/>
      <c r="D97" s="35"/>
      <c r="E97" s="35"/>
      <c r="F97" s="35"/>
      <c r="G97" s="35"/>
      <c r="H97" s="35"/>
      <c r="I97" s="35"/>
      <c r="J97" s="37"/>
      <c r="K97" s="35"/>
      <c r="L97" s="35"/>
      <c r="M97" s="35"/>
      <c r="N97" s="35"/>
      <c r="O97" s="35"/>
    </row>
    <row r="98" spans="1:15" ht="15" customHeight="1">
      <c r="A98" s="36"/>
      <c r="B98" s="36"/>
      <c r="C98" s="36"/>
      <c r="D98" s="36"/>
      <c r="E98" s="36"/>
      <c r="F98" s="36"/>
      <c r="G98" s="36"/>
      <c r="H98" s="36"/>
      <c r="I98" s="36"/>
      <c r="J98" s="38"/>
      <c r="K98" s="36"/>
      <c r="L98" s="36"/>
      <c r="M98" s="36"/>
      <c r="N98" s="36"/>
      <c r="O98" s="36"/>
    </row>
    <row r="99" spans="1:15" ht="15" customHeight="1">
      <c r="A99" s="36"/>
      <c r="B99" s="36"/>
      <c r="C99" s="36"/>
      <c r="D99" s="36"/>
      <c r="E99" s="36"/>
      <c r="F99" s="36"/>
      <c r="G99" s="36"/>
      <c r="H99" s="36"/>
      <c r="I99" s="36"/>
      <c r="J99" s="38"/>
      <c r="K99" s="36"/>
      <c r="L99" s="36"/>
      <c r="M99" s="36"/>
      <c r="N99" s="36"/>
      <c r="O99" s="36"/>
    </row>
    <row r="100" spans="1:15" ht="1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8"/>
      <c r="K100" s="36"/>
      <c r="L100" s="36"/>
      <c r="M100" s="36"/>
      <c r="N100" s="36"/>
      <c r="O100" s="36"/>
    </row>
    <row r="101" spans="1:15" ht="1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8"/>
      <c r="K101" s="36"/>
      <c r="L101" s="36"/>
      <c r="M101" s="36"/>
      <c r="N101" s="36"/>
      <c r="O101" s="36"/>
    </row>
    <row r="102" spans="1:15" ht="1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8"/>
      <c r="K102" s="36"/>
      <c r="L102" s="36"/>
      <c r="M102" s="36"/>
      <c r="N102" s="36"/>
      <c r="O102" s="36"/>
    </row>
    <row r="103" spans="1:15" ht="1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8"/>
      <c r="K103" s="36"/>
      <c r="L103" s="36"/>
      <c r="M103" s="36"/>
      <c r="N103" s="36"/>
      <c r="O103" s="36"/>
    </row>
    <row r="104" spans="1:15" ht="1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8"/>
      <c r="K104" s="36"/>
      <c r="L104" s="36"/>
      <c r="M104" s="36"/>
      <c r="N104" s="36"/>
      <c r="O104" s="36"/>
    </row>
  </sheetData>
  <mergeCells count="2">
    <mergeCell ref="A6:O6"/>
    <mergeCell ref="A68:O68"/>
  </mergeCells>
  <pageMargins left="0.7" right="0.7" top="0.75" bottom="0.75" header="0.51180555555555496" footer="0.51180555555555496"/>
  <pageSetup firstPageNumber="0" orientation="portrait" useFirstPageNumber="1" horizontalDpi="300" verticalDpi="30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D62FF-7E6F-4C26-A8D9-500A168E1BA0}">
  <dimension ref="A1:M60"/>
  <sheetViews>
    <sheetView zoomScale="90" zoomScaleNormal="90" workbookViewId="0">
      <pane ySplit="2" topLeftCell="A29" activePane="bottomLeft" state="frozen"/>
      <selection pane="bottomLeft" activeCell="G38" sqref="G38"/>
    </sheetView>
  </sheetViews>
  <sheetFormatPr defaultRowHeight="14.35"/>
  <cols>
    <col min="1" max="1" width="10.3515625" customWidth="1"/>
    <col min="2" max="2" width="13.52734375" customWidth="1"/>
    <col min="3" max="3" width="15.1171875" customWidth="1"/>
    <col min="4" max="4" width="19.87890625" customWidth="1"/>
    <col min="5" max="5" width="12.64453125" customWidth="1"/>
    <col min="6" max="6" width="11.64453125" customWidth="1"/>
    <col min="7" max="7" width="12.41015625" customWidth="1"/>
    <col min="8" max="8" width="14.3515625" customWidth="1"/>
    <col min="9" max="9" width="13.1171875" customWidth="1"/>
    <col min="10" max="10" width="12.3515625" customWidth="1"/>
    <col min="11" max="11" width="16.64453125" customWidth="1"/>
    <col min="12" max="12" width="14.3515625" customWidth="1"/>
    <col min="13" max="13" width="14.64453125" style="108" customWidth="1"/>
  </cols>
  <sheetData>
    <row r="1" spans="1:12" ht="49" customHeight="1">
      <c r="A1" s="127" t="s">
        <v>812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</row>
    <row r="2" spans="1:12" ht="49" customHeight="1">
      <c r="A2" s="13" t="s">
        <v>0</v>
      </c>
      <c r="B2" s="14" t="s">
        <v>2</v>
      </c>
      <c r="C2" s="14" t="s">
        <v>3</v>
      </c>
      <c r="D2" s="14" t="s">
        <v>1</v>
      </c>
      <c r="E2" s="14" t="s">
        <v>4</v>
      </c>
      <c r="F2" s="14" t="s">
        <v>507</v>
      </c>
      <c r="G2" s="15" t="s">
        <v>659</v>
      </c>
      <c r="H2" s="14" t="s">
        <v>660</v>
      </c>
      <c r="I2" s="14" t="s">
        <v>661</v>
      </c>
      <c r="J2" s="29" t="s">
        <v>8</v>
      </c>
      <c r="K2" s="30" t="s">
        <v>662</v>
      </c>
      <c r="L2" s="53" t="s">
        <v>664</v>
      </c>
    </row>
    <row r="3" spans="1:12" ht="21" customHeight="1">
      <c r="A3" s="106">
        <v>1</v>
      </c>
      <c r="B3" s="21">
        <v>45352</v>
      </c>
      <c r="C3" s="22" t="s">
        <v>94</v>
      </c>
      <c r="D3" s="20" t="s">
        <v>243</v>
      </c>
      <c r="E3" s="23" t="s">
        <v>12</v>
      </c>
      <c r="F3" s="23">
        <v>3600</v>
      </c>
      <c r="G3" s="23">
        <v>625.65</v>
      </c>
      <c r="H3" s="23">
        <v>618.29999999999995</v>
      </c>
      <c r="I3" s="23">
        <v>622.35</v>
      </c>
      <c r="J3" s="33">
        <f t="shared" ref="J3:J37" si="0">IF(E3="","",IF(E3="Buy",(I3-G3),(G3-I3)))</f>
        <v>-3.2999999999999545</v>
      </c>
      <c r="K3" s="34">
        <f t="shared" ref="K3:K37" si="1">IF(E3="","",J3*F3)</f>
        <v>-11879.999999999836</v>
      </c>
      <c r="L3" s="55"/>
    </row>
    <row r="4" spans="1:12" ht="21" customHeight="1">
      <c r="A4" s="106">
        <v>2</v>
      </c>
      <c r="B4" s="21"/>
      <c r="C4" s="22" t="s">
        <v>318</v>
      </c>
      <c r="D4" s="20" t="s">
        <v>602</v>
      </c>
      <c r="E4" s="23" t="s">
        <v>12</v>
      </c>
      <c r="F4" s="23">
        <v>3875</v>
      </c>
      <c r="G4" s="23">
        <v>412.8</v>
      </c>
      <c r="H4" s="23">
        <v>408.6</v>
      </c>
      <c r="I4" s="23">
        <v>415.15</v>
      </c>
      <c r="J4" s="33">
        <f t="shared" si="0"/>
        <v>2.3499999999999659</v>
      </c>
      <c r="K4" s="34">
        <f t="shared" si="1"/>
        <v>9106.2499999998672</v>
      </c>
      <c r="L4" s="55"/>
    </row>
    <row r="5" spans="1:12" ht="21" customHeight="1">
      <c r="A5" s="106">
        <v>3</v>
      </c>
      <c r="B5" s="21"/>
      <c r="C5" s="22" t="s">
        <v>359</v>
      </c>
      <c r="D5" s="20" t="s">
        <v>166</v>
      </c>
      <c r="E5" s="23" t="s">
        <v>12</v>
      </c>
      <c r="F5" s="23">
        <v>1250</v>
      </c>
      <c r="G5" s="23">
        <v>818.5</v>
      </c>
      <c r="H5" s="23">
        <v>810.9</v>
      </c>
      <c r="I5" s="23">
        <v>828</v>
      </c>
      <c r="J5" s="33">
        <f t="shared" si="0"/>
        <v>9.5</v>
      </c>
      <c r="K5" s="34">
        <f t="shared" si="1"/>
        <v>11875</v>
      </c>
      <c r="L5" s="55"/>
    </row>
    <row r="6" spans="1:12" ht="21" customHeight="1">
      <c r="A6" s="106">
        <v>4</v>
      </c>
      <c r="B6" s="21" t="s">
        <v>755</v>
      </c>
      <c r="C6" s="22" t="s">
        <v>466</v>
      </c>
      <c r="D6" s="20" t="s">
        <v>693</v>
      </c>
      <c r="E6" s="23" t="s">
        <v>12</v>
      </c>
      <c r="F6" s="23">
        <v>4000</v>
      </c>
      <c r="G6" s="23">
        <v>461.4</v>
      </c>
      <c r="H6" s="23">
        <v>458.1</v>
      </c>
      <c r="I6" s="23">
        <v>460.5</v>
      </c>
      <c r="J6" s="33">
        <f t="shared" si="0"/>
        <v>-0.89999999999997726</v>
      </c>
      <c r="K6" s="34">
        <f t="shared" si="1"/>
        <v>-3599.9999999999091</v>
      </c>
      <c r="L6" s="55"/>
    </row>
    <row r="7" spans="1:12" ht="21" customHeight="1">
      <c r="A7" s="106">
        <v>5</v>
      </c>
      <c r="B7" s="21" t="s">
        <v>755</v>
      </c>
      <c r="C7" s="22" t="s">
        <v>263</v>
      </c>
      <c r="D7" s="20" t="s">
        <v>119</v>
      </c>
      <c r="E7" s="23" t="s">
        <v>12</v>
      </c>
      <c r="F7" s="23">
        <v>150</v>
      </c>
      <c r="G7" s="23">
        <v>11669</v>
      </c>
      <c r="H7" s="23">
        <v>11590.3</v>
      </c>
      <c r="I7" s="23">
        <v>11637</v>
      </c>
      <c r="J7" s="33">
        <f t="shared" si="0"/>
        <v>-32</v>
      </c>
      <c r="K7" s="34">
        <f t="shared" si="1"/>
        <v>-4800</v>
      </c>
      <c r="L7" s="55">
        <f>SUM(K3:K7)</f>
        <v>701.25000000012187</v>
      </c>
    </row>
    <row r="8" spans="1:12" ht="21" customHeight="1">
      <c r="A8" s="106">
        <v>6</v>
      </c>
      <c r="B8" s="21">
        <v>45355</v>
      </c>
      <c r="C8" s="22" t="s">
        <v>110</v>
      </c>
      <c r="D8" s="20" t="s">
        <v>173</v>
      </c>
      <c r="E8" s="23" t="s">
        <v>12</v>
      </c>
      <c r="F8" s="23">
        <v>1900</v>
      </c>
      <c r="G8" s="23">
        <v>1148.25</v>
      </c>
      <c r="H8" s="23">
        <v>1137.5999999999999</v>
      </c>
      <c r="I8" s="23">
        <v>1152.3</v>
      </c>
      <c r="J8" s="33">
        <f t="shared" si="0"/>
        <v>4.0499999999999545</v>
      </c>
      <c r="K8" s="34">
        <f t="shared" si="1"/>
        <v>7694.9999999999136</v>
      </c>
      <c r="L8" s="55"/>
    </row>
    <row r="9" spans="1:12" ht="21" customHeight="1">
      <c r="A9" s="106">
        <v>7</v>
      </c>
      <c r="B9" s="21"/>
      <c r="C9" s="22" t="s">
        <v>131</v>
      </c>
      <c r="D9" s="20" t="s">
        <v>177</v>
      </c>
      <c r="E9" s="23" t="s">
        <v>12</v>
      </c>
      <c r="F9" s="23">
        <v>11400</v>
      </c>
      <c r="G9" s="23">
        <v>211.25</v>
      </c>
      <c r="H9" s="23">
        <v>209.25</v>
      </c>
      <c r="I9" s="23">
        <v>210.625</v>
      </c>
      <c r="J9" s="33">
        <f t="shared" si="0"/>
        <v>-0.625</v>
      </c>
      <c r="K9" s="34">
        <f t="shared" si="1"/>
        <v>-7125</v>
      </c>
      <c r="L9" s="55"/>
    </row>
    <row r="10" spans="1:12" ht="21" customHeight="1">
      <c r="A10" s="106">
        <v>8</v>
      </c>
      <c r="B10" s="21"/>
      <c r="C10" s="22" t="s">
        <v>405</v>
      </c>
      <c r="D10" s="20" t="s">
        <v>351</v>
      </c>
      <c r="E10" s="23" t="s">
        <v>12</v>
      </c>
      <c r="F10" s="23">
        <v>4575</v>
      </c>
      <c r="G10" s="23">
        <v>192.9</v>
      </c>
      <c r="H10" s="23">
        <v>189.9</v>
      </c>
      <c r="I10" s="23">
        <v>191.9</v>
      </c>
      <c r="J10" s="33">
        <f t="shared" si="0"/>
        <v>-1</v>
      </c>
      <c r="K10" s="34">
        <f t="shared" si="1"/>
        <v>-4575</v>
      </c>
      <c r="L10" s="55"/>
    </row>
    <row r="11" spans="1:12" ht="21" customHeight="1">
      <c r="A11" s="106">
        <v>9</v>
      </c>
      <c r="B11" s="21"/>
      <c r="C11" s="22" t="s">
        <v>257</v>
      </c>
      <c r="D11" s="20" t="s">
        <v>545</v>
      </c>
      <c r="E11" s="23" t="s">
        <v>12</v>
      </c>
      <c r="F11" s="23">
        <v>7500</v>
      </c>
      <c r="G11" s="23">
        <v>171</v>
      </c>
      <c r="H11" s="23">
        <v>169.65</v>
      </c>
      <c r="I11" s="23">
        <v>169.65</v>
      </c>
      <c r="J11" s="33">
        <f t="shared" si="0"/>
        <v>-1.3499999999999943</v>
      </c>
      <c r="K11" s="34">
        <f t="shared" si="1"/>
        <v>-10124.999999999958</v>
      </c>
      <c r="L11" s="55"/>
    </row>
    <row r="12" spans="1:12" ht="21" customHeight="1">
      <c r="A12" s="106">
        <v>10</v>
      </c>
      <c r="B12" s="21" t="s">
        <v>755</v>
      </c>
      <c r="C12" s="22" t="s">
        <v>764</v>
      </c>
      <c r="D12" s="20" t="s">
        <v>168</v>
      </c>
      <c r="E12" s="23" t="s">
        <v>12</v>
      </c>
      <c r="F12" s="23">
        <v>1100</v>
      </c>
      <c r="G12" s="23">
        <v>1005.2</v>
      </c>
      <c r="H12" s="23">
        <v>996.3</v>
      </c>
      <c r="I12" s="23">
        <v>1022</v>
      </c>
      <c r="J12" s="33">
        <f t="shared" si="0"/>
        <v>16.799999999999955</v>
      </c>
      <c r="K12" s="34">
        <f t="shared" si="1"/>
        <v>18479.999999999949</v>
      </c>
      <c r="L12" s="55">
        <f>SUM(K8:K12)</f>
        <v>4349.9999999999054</v>
      </c>
    </row>
    <row r="13" spans="1:12" ht="21" customHeight="1">
      <c r="A13" s="106">
        <v>11</v>
      </c>
      <c r="B13" s="21">
        <v>45356</v>
      </c>
      <c r="C13" s="22" t="s">
        <v>137</v>
      </c>
      <c r="D13" s="20" t="s">
        <v>126</v>
      </c>
      <c r="E13" s="23" t="s">
        <v>12</v>
      </c>
      <c r="F13" s="23">
        <v>3000</v>
      </c>
      <c r="G13" s="23">
        <v>782.25</v>
      </c>
      <c r="H13" s="23">
        <v>774.9</v>
      </c>
      <c r="I13" s="23">
        <v>779.85</v>
      </c>
      <c r="J13" s="33">
        <f t="shared" si="0"/>
        <v>-2.3999999999999773</v>
      </c>
      <c r="K13" s="34">
        <f t="shared" si="1"/>
        <v>-7199.9999999999318</v>
      </c>
      <c r="L13" s="55"/>
    </row>
    <row r="14" spans="1:12" ht="21" customHeight="1">
      <c r="A14" s="106">
        <v>12</v>
      </c>
      <c r="B14" s="21"/>
      <c r="C14" s="22" t="s">
        <v>130</v>
      </c>
      <c r="D14" s="20" t="s">
        <v>182</v>
      </c>
      <c r="E14" s="23" t="s">
        <v>12</v>
      </c>
      <c r="F14" s="23">
        <v>4000</v>
      </c>
      <c r="G14" s="23">
        <v>672.05</v>
      </c>
      <c r="H14" s="23">
        <v>666.9</v>
      </c>
      <c r="I14" s="23">
        <v>668.25</v>
      </c>
      <c r="J14" s="33">
        <f t="shared" si="0"/>
        <v>-3.7999999999999545</v>
      </c>
      <c r="K14" s="34">
        <f t="shared" si="1"/>
        <v>-15199.999999999818</v>
      </c>
      <c r="L14" s="55"/>
    </row>
    <row r="15" spans="1:12" ht="21" customHeight="1">
      <c r="A15" s="106">
        <v>13</v>
      </c>
      <c r="B15" s="21"/>
      <c r="C15" s="22" t="s">
        <v>254</v>
      </c>
      <c r="D15" s="20" t="s">
        <v>150</v>
      </c>
      <c r="E15" s="23" t="s">
        <v>12</v>
      </c>
      <c r="F15" s="23">
        <v>2700</v>
      </c>
      <c r="G15" s="23">
        <v>603.29999999999995</v>
      </c>
      <c r="H15" s="23">
        <v>597.6</v>
      </c>
      <c r="I15" s="23">
        <v>597.6</v>
      </c>
      <c r="J15" s="33">
        <f t="shared" si="0"/>
        <v>-5.6999999999999318</v>
      </c>
      <c r="K15" s="34">
        <f t="shared" si="1"/>
        <v>-15389.999999999816</v>
      </c>
      <c r="L15" s="55"/>
    </row>
    <row r="16" spans="1:12" ht="21" customHeight="1">
      <c r="A16" s="106">
        <v>14</v>
      </c>
      <c r="B16" s="21" t="s">
        <v>755</v>
      </c>
      <c r="C16" s="22" t="s">
        <v>461</v>
      </c>
      <c r="D16" s="20" t="s">
        <v>226</v>
      </c>
      <c r="E16" s="23" t="s">
        <v>12</v>
      </c>
      <c r="F16" s="23">
        <v>1375</v>
      </c>
      <c r="G16" s="23">
        <v>462.15</v>
      </c>
      <c r="H16" s="23">
        <v>457.2</v>
      </c>
      <c r="I16" s="23">
        <v>461.5</v>
      </c>
      <c r="J16" s="33">
        <f t="shared" si="0"/>
        <v>-0.64999999999997726</v>
      </c>
      <c r="K16" s="34">
        <f t="shared" si="1"/>
        <v>-893.74999999996874</v>
      </c>
      <c r="L16" s="55"/>
    </row>
    <row r="17" spans="1:12" ht="21" customHeight="1">
      <c r="A17" s="106">
        <v>15</v>
      </c>
      <c r="B17" s="21" t="s">
        <v>755</v>
      </c>
      <c r="C17" s="22" t="s">
        <v>772</v>
      </c>
      <c r="D17" s="20" t="s">
        <v>155</v>
      </c>
      <c r="E17" s="23" t="s">
        <v>12</v>
      </c>
      <c r="F17" s="23">
        <v>4600</v>
      </c>
      <c r="G17" s="23">
        <v>287.5</v>
      </c>
      <c r="H17" s="23">
        <v>284.39999999999998</v>
      </c>
      <c r="I17" s="23">
        <v>287.10000000000002</v>
      </c>
      <c r="J17" s="33">
        <f t="shared" si="0"/>
        <v>-0.39999999999997726</v>
      </c>
      <c r="K17" s="34">
        <f t="shared" si="1"/>
        <v>-1839.9999999998954</v>
      </c>
      <c r="L17" s="55">
        <f>SUM(K13:K17)</f>
        <v>-40523.749999999432</v>
      </c>
    </row>
    <row r="18" spans="1:12" ht="21" customHeight="1">
      <c r="A18" s="106">
        <v>16</v>
      </c>
      <c r="B18" s="21">
        <v>45357</v>
      </c>
      <c r="C18" s="22" t="s">
        <v>137</v>
      </c>
      <c r="D18" s="20" t="s">
        <v>693</v>
      </c>
      <c r="E18" s="23" t="s">
        <v>12</v>
      </c>
      <c r="F18" s="23">
        <v>2000</v>
      </c>
      <c r="G18" s="23">
        <v>477.35</v>
      </c>
      <c r="H18" s="23">
        <v>473.4</v>
      </c>
      <c r="I18" s="23">
        <v>473.4</v>
      </c>
      <c r="J18" s="33">
        <f t="shared" si="0"/>
        <v>-3.9500000000000455</v>
      </c>
      <c r="K18" s="34">
        <f t="shared" si="1"/>
        <v>-7900.0000000000909</v>
      </c>
      <c r="L18" s="55"/>
    </row>
    <row r="19" spans="1:12" ht="21" customHeight="1">
      <c r="A19" s="106">
        <v>17</v>
      </c>
      <c r="B19" s="21"/>
      <c r="C19" s="22" t="s">
        <v>277</v>
      </c>
      <c r="D19" s="20" t="s">
        <v>607</v>
      </c>
      <c r="E19" s="23" t="s">
        <v>13</v>
      </c>
      <c r="F19" s="23">
        <v>1250</v>
      </c>
      <c r="G19" s="23">
        <v>578.5</v>
      </c>
      <c r="H19" s="23">
        <v>585.9</v>
      </c>
      <c r="I19" s="23">
        <v>570.4</v>
      </c>
      <c r="J19" s="33">
        <f t="shared" si="0"/>
        <v>8.1000000000000227</v>
      </c>
      <c r="K19" s="34">
        <f t="shared" si="1"/>
        <v>10125.000000000029</v>
      </c>
      <c r="L19" s="55"/>
    </row>
    <row r="20" spans="1:12" ht="21" customHeight="1">
      <c r="A20" s="106">
        <v>18</v>
      </c>
      <c r="B20" s="21"/>
      <c r="C20" s="22" t="s">
        <v>250</v>
      </c>
      <c r="D20" s="20" t="s">
        <v>620</v>
      </c>
      <c r="E20" s="23" t="s">
        <v>13</v>
      </c>
      <c r="F20" s="23">
        <v>200</v>
      </c>
      <c r="G20" s="23">
        <v>5175</v>
      </c>
      <c r="H20" s="23">
        <v>5235.3</v>
      </c>
      <c r="I20" s="23">
        <v>5197</v>
      </c>
      <c r="J20" s="33">
        <f t="shared" si="0"/>
        <v>-22</v>
      </c>
      <c r="K20" s="34">
        <f t="shared" si="1"/>
        <v>-4400</v>
      </c>
      <c r="L20" s="55"/>
    </row>
    <row r="21" spans="1:12" ht="21" customHeight="1">
      <c r="A21" s="106">
        <v>19</v>
      </c>
      <c r="B21" s="21"/>
      <c r="C21" s="22" t="s">
        <v>211</v>
      </c>
      <c r="D21" s="20" t="s">
        <v>74</v>
      </c>
      <c r="E21" s="23" t="s">
        <v>12</v>
      </c>
      <c r="F21" s="23">
        <v>1250</v>
      </c>
      <c r="G21" s="23">
        <v>1125.6500000000001</v>
      </c>
      <c r="H21" s="23">
        <v>1116.45</v>
      </c>
      <c r="I21" s="23">
        <v>1127.2</v>
      </c>
      <c r="J21" s="33">
        <f t="shared" si="0"/>
        <v>1.5499999999999545</v>
      </c>
      <c r="K21" s="34">
        <f t="shared" si="1"/>
        <v>1937.4999999999432</v>
      </c>
      <c r="L21" s="55"/>
    </row>
    <row r="22" spans="1:12" ht="21" customHeight="1">
      <c r="A22" s="106">
        <v>20</v>
      </c>
      <c r="B22" s="21"/>
      <c r="C22" s="22" t="s">
        <v>222</v>
      </c>
      <c r="D22" s="20" t="s">
        <v>103</v>
      </c>
      <c r="E22" s="23" t="s">
        <v>13</v>
      </c>
      <c r="F22" s="23">
        <v>500</v>
      </c>
      <c r="G22" s="23">
        <v>1536.45</v>
      </c>
      <c r="H22" s="23">
        <v>1551.6</v>
      </c>
      <c r="I22" s="23">
        <v>1548.9</v>
      </c>
      <c r="J22" s="33">
        <f t="shared" si="0"/>
        <v>-12.450000000000045</v>
      </c>
      <c r="K22" s="34">
        <f t="shared" si="1"/>
        <v>-6225.0000000000227</v>
      </c>
      <c r="L22" s="55"/>
    </row>
    <row r="23" spans="1:12" ht="21" customHeight="1">
      <c r="A23" s="106">
        <v>21</v>
      </c>
      <c r="B23" s="21" t="s">
        <v>755</v>
      </c>
      <c r="C23" s="22" t="s">
        <v>772</v>
      </c>
      <c r="D23" s="20" t="s">
        <v>224</v>
      </c>
      <c r="E23" s="23" t="s">
        <v>12</v>
      </c>
      <c r="F23" s="23">
        <v>700</v>
      </c>
      <c r="G23" s="23">
        <v>1985</v>
      </c>
      <c r="H23" s="23">
        <v>1971.9</v>
      </c>
      <c r="I23" s="23">
        <v>1933</v>
      </c>
      <c r="J23" s="33">
        <f t="shared" si="0"/>
        <v>-52</v>
      </c>
      <c r="K23" s="34">
        <f t="shared" si="1"/>
        <v>-36400</v>
      </c>
      <c r="L23" s="55">
        <f>SUM(K18:K23)</f>
        <v>-42862.500000000146</v>
      </c>
    </row>
    <row r="24" spans="1:12" ht="21" customHeight="1">
      <c r="A24" s="106">
        <v>22</v>
      </c>
      <c r="B24" s="21">
        <v>45358</v>
      </c>
      <c r="C24" s="22" t="s">
        <v>58</v>
      </c>
      <c r="D24" s="20" t="s">
        <v>169</v>
      </c>
      <c r="E24" s="23" t="s">
        <v>12</v>
      </c>
      <c r="F24" s="23">
        <v>5500</v>
      </c>
      <c r="G24" s="23">
        <v>157.5</v>
      </c>
      <c r="H24" s="23">
        <v>155.69999999999999</v>
      </c>
      <c r="I24" s="23">
        <v>155.69999999999999</v>
      </c>
      <c r="J24" s="33">
        <f t="shared" si="0"/>
        <v>-1.8000000000000114</v>
      </c>
      <c r="K24" s="34">
        <f t="shared" si="1"/>
        <v>-9900.0000000000618</v>
      </c>
      <c r="L24" s="55"/>
    </row>
    <row r="25" spans="1:12" ht="21" customHeight="1">
      <c r="A25" s="106">
        <v>23</v>
      </c>
      <c r="B25" s="21"/>
      <c r="C25" s="22" t="s">
        <v>627</v>
      </c>
      <c r="D25" s="20" t="s">
        <v>172</v>
      </c>
      <c r="E25" s="23" t="s">
        <v>12</v>
      </c>
      <c r="F25" s="23">
        <v>1450</v>
      </c>
      <c r="G25" s="23">
        <v>961.15</v>
      </c>
      <c r="H25" s="23">
        <v>952.2</v>
      </c>
      <c r="I25" s="23">
        <v>952.2</v>
      </c>
      <c r="J25" s="33">
        <f t="shared" si="0"/>
        <v>-8.9499999999999318</v>
      </c>
      <c r="K25" s="34">
        <f t="shared" si="1"/>
        <v>-12977.499999999902</v>
      </c>
      <c r="L25" s="55"/>
    </row>
    <row r="26" spans="1:12" ht="21" customHeight="1">
      <c r="A26" s="106">
        <v>24</v>
      </c>
      <c r="B26" s="21"/>
      <c r="C26" s="22" t="s">
        <v>254</v>
      </c>
      <c r="D26" s="20" t="s">
        <v>635</v>
      </c>
      <c r="E26" s="23" t="s">
        <v>12</v>
      </c>
      <c r="F26" s="23">
        <v>300</v>
      </c>
      <c r="G26" s="23">
        <v>4693</v>
      </c>
      <c r="H26" s="23">
        <v>4666.5</v>
      </c>
      <c r="I26" s="23">
        <v>4680</v>
      </c>
      <c r="J26" s="33">
        <f t="shared" si="0"/>
        <v>-13</v>
      </c>
      <c r="K26" s="34">
        <f t="shared" si="1"/>
        <v>-3900</v>
      </c>
      <c r="L26" s="55"/>
    </row>
    <row r="27" spans="1:12" ht="21" customHeight="1">
      <c r="A27" s="106">
        <v>25</v>
      </c>
      <c r="B27" s="21" t="s">
        <v>755</v>
      </c>
      <c r="C27" s="22" t="s">
        <v>461</v>
      </c>
      <c r="D27" s="20" t="s">
        <v>610</v>
      </c>
      <c r="E27" s="23" t="s">
        <v>12</v>
      </c>
      <c r="F27" s="23">
        <v>900</v>
      </c>
      <c r="G27" s="23">
        <v>1261.25</v>
      </c>
      <c r="H27" s="23">
        <v>1250.0999999999999</v>
      </c>
      <c r="I27" s="23">
        <v>1255.05</v>
      </c>
      <c r="J27" s="33">
        <f t="shared" si="0"/>
        <v>-6.2000000000000455</v>
      </c>
      <c r="K27" s="34">
        <f t="shared" si="1"/>
        <v>-5580.0000000000409</v>
      </c>
      <c r="L27" s="55">
        <f>SUM(K24:K27)</f>
        <v>-32357.500000000004</v>
      </c>
    </row>
    <row r="28" spans="1:12" ht="21" customHeight="1">
      <c r="A28" s="106">
        <v>26</v>
      </c>
      <c r="B28" s="21">
        <v>45362</v>
      </c>
      <c r="C28" s="22" t="s">
        <v>637</v>
      </c>
      <c r="D28" s="20" t="s">
        <v>404</v>
      </c>
      <c r="E28" s="23" t="s">
        <v>12</v>
      </c>
      <c r="F28" s="23">
        <v>350</v>
      </c>
      <c r="G28" s="23">
        <v>4139</v>
      </c>
      <c r="H28" s="23">
        <v>4104.8999999999996</v>
      </c>
      <c r="I28" s="23">
        <v>4130.8999999999996</v>
      </c>
      <c r="J28" s="33">
        <f t="shared" si="0"/>
        <v>-8.1000000000003638</v>
      </c>
      <c r="K28" s="34">
        <f t="shared" si="1"/>
        <v>-2835.0000000001273</v>
      </c>
      <c r="L28" s="55"/>
    </row>
    <row r="29" spans="1:12" ht="21" customHeight="1">
      <c r="A29" s="106">
        <v>27</v>
      </c>
      <c r="B29" s="21"/>
      <c r="C29" s="22" t="s">
        <v>258</v>
      </c>
      <c r="D29" s="20" t="s">
        <v>356</v>
      </c>
      <c r="E29" s="23" t="s">
        <v>12</v>
      </c>
      <c r="F29" s="23">
        <v>600</v>
      </c>
      <c r="G29" s="23">
        <v>2866</v>
      </c>
      <c r="H29" s="23">
        <v>2831.4</v>
      </c>
      <c r="I29" s="23">
        <v>2841.3</v>
      </c>
      <c r="J29" s="33">
        <f t="shared" si="0"/>
        <v>-24.699999999999818</v>
      </c>
      <c r="K29" s="34">
        <f t="shared" si="1"/>
        <v>-14819.999999999891</v>
      </c>
      <c r="L29" s="55"/>
    </row>
    <row r="30" spans="1:12" ht="21" customHeight="1">
      <c r="A30" s="106">
        <v>28</v>
      </c>
      <c r="B30" s="21"/>
      <c r="C30" s="22" t="s">
        <v>255</v>
      </c>
      <c r="D30" s="20" t="s">
        <v>693</v>
      </c>
      <c r="E30" s="23" t="s">
        <v>12</v>
      </c>
      <c r="F30" s="23">
        <v>2000</v>
      </c>
      <c r="G30" s="23">
        <v>483.6</v>
      </c>
      <c r="H30" s="23">
        <v>479.25</v>
      </c>
      <c r="I30" s="23">
        <v>480.85</v>
      </c>
      <c r="J30" s="33">
        <f t="shared" si="0"/>
        <v>-2.75</v>
      </c>
      <c r="K30" s="34">
        <f t="shared" si="1"/>
        <v>-5500</v>
      </c>
      <c r="L30" s="55"/>
    </row>
    <row r="31" spans="1:12" ht="21" customHeight="1">
      <c r="A31" s="106">
        <v>29</v>
      </c>
      <c r="B31" s="21" t="s">
        <v>758</v>
      </c>
      <c r="C31" s="22" t="s">
        <v>461</v>
      </c>
      <c r="D31" s="20" t="s">
        <v>564</v>
      </c>
      <c r="E31" s="23" t="s">
        <v>13</v>
      </c>
      <c r="F31" s="23">
        <v>4500</v>
      </c>
      <c r="G31" s="23">
        <v>230.2</v>
      </c>
      <c r="H31" s="23">
        <v>232.3</v>
      </c>
      <c r="I31" s="23">
        <v>231.4</v>
      </c>
      <c r="J31" s="33">
        <f t="shared" si="0"/>
        <v>-1.2000000000000171</v>
      </c>
      <c r="K31" s="34">
        <f t="shared" si="1"/>
        <v>-5400.0000000000764</v>
      </c>
      <c r="L31" s="55">
        <f>SUM(K28:K31)</f>
        <v>-28555.000000000095</v>
      </c>
    </row>
    <row r="32" spans="1:12" ht="21" customHeight="1">
      <c r="A32" s="106">
        <v>30</v>
      </c>
      <c r="B32" s="21">
        <v>45363</v>
      </c>
      <c r="C32" s="22" t="s">
        <v>213</v>
      </c>
      <c r="D32" s="20" t="s">
        <v>133</v>
      </c>
      <c r="E32" s="23" t="s">
        <v>12</v>
      </c>
      <c r="F32" s="23">
        <v>800</v>
      </c>
      <c r="G32" s="23">
        <v>1348.1</v>
      </c>
      <c r="H32" s="23">
        <v>1339.2</v>
      </c>
      <c r="I32" s="23">
        <v>1339.2</v>
      </c>
      <c r="J32" s="33">
        <f t="shared" si="0"/>
        <v>-8.8999999999998636</v>
      </c>
      <c r="K32" s="34">
        <f t="shared" si="1"/>
        <v>-7119.9999999998909</v>
      </c>
      <c r="L32" s="55"/>
    </row>
    <row r="33" spans="1:13" ht="21" customHeight="1">
      <c r="A33" s="106">
        <v>31</v>
      </c>
      <c r="B33" s="21"/>
      <c r="C33" s="22" t="s">
        <v>322</v>
      </c>
      <c r="D33" s="20" t="s">
        <v>386</v>
      </c>
      <c r="E33" s="23" t="s">
        <v>12</v>
      </c>
      <c r="F33" s="23">
        <v>1100</v>
      </c>
      <c r="G33" s="23">
        <v>1461.15</v>
      </c>
      <c r="H33" s="23">
        <v>1444.5</v>
      </c>
      <c r="I33" s="23">
        <v>1454.4</v>
      </c>
      <c r="J33" s="33">
        <f t="shared" si="0"/>
        <v>-6.75</v>
      </c>
      <c r="K33" s="34">
        <f t="shared" si="1"/>
        <v>-7425</v>
      </c>
      <c r="L33" s="55"/>
    </row>
    <row r="34" spans="1:13" ht="21" customHeight="1">
      <c r="A34" s="106">
        <v>32</v>
      </c>
      <c r="B34" s="21"/>
      <c r="C34" s="22" t="s">
        <v>350</v>
      </c>
      <c r="D34" s="20" t="s">
        <v>185</v>
      </c>
      <c r="E34" s="23" t="s">
        <v>13</v>
      </c>
      <c r="F34" s="23">
        <v>1100</v>
      </c>
      <c r="G34" s="23">
        <v>1052.0999999999999</v>
      </c>
      <c r="H34" s="23">
        <v>1060.2</v>
      </c>
      <c r="I34" s="23">
        <v>1054.75</v>
      </c>
      <c r="J34" s="33">
        <f t="shared" si="0"/>
        <v>-2.6500000000000909</v>
      </c>
      <c r="K34" s="34">
        <f t="shared" si="1"/>
        <v>-2915.0000000001</v>
      </c>
      <c r="L34" s="55"/>
    </row>
    <row r="35" spans="1:13" ht="21" customHeight="1">
      <c r="A35" s="106">
        <v>33</v>
      </c>
      <c r="B35" s="21"/>
      <c r="C35" s="22" t="s">
        <v>706</v>
      </c>
      <c r="D35" s="20" t="s">
        <v>631</v>
      </c>
      <c r="E35" s="23" t="s">
        <v>13</v>
      </c>
      <c r="F35" s="23">
        <v>400</v>
      </c>
      <c r="G35" s="23">
        <v>3483</v>
      </c>
      <c r="H35" s="23">
        <v>3504.6</v>
      </c>
      <c r="I35" s="23">
        <v>3470.15</v>
      </c>
      <c r="J35" s="33">
        <f t="shared" si="0"/>
        <v>12.849999999999909</v>
      </c>
      <c r="K35" s="34">
        <f t="shared" si="1"/>
        <v>5139.9999999999636</v>
      </c>
      <c r="L35" s="55"/>
    </row>
    <row r="36" spans="1:13" ht="21" customHeight="1">
      <c r="A36" s="106">
        <v>34</v>
      </c>
      <c r="B36" s="21" t="s">
        <v>758</v>
      </c>
      <c r="C36" s="22" t="s">
        <v>307</v>
      </c>
      <c r="D36" s="20" t="s">
        <v>563</v>
      </c>
      <c r="E36" s="23" t="s">
        <v>13</v>
      </c>
      <c r="F36" s="23">
        <v>2000</v>
      </c>
      <c r="G36" s="23">
        <v>648.35</v>
      </c>
      <c r="H36" s="23">
        <v>654.29999999999995</v>
      </c>
      <c r="I36" s="23">
        <v>649.9</v>
      </c>
      <c r="J36" s="33">
        <f t="shared" si="0"/>
        <v>-1.5499999999999545</v>
      </c>
      <c r="K36" s="34">
        <f t="shared" si="1"/>
        <v>-3099.9999999999091</v>
      </c>
      <c r="L36" s="55"/>
    </row>
    <row r="37" spans="1:13" ht="21" customHeight="1" thickBot="1">
      <c r="A37" s="106">
        <v>35</v>
      </c>
      <c r="B37" s="21" t="s">
        <v>758</v>
      </c>
      <c r="C37" s="22" t="s">
        <v>263</v>
      </c>
      <c r="D37" s="20" t="s">
        <v>813</v>
      </c>
      <c r="E37" s="23" t="s">
        <v>13</v>
      </c>
      <c r="F37" s="23">
        <v>7500</v>
      </c>
      <c r="G37" s="23">
        <v>152.19999999999999</v>
      </c>
      <c r="H37" s="23">
        <v>153.9</v>
      </c>
      <c r="I37" s="23">
        <v>152.5</v>
      </c>
      <c r="J37" s="33">
        <f t="shared" si="0"/>
        <v>-0.30000000000001137</v>
      </c>
      <c r="K37" s="34">
        <f t="shared" si="1"/>
        <v>-2250.0000000000855</v>
      </c>
      <c r="L37" s="55">
        <f>SUM(K32:K37)</f>
        <v>-17670.000000000022</v>
      </c>
    </row>
    <row r="38" spans="1:13" ht="33" customHeight="1" thickBot="1">
      <c r="A38" s="110"/>
      <c r="B38" s="111"/>
      <c r="C38" s="111"/>
      <c r="D38" s="57" t="s">
        <v>31</v>
      </c>
      <c r="E38" s="57"/>
      <c r="F38" s="57"/>
      <c r="G38" s="57"/>
      <c r="H38" s="57"/>
      <c r="I38" s="57"/>
      <c r="J38" s="58"/>
      <c r="K38" s="59">
        <f>SUM(K3:K37)</f>
        <v>-156917.49999999968</v>
      </c>
      <c r="L38" s="69"/>
      <c r="M38" s="112"/>
    </row>
    <row r="39" spans="1:13" ht="15.35">
      <c r="A39" s="66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</row>
    <row r="40" spans="1:13" ht="15.35">
      <c r="A40" s="66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</row>
    <row r="41" spans="1:13" ht="15.35">
      <c r="A41" s="66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</row>
    <row r="42" spans="1:13" ht="26" customHeight="1">
      <c r="A42" s="10"/>
      <c r="B42" s="10"/>
      <c r="C42" s="10"/>
      <c r="D42" s="10"/>
      <c r="E42" s="10"/>
      <c r="F42" s="10"/>
      <c r="G42" s="10"/>
      <c r="H42" s="10"/>
      <c r="I42" s="10"/>
      <c r="J42" s="26"/>
      <c r="K42" s="27"/>
      <c r="L42" s="27"/>
    </row>
    <row r="43" spans="1:13" ht="26" customHeight="1">
      <c r="A43" s="10"/>
      <c r="B43" s="10"/>
      <c r="C43" s="10"/>
      <c r="D43" s="10"/>
      <c r="E43" s="10"/>
      <c r="F43" s="10"/>
      <c r="G43" s="10"/>
      <c r="H43" s="10"/>
      <c r="I43" s="10"/>
      <c r="J43" s="26"/>
      <c r="K43" s="27"/>
      <c r="L43" s="27"/>
    </row>
    <row r="44" spans="1:13" ht="26" customHeight="1">
      <c r="A44" s="10"/>
      <c r="B44" s="10"/>
      <c r="C44" s="10"/>
      <c r="D44" s="10"/>
      <c r="E44" s="10"/>
      <c r="F44" s="10"/>
      <c r="G44" s="10"/>
      <c r="H44" s="10"/>
      <c r="I44" s="10"/>
      <c r="J44" s="26"/>
      <c r="K44" s="27"/>
      <c r="L44" s="27"/>
    </row>
    <row r="45" spans="1:13" ht="26" customHeight="1">
      <c r="A45" s="10"/>
      <c r="B45" s="10"/>
      <c r="C45" s="10"/>
      <c r="D45" s="10"/>
      <c r="E45" s="10"/>
      <c r="F45" s="10"/>
      <c r="G45" s="10"/>
      <c r="H45" s="10"/>
      <c r="I45" s="10"/>
      <c r="J45" s="26"/>
      <c r="K45" s="27"/>
      <c r="L45" s="27"/>
    </row>
    <row r="46" spans="1:13" ht="26" customHeight="1">
      <c r="A46" s="10"/>
      <c r="B46" s="10"/>
      <c r="C46" s="10"/>
      <c r="D46" s="10"/>
      <c r="E46" s="10"/>
      <c r="F46" s="10"/>
      <c r="G46" s="10"/>
      <c r="H46" s="10"/>
      <c r="I46" s="10"/>
      <c r="J46" s="26"/>
      <c r="K46" s="27"/>
      <c r="L46" s="27"/>
    </row>
    <row r="47" spans="1:13" ht="26" customHeight="1">
      <c r="A47" s="10"/>
      <c r="B47" s="10"/>
      <c r="C47" s="10"/>
      <c r="D47" s="10"/>
      <c r="E47" s="10"/>
      <c r="F47" s="10"/>
      <c r="G47" s="10"/>
      <c r="H47" s="10"/>
      <c r="I47" s="10"/>
      <c r="J47" s="26"/>
      <c r="K47" s="27"/>
      <c r="L47" s="27"/>
    </row>
    <row r="48" spans="1:13" ht="26" customHeight="1">
      <c r="A48" s="10"/>
      <c r="B48" s="10"/>
      <c r="C48" s="10"/>
      <c r="D48" s="10"/>
      <c r="E48" s="10"/>
      <c r="F48" s="10"/>
      <c r="G48" s="10"/>
      <c r="H48" s="10"/>
      <c r="I48" s="10"/>
      <c r="J48" s="26"/>
      <c r="K48" s="27"/>
      <c r="L48" s="27"/>
    </row>
    <row r="49" spans="1:13" ht="26" customHeight="1">
      <c r="A49" s="10"/>
      <c r="B49" s="10"/>
      <c r="C49" s="10"/>
      <c r="D49" s="10"/>
      <c r="E49" s="10"/>
      <c r="F49" s="10"/>
      <c r="G49" s="10"/>
      <c r="H49" s="10"/>
      <c r="I49" s="10"/>
      <c r="J49" s="26"/>
      <c r="K49" s="27"/>
      <c r="L49" s="27"/>
    </row>
    <row r="50" spans="1:13" ht="15.35">
      <c r="A50" s="66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</row>
    <row r="51" spans="1:13">
      <c r="A51" s="114" t="s">
        <v>775</v>
      </c>
      <c r="B51" s="115"/>
      <c r="C51" s="115"/>
      <c r="D51" s="115"/>
      <c r="E51" s="115"/>
      <c r="F51" s="115"/>
      <c r="G51" s="115"/>
      <c r="H51" s="115"/>
      <c r="I51" s="115"/>
      <c r="J51" s="115"/>
      <c r="K51" s="115"/>
      <c r="L51" s="116"/>
      <c r="M51" s="116"/>
    </row>
    <row r="52" spans="1:13">
      <c r="A52" s="115" t="s">
        <v>776</v>
      </c>
      <c r="B52" s="115"/>
      <c r="C52" s="115"/>
      <c r="D52" s="115"/>
      <c r="E52" s="115"/>
      <c r="F52" s="115"/>
      <c r="G52" s="115"/>
      <c r="H52" s="115"/>
      <c r="I52" s="115"/>
      <c r="J52" s="115"/>
      <c r="K52" s="115"/>
      <c r="L52" s="116"/>
      <c r="M52" s="116"/>
    </row>
    <row r="53" spans="1:13">
      <c r="A53" s="115" t="s">
        <v>798</v>
      </c>
      <c r="B53" s="115"/>
      <c r="C53" s="115"/>
      <c r="D53" s="115"/>
      <c r="E53" s="115"/>
      <c r="F53" s="115"/>
      <c r="G53" s="115"/>
      <c r="H53" s="115"/>
      <c r="I53" s="115"/>
      <c r="J53" s="115"/>
      <c r="K53" s="115"/>
      <c r="L53" s="116"/>
      <c r="M53" s="116"/>
    </row>
    <row r="54" spans="1:13">
      <c r="A54" s="115" t="s">
        <v>777</v>
      </c>
      <c r="B54" s="115"/>
      <c r="C54" s="115"/>
      <c r="D54" s="115"/>
      <c r="E54" s="115"/>
      <c r="F54" s="115"/>
      <c r="G54" s="115"/>
      <c r="H54" s="115"/>
      <c r="I54" s="115"/>
      <c r="J54" s="115"/>
      <c r="K54" s="115"/>
      <c r="L54" s="116"/>
      <c r="M54" s="116"/>
    </row>
    <row r="55" spans="1:13">
      <c r="A55" s="115" t="s">
        <v>778</v>
      </c>
      <c r="B55" s="115"/>
      <c r="C55" s="115"/>
      <c r="D55" s="115"/>
      <c r="E55" s="115"/>
      <c r="F55" s="115"/>
      <c r="G55" s="115"/>
      <c r="H55" s="115"/>
      <c r="I55" s="115"/>
      <c r="J55" s="115"/>
      <c r="K55" s="115"/>
      <c r="L55" s="116"/>
      <c r="M55" s="116"/>
    </row>
    <row r="56" spans="1:13">
      <c r="A56" s="115" t="s">
        <v>753</v>
      </c>
      <c r="B56" s="115"/>
      <c r="C56" s="115"/>
      <c r="D56" s="115"/>
      <c r="E56" s="115"/>
      <c r="F56" s="115"/>
      <c r="G56" s="115"/>
      <c r="H56" s="115"/>
      <c r="I56" s="115"/>
      <c r="J56" s="115"/>
      <c r="K56" s="115"/>
      <c r="L56" s="116"/>
      <c r="M56" s="116"/>
    </row>
    <row r="57" spans="1:13">
      <c r="A57" s="115" t="s">
        <v>799</v>
      </c>
      <c r="B57" s="115"/>
      <c r="C57" s="115"/>
      <c r="D57" s="115"/>
      <c r="E57" s="115"/>
      <c r="F57" s="115"/>
      <c r="G57" s="115"/>
      <c r="H57" s="115"/>
      <c r="I57" s="115"/>
      <c r="J57" s="115"/>
      <c r="K57" s="115"/>
      <c r="L57" s="116"/>
      <c r="M57" s="116"/>
    </row>
    <row r="58" spans="1:13">
      <c r="A58" s="115" t="s">
        <v>800</v>
      </c>
      <c r="B58" s="115"/>
      <c r="C58" s="115"/>
      <c r="D58" s="115"/>
      <c r="E58" s="115"/>
      <c r="F58" s="115"/>
      <c r="G58" s="115"/>
      <c r="H58" s="115"/>
      <c r="I58" s="115"/>
      <c r="J58" s="115"/>
      <c r="K58" s="115"/>
      <c r="L58" s="116"/>
      <c r="M58" s="116"/>
    </row>
    <row r="59" spans="1:13">
      <c r="A59" s="115" t="s">
        <v>801</v>
      </c>
      <c r="B59" s="115"/>
      <c r="C59" s="115"/>
      <c r="D59" s="115"/>
      <c r="E59" s="115"/>
      <c r="F59" s="115"/>
      <c r="G59" s="115"/>
      <c r="H59" s="115"/>
      <c r="I59" s="115"/>
      <c r="J59" s="115"/>
      <c r="K59" s="115"/>
      <c r="L59" s="116"/>
      <c r="M59" s="116"/>
    </row>
    <row r="60" spans="1:13">
      <c r="A60" s="115" t="s">
        <v>802</v>
      </c>
      <c r="B60" s="115"/>
      <c r="C60" s="115"/>
      <c r="D60" s="115"/>
      <c r="E60" s="115"/>
      <c r="F60" s="115"/>
      <c r="G60" s="115"/>
      <c r="H60" s="115"/>
      <c r="I60" s="115"/>
      <c r="J60" s="115"/>
      <c r="K60" s="115"/>
      <c r="L60" s="116"/>
      <c r="M60" s="116"/>
    </row>
  </sheetData>
  <mergeCells count="1">
    <mergeCell ref="A1:L1"/>
  </mergeCells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6AEB24-9099-4F67-A6FB-B7F517014001}">
  <dimension ref="A1:M83"/>
  <sheetViews>
    <sheetView tabSelected="1" zoomScale="90" zoomScaleNormal="90" workbookViewId="0">
      <pane ySplit="2" topLeftCell="A51" activePane="bottomLeft" state="frozen"/>
      <selection pane="bottomLeft" activeCell="I61" sqref="I61"/>
    </sheetView>
  </sheetViews>
  <sheetFormatPr defaultRowHeight="14.35"/>
  <cols>
    <col min="1" max="1" width="10.3515625" customWidth="1"/>
    <col min="2" max="2" width="13.52734375" customWidth="1"/>
    <col min="3" max="3" width="15.1171875" customWidth="1"/>
    <col min="4" max="4" width="19.87890625" customWidth="1"/>
    <col min="5" max="5" width="12.64453125" customWidth="1"/>
    <col min="6" max="6" width="11.64453125" customWidth="1"/>
    <col min="7" max="7" width="12.41015625" customWidth="1"/>
    <col min="8" max="8" width="14.3515625" customWidth="1"/>
    <col min="9" max="9" width="13.1171875" customWidth="1"/>
    <col min="10" max="10" width="12.3515625" customWidth="1"/>
    <col min="11" max="11" width="16.64453125" customWidth="1"/>
    <col min="12" max="12" width="14.3515625" customWidth="1"/>
    <col min="13" max="13" width="14.64453125" style="108" customWidth="1"/>
  </cols>
  <sheetData>
    <row r="1" spans="1:12" ht="49" customHeight="1">
      <c r="A1" s="127" t="s">
        <v>814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</row>
    <row r="2" spans="1:12" ht="49" customHeight="1">
      <c r="A2" s="13" t="s">
        <v>0</v>
      </c>
      <c r="B2" s="14" t="s">
        <v>2</v>
      </c>
      <c r="C2" s="14" t="s">
        <v>3</v>
      </c>
      <c r="D2" s="14" t="s">
        <v>1</v>
      </c>
      <c r="E2" s="14" t="s">
        <v>4</v>
      </c>
      <c r="F2" s="14" t="s">
        <v>507</v>
      </c>
      <c r="G2" s="15" t="s">
        <v>659</v>
      </c>
      <c r="H2" s="14" t="s">
        <v>660</v>
      </c>
      <c r="I2" s="14" t="s">
        <v>661</v>
      </c>
      <c r="J2" s="29" t="s">
        <v>8</v>
      </c>
      <c r="K2" s="30" t="s">
        <v>662</v>
      </c>
      <c r="L2" s="53" t="s">
        <v>664</v>
      </c>
    </row>
    <row r="3" spans="1:12" ht="21" customHeight="1">
      <c r="A3" s="106">
        <v>1</v>
      </c>
      <c r="B3" s="21">
        <v>45383</v>
      </c>
      <c r="C3" s="22" t="s">
        <v>106</v>
      </c>
      <c r="D3" s="20" t="s">
        <v>639</v>
      </c>
      <c r="E3" s="23" t="s">
        <v>12</v>
      </c>
      <c r="F3" s="23">
        <v>6000</v>
      </c>
      <c r="G3" s="23">
        <v>181.3</v>
      </c>
      <c r="H3" s="23">
        <v>179.1</v>
      </c>
      <c r="I3" s="23">
        <v>181</v>
      </c>
      <c r="J3" s="33">
        <f t="shared" ref="J3:J31" si="0">IF(E3="","",IF(E3="Buy",(I3-G3),(G3-I3)))</f>
        <v>-0.30000000000001137</v>
      </c>
      <c r="K3" s="34">
        <f t="shared" ref="K3:K31" si="1">IF(E3="","",J3*F3)</f>
        <v>-1800.0000000000682</v>
      </c>
      <c r="L3" s="55"/>
    </row>
    <row r="4" spans="1:12" ht="21" customHeight="1">
      <c r="A4" s="106">
        <v>2</v>
      </c>
      <c r="B4" s="21"/>
      <c r="C4" s="22" t="s">
        <v>460</v>
      </c>
      <c r="D4" s="20" t="s">
        <v>693</v>
      </c>
      <c r="E4" s="23" t="s">
        <v>12</v>
      </c>
      <c r="F4" s="23">
        <v>2000</v>
      </c>
      <c r="G4" s="23">
        <v>464.3</v>
      </c>
      <c r="H4" s="23">
        <v>459.9</v>
      </c>
      <c r="I4" s="23">
        <v>468.9</v>
      </c>
      <c r="J4" s="33">
        <f t="shared" si="0"/>
        <v>4.5999999999999659</v>
      </c>
      <c r="K4" s="34">
        <f t="shared" si="1"/>
        <v>9199.9999999999309</v>
      </c>
      <c r="L4" s="55"/>
    </row>
    <row r="5" spans="1:12" ht="21" customHeight="1">
      <c r="A5" s="106">
        <v>3</v>
      </c>
      <c r="B5" s="21"/>
      <c r="C5" s="22" t="s">
        <v>329</v>
      </c>
      <c r="D5" s="20" t="s">
        <v>202</v>
      </c>
      <c r="E5" s="23" t="s">
        <v>12</v>
      </c>
      <c r="F5" s="23">
        <v>1350</v>
      </c>
      <c r="G5" s="23">
        <v>867.85</v>
      </c>
      <c r="H5" s="23">
        <v>855.9</v>
      </c>
      <c r="I5" s="23">
        <v>877.5</v>
      </c>
      <c r="J5" s="33">
        <f t="shared" si="0"/>
        <v>9.6499999999999773</v>
      </c>
      <c r="K5" s="34">
        <f t="shared" si="1"/>
        <v>13027.499999999969</v>
      </c>
      <c r="L5" s="55"/>
    </row>
    <row r="6" spans="1:12" ht="21" customHeight="1">
      <c r="A6" s="106">
        <v>4</v>
      </c>
      <c r="B6" s="21" t="s">
        <v>755</v>
      </c>
      <c r="C6" s="22" t="s">
        <v>381</v>
      </c>
      <c r="D6" s="20" t="s">
        <v>177</v>
      </c>
      <c r="E6" s="23" t="s">
        <v>12</v>
      </c>
      <c r="F6" s="23">
        <v>11400</v>
      </c>
      <c r="G6" s="23">
        <v>211.9</v>
      </c>
      <c r="H6" s="23">
        <v>209.7</v>
      </c>
      <c r="I6" s="23">
        <v>214</v>
      </c>
      <c r="J6" s="33">
        <f t="shared" si="0"/>
        <v>2.0999999999999943</v>
      </c>
      <c r="K6" s="34">
        <f t="shared" si="1"/>
        <v>23939.999999999935</v>
      </c>
      <c r="L6" s="55">
        <f>SUM(K3:K6)</f>
        <v>44367.499999999767</v>
      </c>
    </row>
    <row r="7" spans="1:12" ht="21" customHeight="1">
      <c r="A7" s="106">
        <v>5</v>
      </c>
      <c r="B7" s="21">
        <v>45384</v>
      </c>
      <c r="C7" s="22" t="s">
        <v>71</v>
      </c>
      <c r="D7" s="20" t="s">
        <v>386</v>
      </c>
      <c r="E7" s="23" t="s">
        <v>12</v>
      </c>
      <c r="F7" s="23">
        <v>1100</v>
      </c>
      <c r="G7" s="23">
        <v>1502.25</v>
      </c>
      <c r="H7" s="23">
        <v>1485.45</v>
      </c>
      <c r="I7" s="23">
        <v>1499.5</v>
      </c>
      <c r="J7" s="33">
        <f t="shared" si="0"/>
        <v>-2.75</v>
      </c>
      <c r="K7" s="34">
        <f t="shared" si="1"/>
        <v>-3025</v>
      </c>
      <c r="L7" s="55"/>
    </row>
    <row r="8" spans="1:12" ht="21" customHeight="1">
      <c r="A8" s="106">
        <v>6</v>
      </c>
      <c r="B8" s="21"/>
      <c r="C8" s="22" t="s">
        <v>118</v>
      </c>
      <c r="D8" s="20" t="s">
        <v>567</v>
      </c>
      <c r="E8" s="23" t="s">
        <v>12</v>
      </c>
      <c r="F8" s="23">
        <v>300</v>
      </c>
      <c r="G8" s="23">
        <v>3206.5</v>
      </c>
      <c r="H8" s="23">
        <v>3180.6</v>
      </c>
      <c r="I8" s="23">
        <v>3180.6</v>
      </c>
      <c r="J8" s="33">
        <f t="shared" si="0"/>
        <v>-25.900000000000091</v>
      </c>
      <c r="K8" s="34">
        <f t="shared" si="1"/>
        <v>-7770.0000000000273</v>
      </c>
      <c r="L8" s="55"/>
    </row>
    <row r="9" spans="1:12" ht="21" customHeight="1">
      <c r="A9" s="106">
        <v>7</v>
      </c>
      <c r="B9" s="21"/>
      <c r="C9" s="22" t="s">
        <v>323</v>
      </c>
      <c r="D9" s="20" t="s">
        <v>243</v>
      </c>
      <c r="E9" s="23" t="s">
        <v>12</v>
      </c>
      <c r="F9" s="23">
        <v>1800</v>
      </c>
      <c r="G9" s="23">
        <v>623.5</v>
      </c>
      <c r="H9" s="23">
        <v>616.5</v>
      </c>
      <c r="I9" s="23">
        <v>618.5</v>
      </c>
      <c r="J9" s="33">
        <f t="shared" si="0"/>
        <v>-5</v>
      </c>
      <c r="K9" s="34">
        <f t="shared" si="1"/>
        <v>-9000</v>
      </c>
      <c r="L9" s="55"/>
    </row>
    <row r="10" spans="1:12" ht="21" customHeight="1">
      <c r="A10" s="106">
        <v>8</v>
      </c>
      <c r="B10" s="21"/>
      <c r="C10" s="22" t="s">
        <v>811</v>
      </c>
      <c r="D10" s="20" t="s">
        <v>702</v>
      </c>
      <c r="E10" s="23" t="s">
        <v>12</v>
      </c>
      <c r="F10" s="23">
        <v>300</v>
      </c>
      <c r="G10" s="23">
        <v>3490</v>
      </c>
      <c r="H10" s="23">
        <v>3465</v>
      </c>
      <c r="I10" s="23">
        <v>3537</v>
      </c>
      <c r="J10" s="33">
        <f t="shared" si="0"/>
        <v>47</v>
      </c>
      <c r="K10" s="34">
        <f t="shared" si="1"/>
        <v>14100</v>
      </c>
      <c r="L10" s="55"/>
    </row>
    <row r="11" spans="1:12" ht="21" customHeight="1">
      <c r="A11" s="106">
        <v>9</v>
      </c>
      <c r="B11" s="21" t="s">
        <v>755</v>
      </c>
      <c r="C11" s="22" t="s">
        <v>342</v>
      </c>
      <c r="D11" s="20" t="s">
        <v>146</v>
      </c>
      <c r="E11" s="23" t="s">
        <v>12</v>
      </c>
      <c r="F11" s="23">
        <v>1800</v>
      </c>
      <c r="G11" s="23">
        <v>635.5</v>
      </c>
      <c r="H11" s="23">
        <v>628.20000000000005</v>
      </c>
      <c r="I11" s="23">
        <v>633</v>
      </c>
      <c r="J11" s="33">
        <f t="shared" si="0"/>
        <v>-2.5</v>
      </c>
      <c r="K11" s="34">
        <f t="shared" si="1"/>
        <v>-4500</v>
      </c>
      <c r="L11" s="55">
        <f>SUM(K7:K11)</f>
        <v>-10195.000000000029</v>
      </c>
    </row>
    <row r="12" spans="1:12" ht="21" customHeight="1">
      <c r="A12" s="106">
        <v>10</v>
      </c>
      <c r="B12" s="21">
        <v>45385</v>
      </c>
      <c r="C12" s="22" t="s">
        <v>238</v>
      </c>
      <c r="D12" s="20" t="s">
        <v>154</v>
      </c>
      <c r="E12" s="23" t="s">
        <v>12</v>
      </c>
      <c r="F12" s="23">
        <v>2800</v>
      </c>
      <c r="G12" s="23">
        <v>584.45000000000005</v>
      </c>
      <c r="H12" s="23">
        <v>578.70000000000005</v>
      </c>
      <c r="I12" s="23">
        <v>580.5</v>
      </c>
      <c r="J12" s="33">
        <f t="shared" si="0"/>
        <v>-3.9500000000000455</v>
      </c>
      <c r="K12" s="34">
        <f t="shared" si="1"/>
        <v>-11060.000000000127</v>
      </c>
      <c r="L12" s="55"/>
    </row>
    <row r="13" spans="1:12" ht="21" customHeight="1">
      <c r="A13" s="106">
        <v>11</v>
      </c>
      <c r="B13" s="21"/>
      <c r="C13" s="22" t="s">
        <v>815</v>
      </c>
      <c r="D13" s="20" t="s">
        <v>563</v>
      </c>
      <c r="E13" s="23" t="s">
        <v>12</v>
      </c>
      <c r="F13" s="23">
        <v>1000</v>
      </c>
      <c r="G13" s="23">
        <v>702</v>
      </c>
      <c r="H13" s="23">
        <v>693.9</v>
      </c>
      <c r="I13" s="23">
        <v>698.4</v>
      </c>
      <c r="J13" s="33">
        <f t="shared" si="0"/>
        <v>-3.6000000000000227</v>
      </c>
      <c r="K13" s="34">
        <f t="shared" si="1"/>
        <v>-3600.0000000000227</v>
      </c>
      <c r="L13" s="55"/>
    </row>
    <row r="14" spans="1:12" ht="21" customHeight="1">
      <c r="A14" s="106">
        <v>12</v>
      </c>
      <c r="B14" s="21"/>
      <c r="C14" s="22" t="s">
        <v>414</v>
      </c>
      <c r="D14" s="20" t="s">
        <v>159</v>
      </c>
      <c r="E14" s="23" t="s">
        <v>12</v>
      </c>
      <c r="F14" s="23">
        <v>200</v>
      </c>
      <c r="G14" s="23">
        <v>3724.9</v>
      </c>
      <c r="H14" s="23">
        <v>3693.6</v>
      </c>
      <c r="I14" s="23">
        <v>3707.5</v>
      </c>
      <c r="J14" s="33">
        <f t="shared" si="0"/>
        <v>-17.400000000000091</v>
      </c>
      <c r="K14" s="34">
        <f t="shared" si="1"/>
        <v>-3480.0000000000182</v>
      </c>
      <c r="L14" s="55"/>
    </row>
    <row r="15" spans="1:12" ht="21" customHeight="1">
      <c r="A15" s="106">
        <v>13</v>
      </c>
      <c r="B15" s="21"/>
      <c r="C15" s="22" t="s">
        <v>208</v>
      </c>
      <c r="D15" s="20" t="s">
        <v>180</v>
      </c>
      <c r="E15" s="23" t="s">
        <v>12</v>
      </c>
      <c r="F15" s="23">
        <v>8000</v>
      </c>
      <c r="G15" s="23">
        <v>131.25</v>
      </c>
      <c r="H15" s="23">
        <v>130.05000000000001</v>
      </c>
      <c r="I15" s="23">
        <v>133.9</v>
      </c>
      <c r="J15" s="33">
        <f t="shared" si="0"/>
        <v>2.6500000000000057</v>
      </c>
      <c r="K15" s="34">
        <f t="shared" si="1"/>
        <v>21200.000000000044</v>
      </c>
      <c r="L15" s="55"/>
    </row>
    <row r="16" spans="1:12" ht="21" customHeight="1">
      <c r="A16" s="106">
        <v>14</v>
      </c>
      <c r="B16" s="21" t="s">
        <v>755</v>
      </c>
      <c r="C16" s="22" t="s">
        <v>781</v>
      </c>
      <c r="D16" s="20" t="s">
        <v>580</v>
      </c>
      <c r="E16" s="23" t="s">
        <v>12</v>
      </c>
      <c r="F16" s="23">
        <v>6000</v>
      </c>
      <c r="G16" s="23">
        <v>352.75</v>
      </c>
      <c r="H16" s="23">
        <v>349.2</v>
      </c>
      <c r="I16" s="23">
        <v>356.25</v>
      </c>
      <c r="J16" s="33">
        <f t="shared" si="0"/>
        <v>3.5</v>
      </c>
      <c r="K16" s="34">
        <f t="shared" si="1"/>
        <v>21000</v>
      </c>
      <c r="L16" s="55">
        <f>SUM(K12:K16)</f>
        <v>24059.999999999876</v>
      </c>
    </row>
    <row r="17" spans="1:12" ht="21" customHeight="1">
      <c r="A17" s="106">
        <v>15</v>
      </c>
      <c r="B17" s="21">
        <v>45386</v>
      </c>
      <c r="C17" s="22" t="s">
        <v>195</v>
      </c>
      <c r="D17" s="20" t="s">
        <v>178</v>
      </c>
      <c r="E17" s="23" t="s">
        <v>12</v>
      </c>
      <c r="F17" s="23">
        <v>3600</v>
      </c>
      <c r="G17" s="23">
        <v>322.10000000000002</v>
      </c>
      <c r="H17" s="23">
        <v>318.60000000000002</v>
      </c>
      <c r="I17" s="23">
        <v>321.3</v>
      </c>
      <c r="J17" s="33">
        <f t="shared" si="0"/>
        <v>-0.80000000000001137</v>
      </c>
      <c r="K17" s="34">
        <f t="shared" si="1"/>
        <v>-2880.0000000000409</v>
      </c>
      <c r="L17" s="55"/>
    </row>
    <row r="18" spans="1:12" ht="21" customHeight="1">
      <c r="A18" s="106">
        <v>16</v>
      </c>
      <c r="B18" s="21"/>
      <c r="C18" s="22" t="s">
        <v>329</v>
      </c>
      <c r="D18" s="20" t="s">
        <v>784</v>
      </c>
      <c r="E18" s="23" t="s">
        <v>12</v>
      </c>
      <c r="F18" s="23">
        <v>650</v>
      </c>
      <c r="G18" s="23">
        <v>1255</v>
      </c>
      <c r="H18" s="23">
        <v>1240.2</v>
      </c>
      <c r="I18" s="23">
        <v>1240.2</v>
      </c>
      <c r="J18" s="33">
        <f t="shared" si="0"/>
        <v>-14.799999999999955</v>
      </c>
      <c r="K18" s="34">
        <f t="shared" si="1"/>
        <v>-9619.9999999999709</v>
      </c>
      <c r="L18" s="55"/>
    </row>
    <row r="19" spans="1:12" ht="21" customHeight="1">
      <c r="A19" s="106">
        <v>17</v>
      </c>
      <c r="B19" s="21"/>
      <c r="C19" s="22" t="s">
        <v>345</v>
      </c>
      <c r="D19" s="20" t="s">
        <v>635</v>
      </c>
      <c r="E19" s="23" t="s">
        <v>13</v>
      </c>
      <c r="F19" s="23">
        <v>300</v>
      </c>
      <c r="G19" s="23">
        <v>4483</v>
      </c>
      <c r="H19" s="23">
        <v>4533.3</v>
      </c>
      <c r="I19" s="23">
        <v>4533.3</v>
      </c>
      <c r="J19" s="33">
        <f t="shared" si="0"/>
        <v>-50.300000000000182</v>
      </c>
      <c r="K19" s="34">
        <f t="shared" si="1"/>
        <v>-15090.000000000055</v>
      </c>
      <c r="L19" s="55"/>
    </row>
    <row r="20" spans="1:12" ht="21" customHeight="1">
      <c r="A20" s="106">
        <v>18</v>
      </c>
      <c r="B20" s="21" t="s">
        <v>755</v>
      </c>
      <c r="C20" s="22" t="s">
        <v>520</v>
      </c>
      <c r="D20" s="20" t="s">
        <v>784</v>
      </c>
      <c r="E20" s="23" t="s">
        <v>12</v>
      </c>
      <c r="F20" s="23">
        <v>1300</v>
      </c>
      <c r="G20" s="23">
        <v>1275</v>
      </c>
      <c r="H20" s="23">
        <v>1260.9000000000001</v>
      </c>
      <c r="I20" s="23">
        <v>1280</v>
      </c>
      <c r="J20" s="33">
        <f t="shared" si="0"/>
        <v>5</v>
      </c>
      <c r="K20" s="34">
        <f t="shared" si="1"/>
        <v>6500</v>
      </c>
      <c r="L20" s="55">
        <f>SUM(K17:K20)</f>
        <v>-21090.000000000065</v>
      </c>
    </row>
    <row r="21" spans="1:12" ht="21" customHeight="1">
      <c r="A21" s="106">
        <v>19</v>
      </c>
      <c r="B21" s="21">
        <v>45387</v>
      </c>
      <c r="C21" s="22" t="s">
        <v>246</v>
      </c>
      <c r="D21" s="20" t="s">
        <v>784</v>
      </c>
      <c r="E21" s="23" t="s">
        <v>12</v>
      </c>
      <c r="F21" s="23">
        <v>650</v>
      </c>
      <c r="G21" s="23">
        <v>1308.5</v>
      </c>
      <c r="H21" s="23">
        <v>1296.45</v>
      </c>
      <c r="I21" s="23">
        <v>1296.45</v>
      </c>
      <c r="J21" s="33">
        <f t="shared" si="0"/>
        <v>-12.049999999999955</v>
      </c>
      <c r="K21" s="34">
        <f t="shared" si="1"/>
        <v>-7832.4999999999709</v>
      </c>
      <c r="L21" s="55"/>
    </row>
    <row r="22" spans="1:12" ht="21" customHeight="1">
      <c r="A22" s="106">
        <v>20</v>
      </c>
      <c r="B22" s="21"/>
      <c r="C22" s="22" t="s">
        <v>370</v>
      </c>
      <c r="D22" s="20" t="s">
        <v>281</v>
      </c>
      <c r="E22" s="23" t="s">
        <v>12</v>
      </c>
      <c r="F22" s="23">
        <v>125</v>
      </c>
      <c r="G22" s="23">
        <v>6305</v>
      </c>
      <c r="H22" s="23">
        <v>6246.9</v>
      </c>
      <c r="I22" s="23">
        <v>6246.9</v>
      </c>
      <c r="J22" s="33">
        <f t="shared" si="0"/>
        <v>-58.100000000000364</v>
      </c>
      <c r="K22" s="34">
        <f t="shared" si="1"/>
        <v>-7262.5000000000455</v>
      </c>
      <c r="L22" s="55"/>
    </row>
    <row r="23" spans="1:12" ht="21" customHeight="1">
      <c r="A23" s="106">
        <v>21</v>
      </c>
      <c r="B23" s="21"/>
      <c r="C23" s="22" t="s">
        <v>357</v>
      </c>
      <c r="D23" s="20" t="s">
        <v>508</v>
      </c>
      <c r="E23" s="23" t="s">
        <v>12</v>
      </c>
      <c r="F23" s="23">
        <v>3400</v>
      </c>
      <c r="G23" s="23">
        <v>321.25</v>
      </c>
      <c r="H23" s="23">
        <v>318.60000000000002</v>
      </c>
      <c r="I23" s="23">
        <v>318.60000000000002</v>
      </c>
      <c r="J23" s="33">
        <f t="shared" si="0"/>
        <v>-2.6499999999999773</v>
      </c>
      <c r="K23" s="34">
        <f t="shared" si="1"/>
        <v>-9009.9999999999236</v>
      </c>
      <c r="L23" s="55">
        <f>SUM(K21:K23)</f>
        <v>-24104.999999999942</v>
      </c>
    </row>
    <row r="24" spans="1:12" ht="21" customHeight="1">
      <c r="A24" s="106">
        <v>22</v>
      </c>
      <c r="B24" s="21">
        <v>45390</v>
      </c>
      <c r="C24" s="22" t="s">
        <v>81</v>
      </c>
      <c r="D24" s="20" t="s">
        <v>226</v>
      </c>
      <c r="E24" s="23" t="s">
        <v>12</v>
      </c>
      <c r="F24" s="23">
        <v>2750</v>
      </c>
      <c r="G24" s="23">
        <v>467.45</v>
      </c>
      <c r="H24" s="23">
        <v>459.45</v>
      </c>
      <c r="I24" s="23">
        <v>463.5</v>
      </c>
      <c r="J24" s="33">
        <f t="shared" si="0"/>
        <v>-3.9499999999999886</v>
      </c>
      <c r="K24" s="34">
        <f t="shared" si="1"/>
        <v>-10862.499999999969</v>
      </c>
      <c r="L24" s="55"/>
    </row>
    <row r="25" spans="1:12" ht="21" customHeight="1">
      <c r="A25" s="106">
        <v>23</v>
      </c>
      <c r="B25" s="21"/>
      <c r="C25" s="22" t="s">
        <v>50</v>
      </c>
      <c r="D25" s="20" t="s">
        <v>76</v>
      </c>
      <c r="E25" s="23" t="s">
        <v>12</v>
      </c>
      <c r="F25" s="23">
        <v>1000</v>
      </c>
      <c r="G25" s="23">
        <v>1580.35</v>
      </c>
      <c r="H25" s="23">
        <v>1566.9</v>
      </c>
      <c r="I25" s="23">
        <v>1570.5</v>
      </c>
      <c r="J25" s="33">
        <f t="shared" si="0"/>
        <v>-9.8499999999999091</v>
      </c>
      <c r="K25" s="34">
        <f t="shared" si="1"/>
        <v>-9849.9999999999091</v>
      </c>
      <c r="L25" s="55"/>
    </row>
    <row r="26" spans="1:12" ht="21" customHeight="1">
      <c r="A26" s="106">
        <v>24</v>
      </c>
      <c r="B26" s="21"/>
      <c r="C26" s="22" t="s">
        <v>495</v>
      </c>
      <c r="D26" s="20" t="s">
        <v>686</v>
      </c>
      <c r="E26" s="23" t="s">
        <v>12</v>
      </c>
      <c r="F26" s="23">
        <v>1800</v>
      </c>
      <c r="G26" s="23">
        <v>288.60000000000002</v>
      </c>
      <c r="H26" s="23">
        <v>285.3</v>
      </c>
      <c r="I26" s="23">
        <v>287.55</v>
      </c>
      <c r="J26" s="33">
        <f t="shared" si="0"/>
        <v>-1.0500000000000114</v>
      </c>
      <c r="K26" s="34">
        <f t="shared" si="1"/>
        <v>-1890.0000000000205</v>
      </c>
      <c r="L26" s="55"/>
    </row>
    <row r="27" spans="1:12" ht="21" customHeight="1">
      <c r="A27" s="106">
        <v>25</v>
      </c>
      <c r="B27" s="21"/>
      <c r="C27" s="22" t="s">
        <v>548</v>
      </c>
      <c r="D27" s="20" t="s">
        <v>686</v>
      </c>
      <c r="E27" s="23" t="s">
        <v>12</v>
      </c>
      <c r="F27" s="23">
        <v>3600</v>
      </c>
      <c r="G27" s="23">
        <v>291.05</v>
      </c>
      <c r="H27" s="23">
        <v>288</v>
      </c>
      <c r="I27" s="23">
        <v>290.39999999999998</v>
      </c>
      <c r="J27" s="33">
        <f t="shared" si="0"/>
        <v>-0.65000000000003411</v>
      </c>
      <c r="K27" s="34">
        <f t="shared" si="1"/>
        <v>-2340.0000000001228</v>
      </c>
      <c r="L27" s="55"/>
    </row>
    <row r="28" spans="1:12" ht="21" customHeight="1">
      <c r="A28" s="106">
        <v>26</v>
      </c>
      <c r="B28" s="21" t="s">
        <v>755</v>
      </c>
      <c r="C28" s="22" t="s">
        <v>781</v>
      </c>
      <c r="D28" s="20" t="s">
        <v>603</v>
      </c>
      <c r="E28" s="23" t="s">
        <v>12</v>
      </c>
      <c r="F28" s="23">
        <v>500</v>
      </c>
      <c r="G28" s="23">
        <v>3979</v>
      </c>
      <c r="H28" s="23">
        <v>3951.9</v>
      </c>
      <c r="I28" s="23">
        <v>3965</v>
      </c>
      <c r="J28" s="33">
        <f t="shared" si="0"/>
        <v>-14</v>
      </c>
      <c r="K28" s="34">
        <f t="shared" si="1"/>
        <v>-7000</v>
      </c>
      <c r="L28" s="55"/>
    </row>
    <row r="29" spans="1:12" ht="21" customHeight="1">
      <c r="A29" s="106">
        <v>27</v>
      </c>
      <c r="B29" s="21" t="s">
        <v>755</v>
      </c>
      <c r="C29" s="22" t="s">
        <v>263</v>
      </c>
      <c r="D29" s="20" t="s">
        <v>580</v>
      </c>
      <c r="E29" s="23" t="s">
        <v>12</v>
      </c>
      <c r="F29" s="23">
        <v>6000</v>
      </c>
      <c r="G29" s="23">
        <v>363.3</v>
      </c>
      <c r="H29" s="23">
        <v>360.9</v>
      </c>
      <c r="I29" s="23">
        <v>364.25</v>
      </c>
      <c r="J29" s="33">
        <f t="shared" si="0"/>
        <v>0.94999999999998863</v>
      </c>
      <c r="K29" s="34">
        <f t="shared" si="1"/>
        <v>5699.9999999999318</v>
      </c>
      <c r="L29" s="55">
        <f>SUM(K24:K29)</f>
        <v>-26242.500000000091</v>
      </c>
    </row>
    <row r="30" spans="1:12" ht="21" customHeight="1">
      <c r="A30" s="106">
        <v>28</v>
      </c>
      <c r="B30" s="21">
        <v>45391</v>
      </c>
      <c r="C30" s="22" t="s">
        <v>221</v>
      </c>
      <c r="D30" s="20" t="s">
        <v>545</v>
      </c>
      <c r="E30" s="23" t="s">
        <v>12</v>
      </c>
      <c r="F30" s="23">
        <v>7500</v>
      </c>
      <c r="G30" s="23">
        <v>181.8</v>
      </c>
      <c r="H30" s="23">
        <v>180</v>
      </c>
      <c r="I30" s="23">
        <v>184.95</v>
      </c>
      <c r="J30" s="33">
        <f t="shared" si="0"/>
        <v>3.1499999999999773</v>
      </c>
      <c r="K30" s="34">
        <f t="shared" si="1"/>
        <v>23624.999999999829</v>
      </c>
      <c r="L30" s="55"/>
    </row>
    <row r="31" spans="1:12" ht="21" customHeight="1">
      <c r="A31" s="106">
        <v>29</v>
      </c>
      <c r="B31" s="21"/>
      <c r="C31" s="22" t="s">
        <v>722</v>
      </c>
      <c r="D31" s="20" t="s">
        <v>64</v>
      </c>
      <c r="E31" s="23" t="s">
        <v>12</v>
      </c>
      <c r="F31" s="23">
        <v>700</v>
      </c>
      <c r="G31" s="23">
        <v>1110.5999999999999</v>
      </c>
      <c r="H31" s="23">
        <v>1100.7</v>
      </c>
      <c r="I31" s="23">
        <v>1107.4000000000001</v>
      </c>
      <c r="J31" s="33">
        <f t="shared" si="0"/>
        <v>-3.1999999999998181</v>
      </c>
      <c r="K31" s="34">
        <f t="shared" si="1"/>
        <v>-2239.9999999998727</v>
      </c>
      <c r="L31" s="55"/>
    </row>
    <row r="32" spans="1:12" ht="21" customHeight="1">
      <c r="A32" s="106">
        <v>30</v>
      </c>
      <c r="B32" s="21" t="s">
        <v>755</v>
      </c>
      <c r="C32" s="22" t="s">
        <v>606</v>
      </c>
      <c r="D32" s="20" t="s">
        <v>177</v>
      </c>
      <c r="E32" s="23" t="s">
        <v>12</v>
      </c>
      <c r="F32" s="23">
        <v>5700</v>
      </c>
      <c r="G32" s="23">
        <v>229</v>
      </c>
      <c r="H32" s="23">
        <v>226.8</v>
      </c>
      <c r="I32" s="23">
        <v>228.45</v>
      </c>
      <c r="J32" s="33">
        <f t="shared" ref="J32:J36" si="2">IF(E32="","",IF(E32="Buy",(I32-G32),(G32-I32)))</f>
        <v>-0.55000000000001137</v>
      </c>
      <c r="K32" s="34">
        <f t="shared" ref="K32:K36" si="3">IF(E32="","",J32*F32)</f>
        <v>-3135.0000000000646</v>
      </c>
      <c r="L32" s="55"/>
    </row>
    <row r="33" spans="1:12" ht="21" customHeight="1">
      <c r="A33" s="106">
        <v>31</v>
      </c>
      <c r="B33" s="21" t="s">
        <v>755</v>
      </c>
      <c r="C33" s="22" t="s">
        <v>754</v>
      </c>
      <c r="D33" s="20" t="s">
        <v>313</v>
      </c>
      <c r="E33" s="23" t="s">
        <v>12</v>
      </c>
      <c r="F33" s="23">
        <v>6000</v>
      </c>
      <c r="G33" s="23">
        <v>290.3</v>
      </c>
      <c r="H33" s="23">
        <v>288</v>
      </c>
      <c r="I33" s="23">
        <v>289.55</v>
      </c>
      <c r="J33" s="33">
        <f t="shared" si="2"/>
        <v>-0.75</v>
      </c>
      <c r="K33" s="34">
        <f t="shared" si="3"/>
        <v>-4500</v>
      </c>
      <c r="L33" s="55">
        <f>SUM(K30:K33)</f>
        <v>13749.999999999891</v>
      </c>
    </row>
    <row r="34" spans="1:12" ht="21" customHeight="1">
      <c r="A34" s="106">
        <v>32</v>
      </c>
      <c r="B34" s="21">
        <v>45392</v>
      </c>
      <c r="C34" s="22" t="s">
        <v>199</v>
      </c>
      <c r="D34" s="20" t="s">
        <v>588</v>
      </c>
      <c r="E34" s="23" t="s">
        <v>12</v>
      </c>
      <c r="F34" s="23">
        <v>5250</v>
      </c>
      <c r="G34" s="23">
        <v>263</v>
      </c>
      <c r="H34" s="23">
        <v>260.55</v>
      </c>
      <c r="I34" s="23">
        <v>261.7</v>
      </c>
      <c r="J34" s="33">
        <f t="shared" si="2"/>
        <v>-1.3000000000000114</v>
      </c>
      <c r="K34" s="34">
        <f t="shared" si="3"/>
        <v>-6825.00000000006</v>
      </c>
      <c r="L34" s="55"/>
    </row>
    <row r="35" spans="1:12" ht="21" customHeight="1">
      <c r="A35" s="106">
        <v>33</v>
      </c>
      <c r="B35" s="21"/>
      <c r="C35" s="22" t="s">
        <v>479</v>
      </c>
      <c r="D35" s="20" t="s">
        <v>47</v>
      </c>
      <c r="E35" s="23" t="s">
        <v>12</v>
      </c>
      <c r="F35" s="23">
        <v>2600</v>
      </c>
      <c r="G35" s="23">
        <v>506.4</v>
      </c>
      <c r="H35" s="23">
        <v>499.5</v>
      </c>
      <c r="I35" s="23">
        <v>506.7</v>
      </c>
      <c r="J35" s="33">
        <f t="shared" si="2"/>
        <v>0.30000000000001137</v>
      </c>
      <c r="K35" s="34">
        <f t="shared" si="3"/>
        <v>780.00000000002956</v>
      </c>
      <c r="L35" s="55"/>
    </row>
    <row r="36" spans="1:12" ht="21" customHeight="1">
      <c r="A36" s="106">
        <v>34</v>
      </c>
      <c r="B36" s="21"/>
      <c r="C36" s="22" t="s">
        <v>260</v>
      </c>
      <c r="D36" s="20" t="s">
        <v>126</v>
      </c>
      <c r="E36" s="23" t="s">
        <v>12</v>
      </c>
      <c r="F36" s="23">
        <v>3000</v>
      </c>
      <c r="G36" s="23">
        <v>782.1</v>
      </c>
      <c r="H36" s="23">
        <v>777.6</v>
      </c>
      <c r="I36" s="23">
        <v>779.2</v>
      </c>
      <c r="J36" s="33">
        <f t="shared" si="2"/>
        <v>-2.8999999999999773</v>
      </c>
      <c r="K36" s="34">
        <f t="shared" si="3"/>
        <v>-8699.9999999999309</v>
      </c>
      <c r="L36" s="55"/>
    </row>
    <row r="37" spans="1:12" ht="21" customHeight="1">
      <c r="A37" s="106">
        <v>35</v>
      </c>
      <c r="B37" s="21" t="s">
        <v>755</v>
      </c>
      <c r="C37" s="22" t="s">
        <v>364</v>
      </c>
      <c r="D37" s="20" t="s">
        <v>610</v>
      </c>
      <c r="E37" s="23" t="s">
        <v>12</v>
      </c>
      <c r="F37" s="23">
        <v>1800</v>
      </c>
      <c r="G37" s="23">
        <v>1151.45</v>
      </c>
      <c r="H37" s="23">
        <v>1143.45</v>
      </c>
      <c r="I37" s="23">
        <v>1144</v>
      </c>
      <c r="J37" s="33">
        <f t="shared" ref="J37:J60" si="4">IF(E37="","",IF(E37="Buy",(I37-G37),(G37-I37)))</f>
        <v>-7.4500000000000455</v>
      </c>
      <c r="K37" s="34">
        <f t="shared" ref="K37:K60" si="5">IF(E37="","",J37*F37)</f>
        <v>-13410.000000000082</v>
      </c>
      <c r="L37" s="55">
        <f>SUM(K34:K37)</f>
        <v>-28155.000000000044</v>
      </c>
    </row>
    <row r="38" spans="1:12" ht="21" customHeight="1">
      <c r="A38" s="106">
        <v>36</v>
      </c>
      <c r="B38" s="21">
        <v>45394</v>
      </c>
      <c r="C38" s="22" t="s">
        <v>81</v>
      </c>
      <c r="D38" s="20" t="s">
        <v>639</v>
      </c>
      <c r="E38" s="23" t="s">
        <v>12</v>
      </c>
      <c r="F38" s="23">
        <v>6000</v>
      </c>
      <c r="G38" s="23">
        <v>200.5</v>
      </c>
      <c r="H38" s="23">
        <v>198.9</v>
      </c>
      <c r="I38" s="23">
        <v>198.9</v>
      </c>
      <c r="J38" s="33">
        <f t="shared" si="4"/>
        <v>-1.5999999999999943</v>
      </c>
      <c r="K38" s="34">
        <f t="shared" si="5"/>
        <v>-9599.9999999999654</v>
      </c>
      <c r="L38" s="55"/>
    </row>
    <row r="39" spans="1:12" ht="21" customHeight="1">
      <c r="A39" s="106">
        <v>37</v>
      </c>
      <c r="B39" s="21"/>
      <c r="C39" s="22" t="s">
        <v>114</v>
      </c>
      <c r="D39" s="20" t="s">
        <v>557</v>
      </c>
      <c r="E39" s="23" t="s">
        <v>12</v>
      </c>
      <c r="F39" s="23">
        <v>3375</v>
      </c>
      <c r="G39" s="23">
        <v>441</v>
      </c>
      <c r="H39" s="23">
        <v>437.4</v>
      </c>
      <c r="I39" s="23">
        <v>439.2</v>
      </c>
      <c r="J39" s="33">
        <f t="shared" si="4"/>
        <v>-1.8000000000000114</v>
      </c>
      <c r="K39" s="34">
        <f t="shared" si="5"/>
        <v>-6075.0000000000382</v>
      </c>
      <c r="L39" s="55"/>
    </row>
    <row r="40" spans="1:12" ht="21" customHeight="1">
      <c r="A40" s="106">
        <v>38</v>
      </c>
      <c r="B40" s="21"/>
      <c r="C40" s="22" t="s">
        <v>417</v>
      </c>
      <c r="D40" s="20" t="s">
        <v>702</v>
      </c>
      <c r="E40" s="23" t="s">
        <v>12</v>
      </c>
      <c r="F40" s="23">
        <v>300</v>
      </c>
      <c r="G40" s="23">
        <v>3648</v>
      </c>
      <c r="H40" s="23">
        <v>3618.9</v>
      </c>
      <c r="I40" s="23">
        <v>3618.9</v>
      </c>
      <c r="J40" s="33">
        <f t="shared" si="4"/>
        <v>-29.099999999999909</v>
      </c>
      <c r="K40" s="34">
        <f t="shared" si="5"/>
        <v>-8729.9999999999727</v>
      </c>
      <c r="L40" s="55"/>
    </row>
    <row r="41" spans="1:12" ht="21" customHeight="1">
      <c r="A41" s="106">
        <v>39</v>
      </c>
      <c r="B41" s="21" t="s">
        <v>755</v>
      </c>
      <c r="C41" s="22" t="s">
        <v>307</v>
      </c>
      <c r="D41" s="20" t="s">
        <v>177</v>
      </c>
      <c r="E41" s="23" t="s">
        <v>12</v>
      </c>
      <c r="F41" s="23">
        <v>5700</v>
      </c>
      <c r="G41" s="23">
        <v>233.6</v>
      </c>
      <c r="H41" s="23">
        <v>231.3</v>
      </c>
      <c r="I41" s="23">
        <v>231</v>
      </c>
      <c r="J41" s="33">
        <f t="shared" si="4"/>
        <v>-2.5999999999999943</v>
      </c>
      <c r="K41" s="34">
        <f t="shared" si="5"/>
        <v>-14819.999999999967</v>
      </c>
      <c r="L41" s="55">
        <f>SUM(K38:K41)</f>
        <v>-39224.999999999942</v>
      </c>
    </row>
    <row r="42" spans="1:12" ht="21" customHeight="1">
      <c r="A42" s="106">
        <v>40</v>
      </c>
      <c r="B42" s="21">
        <v>45397</v>
      </c>
      <c r="C42" s="22" t="s">
        <v>276</v>
      </c>
      <c r="D42" s="20" t="s">
        <v>653</v>
      </c>
      <c r="E42" s="23" t="s">
        <v>13</v>
      </c>
      <c r="F42" s="23">
        <v>1000</v>
      </c>
      <c r="G42" s="23">
        <v>721.8</v>
      </c>
      <c r="H42" s="23">
        <v>727.2</v>
      </c>
      <c r="I42" s="23">
        <v>727.2</v>
      </c>
      <c r="J42" s="33">
        <f t="shared" si="4"/>
        <v>-5.4000000000000909</v>
      </c>
      <c r="K42" s="34">
        <f t="shared" si="5"/>
        <v>-5400.0000000000909</v>
      </c>
      <c r="L42" s="55"/>
    </row>
    <row r="43" spans="1:12" ht="21" customHeight="1">
      <c r="A43" s="106">
        <v>41</v>
      </c>
      <c r="B43" s="21"/>
      <c r="C43" s="22" t="s">
        <v>388</v>
      </c>
      <c r="D43" s="20" t="s">
        <v>243</v>
      </c>
      <c r="E43" s="23" t="s">
        <v>13</v>
      </c>
      <c r="F43" s="23">
        <v>1800</v>
      </c>
      <c r="G43" s="23">
        <v>576.04999999999995</v>
      </c>
      <c r="H43" s="23">
        <v>580.5</v>
      </c>
      <c r="I43" s="23">
        <v>580.5</v>
      </c>
      <c r="J43" s="33">
        <f t="shared" si="4"/>
        <v>-4.4500000000000455</v>
      </c>
      <c r="K43" s="34">
        <f t="shared" si="5"/>
        <v>-8010.0000000000819</v>
      </c>
      <c r="L43" s="55"/>
    </row>
    <row r="44" spans="1:12" ht="21" customHeight="1">
      <c r="A44" s="106">
        <v>42</v>
      </c>
      <c r="B44" s="21"/>
      <c r="C44" s="22" t="s">
        <v>370</v>
      </c>
      <c r="D44" s="20" t="s">
        <v>472</v>
      </c>
      <c r="E44" s="23" t="s">
        <v>13</v>
      </c>
      <c r="F44" s="23">
        <v>300</v>
      </c>
      <c r="G44" s="23">
        <v>5510.5</v>
      </c>
      <c r="H44" s="23">
        <v>5562.9</v>
      </c>
      <c r="I44" s="23">
        <v>5449.5</v>
      </c>
      <c r="J44" s="33">
        <f t="shared" si="4"/>
        <v>61</v>
      </c>
      <c r="K44" s="34">
        <f t="shared" si="5"/>
        <v>18300</v>
      </c>
      <c r="L44" s="55"/>
    </row>
    <row r="45" spans="1:12" ht="21" customHeight="1">
      <c r="A45" s="106">
        <v>43</v>
      </c>
      <c r="B45" s="21"/>
      <c r="C45" s="22" t="s">
        <v>319</v>
      </c>
      <c r="D45" s="20" t="s">
        <v>384</v>
      </c>
      <c r="E45" s="23" t="s">
        <v>12</v>
      </c>
      <c r="F45" s="23">
        <v>3850</v>
      </c>
      <c r="G45" s="23">
        <v>276.75</v>
      </c>
      <c r="H45" s="23">
        <v>274.5</v>
      </c>
      <c r="I45" s="23">
        <v>280.3</v>
      </c>
      <c r="J45" s="33">
        <f t="shared" si="4"/>
        <v>3.5500000000000114</v>
      </c>
      <c r="K45" s="34">
        <f t="shared" si="5"/>
        <v>13667.500000000044</v>
      </c>
      <c r="L45" s="55"/>
    </row>
    <row r="46" spans="1:12" ht="21" customHeight="1">
      <c r="A46" s="106">
        <v>44</v>
      </c>
      <c r="B46" s="21" t="s">
        <v>758</v>
      </c>
      <c r="C46" s="22" t="s">
        <v>364</v>
      </c>
      <c r="D46" s="20" t="s">
        <v>774</v>
      </c>
      <c r="E46" s="23" t="s">
        <v>13</v>
      </c>
      <c r="F46" s="23">
        <v>600</v>
      </c>
      <c r="G46" s="23">
        <v>2426</v>
      </c>
      <c r="H46" s="23">
        <v>2439.4499999999998</v>
      </c>
      <c r="I46" s="23">
        <v>2409</v>
      </c>
      <c r="J46" s="33">
        <f t="shared" si="4"/>
        <v>17</v>
      </c>
      <c r="K46" s="34">
        <f t="shared" si="5"/>
        <v>10200</v>
      </c>
      <c r="L46" s="55">
        <f>SUM(K42:K46)</f>
        <v>28757.499999999869</v>
      </c>
    </row>
    <row r="47" spans="1:12" ht="21" customHeight="1">
      <c r="A47" s="106">
        <v>45</v>
      </c>
      <c r="B47" s="21">
        <v>45398</v>
      </c>
      <c r="C47" s="22" t="s">
        <v>195</v>
      </c>
      <c r="D47" s="20" t="s">
        <v>384</v>
      </c>
      <c r="E47" s="23" t="s">
        <v>12</v>
      </c>
      <c r="F47" s="23">
        <v>3850</v>
      </c>
      <c r="G47" s="23">
        <v>282.3</v>
      </c>
      <c r="H47" s="23">
        <v>279.89999999999998</v>
      </c>
      <c r="I47" s="23">
        <v>289.8</v>
      </c>
      <c r="J47" s="33">
        <f t="shared" si="4"/>
        <v>7.5</v>
      </c>
      <c r="K47" s="34">
        <f t="shared" si="5"/>
        <v>28875</v>
      </c>
      <c r="L47" s="55"/>
    </row>
    <row r="48" spans="1:12" ht="21" customHeight="1">
      <c r="A48" s="106">
        <v>46</v>
      </c>
      <c r="B48" s="21"/>
      <c r="C48" s="22" t="s">
        <v>350</v>
      </c>
      <c r="D48" s="20" t="s">
        <v>182</v>
      </c>
      <c r="E48" s="23" t="s">
        <v>12</v>
      </c>
      <c r="F48" s="23">
        <v>2000</v>
      </c>
      <c r="G48" s="23">
        <v>662.1</v>
      </c>
      <c r="H48" s="23">
        <v>655.20000000000005</v>
      </c>
      <c r="I48" s="23">
        <v>658.95</v>
      </c>
      <c r="J48" s="33">
        <f t="shared" si="4"/>
        <v>-3.1499999999999773</v>
      </c>
      <c r="K48" s="34">
        <f t="shared" si="5"/>
        <v>-6299.9999999999545</v>
      </c>
      <c r="L48" s="55"/>
    </row>
    <row r="49" spans="1:13" ht="21" customHeight="1">
      <c r="A49" s="106">
        <v>47</v>
      </c>
      <c r="B49" s="21"/>
      <c r="C49" s="22" t="s">
        <v>619</v>
      </c>
      <c r="D49" s="20" t="s">
        <v>180</v>
      </c>
      <c r="E49" s="23" t="s">
        <v>13</v>
      </c>
      <c r="F49" s="23">
        <v>8000</v>
      </c>
      <c r="G49" s="23">
        <v>128.80000000000001</v>
      </c>
      <c r="H49" s="23">
        <v>130.05000000000001</v>
      </c>
      <c r="I49" s="23">
        <v>129.6</v>
      </c>
      <c r="J49" s="33">
        <f t="shared" si="4"/>
        <v>-0.79999999999998295</v>
      </c>
      <c r="K49" s="34">
        <f t="shared" si="5"/>
        <v>-6399.9999999998636</v>
      </c>
      <c r="L49" s="55"/>
    </row>
    <row r="50" spans="1:13" ht="21" customHeight="1">
      <c r="A50" s="106">
        <v>48</v>
      </c>
      <c r="B50" s="21" t="s">
        <v>758</v>
      </c>
      <c r="C50" s="22" t="s">
        <v>385</v>
      </c>
      <c r="D50" s="20" t="s">
        <v>744</v>
      </c>
      <c r="E50" s="23" t="s">
        <v>12</v>
      </c>
      <c r="F50" s="23">
        <v>7100</v>
      </c>
      <c r="G50" s="23">
        <v>125.7</v>
      </c>
      <c r="H50" s="23">
        <v>124.2</v>
      </c>
      <c r="I50" s="23">
        <v>124.2</v>
      </c>
      <c r="J50" s="33">
        <f t="shared" si="4"/>
        <v>-1.5</v>
      </c>
      <c r="K50" s="34">
        <f t="shared" si="5"/>
        <v>-10650</v>
      </c>
      <c r="L50" s="55">
        <f>SUM(K47:K50)</f>
        <v>5525.0000000001801</v>
      </c>
    </row>
    <row r="51" spans="1:13" ht="21" customHeight="1">
      <c r="A51" s="106">
        <v>49</v>
      </c>
      <c r="B51" s="21">
        <v>45400</v>
      </c>
      <c r="C51" s="22" t="s">
        <v>110</v>
      </c>
      <c r="D51" s="20" t="s">
        <v>351</v>
      </c>
      <c r="E51" s="23" t="s">
        <v>12</v>
      </c>
      <c r="F51" s="23">
        <v>4575</v>
      </c>
      <c r="G51" s="23">
        <v>210.5</v>
      </c>
      <c r="H51" s="23">
        <v>208.35</v>
      </c>
      <c r="I51" s="23">
        <v>210.45</v>
      </c>
      <c r="J51" s="33">
        <f t="shared" si="4"/>
        <v>-5.0000000000011369E-2</v>
      </c>
      <c r="K51" s="34">
        <f t="shared" si="5"/>
        <v>-228.75000000005201</v>
      </c>
      <c r="L51" s="55"/>
    </row>
    <row r="52" spans="1:13" ht="21" customHeight="1">
      <c r="A52" s="106">
        <v>50</v>
      </c>
      <c r="B52" s="21"/>
      <c r="C52" s="22" t="s">
        <v>94</v>
      </c>
      <c r="D52" s="20" t="s">
        <v>317</v>
      </c>
      <c r="E52" s="23" t="s">
        <v>12</v>
      </c>
      <c r="F52" s="23">
        <v>275</v>
      </c>
      <c r="G52" s="23">
        <v>3123</v>
      </c>
      <c r="H52" s="23">
        <v>3093.3</v>
      </c>
      <c r="I52" s="23">
        <v>3093.3</v>
      </c>
      <c r="J52" s="33">
        <f t="shared" si="4"/>
        <v>-29.699999999999818</v>
      </c>
      <c r="K52" s="34">
        <f t="shared" si="5"/>
        <v>-8167.49999999995</v>
      </c>
      <c r="L52" s="55"/>
    </row>
    <row r="53" spans="1:13" ht="21" customHeight="1">
      <c r="A53" s="106">
        <v>51</v>
      </c>
      <c r="B53" s="21"/>
      <c r="C53" s="22" t="s">
        <v>418</v>
      </c>
      <c r="D53" s="20" t="s">
        <v>744</v>
      </c>
      <c r="E53" s="23" t="s">
        <v>12</v>
      </c>
      <c r="F53" s="23">
        <v>7100</v>
      </c>
      <c r="G53" s="23">
        <v>129.4</v>
      </c>
      <c r="H53" s="23">
        <v>127.8</v>
      </c>
      <c r="I53" s="23">
        <v>128.69999999999999</v>
      </c>
      <c r="J53" s="33">
        <f t="shared" si="4"/>
        <v>-0.70000000000001705</v>
      </c>
      <c r="K53" s="34">
        <f t="shared" si="5"/>
        <v>-4970.000000000121</v>
      </c>
      <c r="L53" s="55"/>
    </row>
    <row r="54" spans="1:13" ht="21" customHeight="1">
      <c r="A54" s="106">
        <v>52</v>
      </c>
      <c r="B54" s="21"/>
      <c r="C54" s="22" t="s">
        <v>526</v>
      </c>
      <c r="D54" s="20" t="s">
        <v>173</v>
      </c>
      <c r="E54" s="23" t="s">
        <v>12</v>
      </c>
      <c r="F54" s="23">
        <v>950</v>
      </c>
      <c r="G54" s="23">
        <v>1243.8499999999999</v>
      </c>
      <c r="H54" s="23">
        <v>1235.7</v>
      </c>
      <c r="I54" s="23">
        <v>1270.2</v>
      </c>
      <c r="J54" s="33">
        <f t="shared" si="4"/>
        <v>26.350000000000136</v>
      </c>
      <c r="K54" s="34">
        <f t="shared" si="5"/>
        <v>25032.500000000131</v>
      </c>
      <c r="L54" s="55"/>
    </row>
    <row r="55" spans="1:13" ht="21" customHeight="1">
      <c r="A55" s="106">
        <v>53</v>
      </c>
      <c r="B55" s="21"/>
      <c r="C55" s="22" t="s">
        <v>546</v>
      </c>
      <c r="D55" s="20" t="s">
        <v>185</v>
      </c>
      <c r="E55" s="23" t="s">
        <v>12</v>
      </c>
      <c r="F55" s="23">
        <v>1100</v>
      </c>
      <c r="G55" s="23">
        <v>1121</v>
      </c>
      <c r="H55" s="23">
        <v>1110.5999999999999</v>
      </c>
      <c r="I55" s="23">
        <v>1116.8</v>
      </c>
      <c r="J55" s="33">
        <f t="shared" si="4"/>
        <v>-4.2000000000000455</v>
      </c>
      <c r="K55" s="34">
        <f t="shared" si="5"/>
        <v>-4620.00000000005</v>
      </c>
      <c r="L55" s="55"/>
    </row>
    <row r="56" spans="1:13" ht="21" customHeight="1">
      <c r="A56" s="106">
        <v>54</v>
      </c>
      <c r="B56" s="21"/>
      <c r="C56" s="22" t="s">
        <v>578</v>
      </c>
      <c r="D56" s="20" t="s">
        <v>65</v>
      </c>
      <c r="E56" s="23" t="s">
        <v>13</v>
      </c>
      <c r="F56" s="23">
        <v>350</v>
      </c>
      <c r="G56" s="23">
        <v>3572</v>
      </c>
      <c r="H56" s="23">
        <v>3600.9</v>
      </c>
      <c r="I56" s="23">
        <v>3510.9</v>
      </c>
      <c r="J56" s="33">
        <f t="shared" si="4"/>
        <v>61.099999999999909</v>
      </c>
      <c r="K56" s="34">
        <f t="shared" si="5"/>
        <v>21384.999999999967</v>
      </c>
      <c r="L56" s="55"/>
    </row>
    <row r="57" spans="1:13" ht="21" customHeight="1">
      <c r="A57" s="106">
        <v>55</v>
      </c>
      <c r="B57" s="21" t="s">
        <v>758</v>
      </c>
      <c r="C57" s="22" t="s">
        <v>675</v>
      </c>
      <c r="D57" s="20" t="s">
        <v>65</v>
      </c>
      <c r="E57" s="23" t="s">
        <v>13</v>
      </c>
      <c r="F57" s="23">
        <v>350</v>
      </c>
      <c r="G57" s="23">
        <v>3551</v>
      </c>
      <c r="H57" s="23">
        <v>3582.9</v>
      </c>
      <c r="I57" s="23">
        <v>3507.9</v>
      </c>
      <c r="J57" s="33">
        <f t="shared" si="4"/>
        <v>43.099999999999909</v>
      </c>
      <c r="K57" s="34">
        <f t="shared" si="5"/>
        <v>15084.999999999967</v>
      </c>
      <c r="L57" s="55">
        <f>SUM(K51:K57)</f>
        <v>43516.249999999891</v>
      </c>
    </row>
    <row r="58" spans="1:13" ht="21" customHeight="1">
      <c r="A58" s="106">
        <v>56</v>
      </c>
      <c r="B58" s="21">
        <v>45401</v>
      </c>
      <c r="C58" s="22" t="s">
        <v>697</v>
      </c>
      <c r="D58" s="20" t="s">
        <v>179</v>
      </c>
      <c r="E58" s="23" t="s">
        <v>13</v>
      </c>
      <c r="F58" s="23">
        <v>850</v>
      </c>
      <c r="G58" s="23">
        <v>1552.45</v>
      </c>
      <c r="H58" s="23">
        <v>1566</v>
      </c>
      <c r="I58" s="23">
        <v>1566</v>
      </c>
      <c r="J58" s="33">
        <f t="shared" si="4"/>
        <v>-13.549999999999955</v>
      </c>
      <c r="K58" s="34">
        <f t="shared" si="5"/>
        <v>-11517.499999999962</v>
      </c>
      <c r="L58" s="55"/>
    </row>
    <row r="59" spans="1:13" ht="21" customHeight="1">
      <c r="A59" s="106">
        <v>57</v>
      </c>
      <c r="B59" s="21"/>
      <c r="C59" s="22" t="s">
        <v>61</v>
      </c>
      <c r="D59" s="20" t="s">
        <v>686</v>
      </c>
      <c r="E59" s="23" t="s">
        <v>12</v>
      </c>
      <c r="F59" s="23">
        <v>1800</v>
      </c>
      <c r="G59" s="23">
        <v>299.5</v>
      </c>
      <c r="H59" s="23">
        <v>296.55</v>
      </c>
      <c r="I59" s="23">
        <v>297.39999999999998</v>
      </c>
      <c r="J59" s="33">
        <f t="shared" si="4"/>
        <v>-2.1000000000000227</v>
      </c>
      <c r="K59" s="34">
        <f t="shared" si="5"/>
        <v>-3780.0000000000409</v>
      </c>
      <c r="L59" s="55"/>
    </row>
    <row r="60" spans="1:13" ht="21" customHeight="1" thickBot="1">
      <c r="A60" s="106">
        <v>58</v>
      </c>
      <c r="B60" s="21"/>
      <c r="C60" s="22" t="s">
        <v>560</v>
      </c>
      <c r="D60" s="20" t="s">
        <v>817</v>
      </c>
      <c r="E60" s="23" t="s">
        <v>12</v>
      </c>
      <c r="F60" s="23">
        <v>1900</v>
      </c>
      <c r="G60" s="23">
        <v>1283.5</v>
      </c>
      <c r="H60" s="23">
        <v>1274.4000000000001</v>
      </c>
      <c r="I60" s="23">
        <v>1288.05</v>
      </c>
      <c r="J60" s="33">
        <f t="shared" si="4"/>
        <v>4.5499999999999545</v>
      </c>
      <c r="K60" s="34">
        <f t="shared" si="5"/>
        <v>8644.9999999999127</v>
      </c>
      <c r="L60" s="55">
        <f>SUM(K58:K60)</f>
        <v>-6652.5000000000909</v>
      </c>
    </row>
    <row r="61" spans="1:13" ht="33" customHeight="1" thickBot="1">
      <c r="A61" s="110"/>
      <c r="B61" s="111"/>
      <c r="C61" s="111"/>
      <c r="D61" s="57" t="s">
        <v>31</v>
      </c>
      <c r="E61" s="57"/>
      <c r="F61" s="57"/>
      <c r="G61" s="57"/>
      <c r="H61" s="57"/>
      <c r="I61" s="57"/>
      <c r="J61" s="58"/>
      <c r="K61" s="59">
        <f>SUM(K3:K60)</f>
        <v>4311.2499999992842</v>
      </c>
      <c r="L61" s="69"/>
      <c r="M61" s="112"/>
    </row>
    <row r="62" spans="1:13" ht="15.35">
      <c r="A62" s="66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</row>
    <row r="63" spans="1:13" ht="15.35">
      <c r="A63" s="66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</row>
    <row r="64" spans="1:13" ht="15.35">
      <c r="A64" s="66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</row>
    <row r="65" spans="1:12" ht="26" customHeight="1">
      <c r="A65" s="10"/>
      <c r="B65" s="10"/>
      <c r="C65" s="10"/>
      <c r="D65" s="10"/>
      <c r="E65" s="10"/>
      <c r="F65" s="10"/>
      <c r="G65" s="10"/>
      <c r="H65" s="10"/>
      <c r="I65" s="10"/>
      <c r="J65" s="26"/>
      <c r="K65" s="27"/>
      <c r="L65" s="27"/>
    </row>
    <row r="66" spans="1:12" ht="26" customHeight="1">
      <c r="A66" s="10"/>
      <c r="B66" s="10"/>
      <c r="C66" s="10"/>
      <c r="D66" s="10"/>
      <c r="E66" s="10"/>
      <c r="F66" s="10"/>
      <c r="G66" s="10"/>
      <c r="H66" s="10"/>
      <c r="I66" s="10"/>
      <c r="J66" s="26"/>
      <c r="K66" s="27"/>
      <c r="L66" s="27"/>
    </row>
    <row r="67" spans="1:12" ht="26" customHeight="1">
      <c r="A67" s="10"/>
      <c r="B67" s="10"/>
      <c r="C67" s="10"/>
      <c r="D67" s="10"/>
      <c r="E67" s="10"/>
      <c r="F67" s="10"/>
      <c r="G67" s="10"/>
      <c r="H67" s="10"/>
      <c r="I67" s="10"/>
      <c r="J67" s="26"/>
      <c r="K67" s="27"/>
      <c r="L67" s="27"/>
    </row>
    <row r="68" spans="1:12" ht="26" customHeight="1">
      <c r="A68" s="10"/>
      <c r="B68" s="10"/>
      <c r="C68" s="10"/>
      <c r="D68" s="10"/>
      <c r="E68" s="10"/>
      <c r="F68" s="10"/>
      <c r="G68" s="10"/>
      <c r="H68" s="10"/>
      <c r="I68" s="10"/>
      <c r="J68" s="26"/>
      <c r="K68" s="27"/>
      <c r="L68" s="27"/>
    </row>
    <row r="69" spans="1:12" ht="26" customHeight="1">
      <c r="A69" s="10"/>
      <c r="B69" s="10"/>
      <c r="C69" s="10"/>
      <c r="D69" s="10"/>
      <c r="E69" s="10"/>
      <c r="F69" s="10"/>
      <c r="G69" s="10"/>
      <c r="H69" s="10"/>
      <c r="I69" s="10"/>
      <c r="J69" s="26"/>
      <c r="K69" s="27"/>
      <c r="L69" s="27"/>
    </row>
    <row r="70" spans="1:12" ht="26" customHeight="1">
      <c r="A70" s="10"/>
      <c r="B70" s="10"/>
      <c r="C70" s="10"/>
      <c r="D70" s="10"/>
      <c r="E70" s="10"/>
      <c r="F70" s="10"/>
      <c r="G70" s="10"/>
      <c r="H70" s="10"/>
      <c r="I70" s="10"/>
      <c r="J70" s="26"/>
      <c r="K70" s="27"/>
      <c r="L70" s="27"/>
    </row>
    <row r="71" spans="1:12" ht="26" customHeight="1">
      <c r="A71" s="10"/>
      <c r="B71" s="10"/>
      <c r="C71" s="10"/>
      <c r="D71" s="10"/>
      <c r="E71" s="10"/>
      <c r="F71" s="10"/>
      <c r="G71" s="10"/>
      <c r="H71" s="10"/>
      <c r="I71" s="10"/>
      <c r="J71" s="26"/>
      <c r="K71" s="27"/>
      <c r="L71" s="27"/>
    </row>
    <row r="72" spans="1:12" ht="26" customHeight="1">
      <c r="A72" s="10"/>
      <c r="B72" s="10"/>
      <c r="C72" s="10"/>
      <c r="D72" s="10"/>
      <c r="E72" s="10"/>
      <c r="F72" s="10"/>
      <c r="G72" s="10"/>
      <c r="H72" s="10"/>
      <c r="I72" s="10"/>
      <c r="J72" s="26"/>
      <c r="K72" s="27"/>
      <c r="L72" s="27"/>
    </row>
    <row r="73" spans="1:12" ht="15.35">
      <c r="A73" s="66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</row>
    <row r="74" spans="1:12" s="116" customFormat="1" ht="13">
      <c r="A74" s="114" t="s">
        <v>775</v>
      </c>
      <c r="B74" s="115"/>
      <c r="C74" s="115"/>
      <c r="D74" s="115"/>
      <c r="E74" s="115"/>
      <c r="F74" s="115"/>
      <c r="G74" s="115"/>
      <c r="H74" s="115"/>
      <c r="I74" s="115"/>
    </row>
    <row r="75" spans="1:12" s="116" customFormat="1" ht="13">
      <c r="A75" s="115" t="s">
        <v>776</v>
      </c>
      <c r="B75" s="115"/>
      <c r="C75" s="115"/>
      <c r="D75" s="115"/>
      <c r="E75" s="115"/>
      <c r="F75" s="115"/>
      <c r="G75" s="115"/>
      <c r="H75" s="115"/>
      <c r="I75" s="115"/>
    </row>
    <row r="76" spans="1:12" s="116" customFormat="1" ht="13">
      <c r="A76" s="115" t="s">
        <v>816</v>
      </c>
      <c r="B76" s="115"/>
      <c r="C76" s="115"/>
      <c r="D76" s="115"/>
      <c r="E76" s="115"/>
      <c r="F76" s="115"/>
      <c r="G76" s="115"/>
      <c r="H76" s="115"/>
      <c r="I76" s="115"/>
    </row>
    <row r="77" spans="1:12" s="116" customFormat="1" ht="13">
      <c r="A77" s="115" t="s">
        <v>777</v>
      </c>
      <c r="B77" s="115"/>
      <c r="C77" s="115"/>
      <c r="D77" s="115"/>
      <c r="E77" s="115"/>
      <c r="F77" s="115"/>
      <c r="G77" s="115"/>
      <c r="H77" s="115"/>
      <c r="I77" s="115"/>
    </row>
    <row r="78" spans="1:12" s="116" customFormat="1" ht="13">
      <c r="A78" s="115" t="s">
        <v>778</v>
      </c>
      <c r="B78" s="115"/>
      <c r="C78" s="115"/>
      <c r="D78" s="115"/>
      <c r="E78" s="115"/>
      <c r="F78" s="115"/>
      <c r="G78" s="115"/>
      <c r="H78" s="115"/>
      <c r="I78" s="115"/>
    </row>
    <row r="79" spans="1:12" s="116" customFormat="1" ht="13">
      <c r="A79" s="115" t="s">
        <v>753</v>
      </c>
      <c r="B79" s="115"/>
      <c r="C79" s="115"/>
      <c r="D79" s="115"/>
      <c r="E79" s="115"/>
      <c r="F79" s="115"/>
      <c r="G79" s="115"/>
      <c r="H79" s="115"/>
      <c r="I79" s="115"/>
    </row>
    <row r="80" spans="1:12" s="116" customFormat="1" ht="13">
      <c r="A80" s="115" t="s">
        <v>799</v>
      </c>
      <c r="B80" s="115"/>
      <c r="C80" s="115"/>
      <c r="D80" s="115"/>
      <c r="E80" s="115"/>
      <c r="F80" s="115"/>
      <c r="G80" s="115"/>
      <c r="H80" s="115"/>
      <c r="I80" s="115"/>
    </row>
    <row r="81" spans="1:9" s="116" customFormat="1" ht="13">
      <c r="A81" s="115" t="s">
        <v>800</v>
      </c>
      <c r="B81" s="115"/>
      <c r="C81" s="115"/>
      <c r="D81" s="115"/>
      <c r="E81" s="115"/>
      <c r="F81" s="115"/>
      <c r="G81" s="115"/>
      <c r="H81" s="115"/>
      <c r="I81" s="115"/>
    </row>
    <row r="82" spans="1:9" s="116" customFormat="1" ht="13">
      <c r="A82" s="115" t="s">
        <v>801</v>
      </c>
      <c r="B82" s="115"/>
      <c r="C82" s="115"/>
      <c r="D82" s="115"/>
      <c r="E82" s="115"/>
      <c r="F82" s="115"/>
      <c r="G82" s="115"/>
      <c r="H82" s="115"/>
      <c r="I82" s="115"/>
    </row>
    <row r="83" spans="1:9" s="116" customFormat="1" ht="13">
      <c r="A83" s="115" t="s">
        <v>802</v>
      </c>
      <c r="B83" s="115"/>
      <c r="C83" s="115"/>
      <c r="D83" s="115"/>
      <c r="E83" s="115"/>
      <c r="F83" s="115"/>
      <c r="G83" s="115"/>
      <c r="H83" s="115"/>
      <c r="I83" s="115"/>
    </row>
  </sheetData>
  <mergeCells count="1">
    <mergeCell ref="A1:L1"/>
  </mergeCells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P1315"/>
  <sheetViews>
    <sheetView topLeftCell="A1285" workbookViewId="0">
      <selection activeCell="D1302" sqref="D1302"/>
    </sheetView>
  </sheetViews>
  <sheetFormatPr defaultRowHeight="14.35"/>
  <cols>
    <col min="1" max="1" width="8.87890625" style="63"/>
    <col min="2" max="2" width="11" style="63" customWidth="1"/>
    <col min="3" max="3" width="14.41015625" style="63" customWidth="1"/>
    <col min="4" max="4" width="8.87890625" style="63"/>
    <col min="5" max="5" width="8" style="63" customWidth="1"/>
    <col min="6" max="6" width="11" style="63" customWidth="1"/>
    <col min="7" max="7" width="8.87890625" style="63"/>
    <col min="8" max="8" width="10.52734375" style="63" bestFit="1" customWidth="1"/>
    <col min="9" max="9" width="16.64453125" style="63" customWidth="1"/>
    <col min="10" max="11" width="8.87890625" style="63"/>
    <col min="12" max="12" width="15.3515625" style="63" customWidth="1"/>
    <col min="13" max="15" width="8.87890625" style="63"/>
    <col min="16" max="16" width="10.41015625" bestFit="1" customWidth="1"/>
  </cols>
  <sheetData>
    <row r="1" spans="1:16">
      <c r="B1" s="64"/>
      <c r="P1" s="62"/>
    </row>
    <row r="2" spans="1:16">
      <c r="B2" s="129">
        <v>43800</v>
      </c>
      <c r="C2" s="130"/>
      <c r="D2" s="130"/>
      <c r="E2" s="130"/>
      <c r="F2" s="130"/>
      <c r="G2" s="130"/>
      <c r="H2" s="131"/>
      <c r="I2" s="95" t="s">
        <v>32</v>
      </c>
      <c r="J2" s="96">
        <v>70</v>
      </c>
      <c r="K2" s="96"/>
      <c r="L2" s="63" t="s">
        <v>134</v>
      </c>
      <c r="M2" s="63">
        <v>18</v>
      </c>
      <c r="P2" s="62"/>
    </row>
    <row r="3" spans="1:16">
      <c r="B3" s="96" t="s">
        <v>2</v>
      </c>
      <c r="C3" s="96" t="s">
        <v>39</v>
      </c>
      <c r="D3" s="96" t="s">
        <v>40</v>
      </c>
      <c r="E3" s="96"/>
      <c r="I3" s="95" t="s">
        <v>34</v>
      </c>
      <c r="J3" s="96">
        <v>41</v>
      </c>
      <c r="K3" s="88">
        <f>J3/J2</f>
        <v>0.58571428571428574</v>
      </c>
      <c r="L3" s="87" t="s">
        <v>135</v>
      </c>
      <c r="M3" s="63">
        <v>14</v>
      </c>
      <c r="N3" s="88">
        <f>M3/M2</f>
        <v>0.77777777777777779</v>
      </c>
      <c r="P3" s="62"/>
    </row>
    <row r="4" spans="1:16">
      <c r="C4" s="96">
        <v>500000</v>
      </c>
      <c r="D4" s="96"/>
      <c r="E4" s="96"/>
      <c r="I4" s="95" t="s">
        <v>41</v>
      </c>
      <c r="J4" s="96">
        <v>29</v>
      </c>
      <c r="K4" s="88">
        <f>J4/J2</f>
        <v>0.41428571428571431</v>
      </c>
      <c r="L4" s="87" t="s">
        <v>136</v>
      </c>
      <c r="M4" s="63">
        <v>4</v>
      </c>
      <c r="N4" s="88">
        <f>M4/M2</f>
        <v>0.22222222222222221</v>
      </c>
      <c r="P4" s="62"/>
    </row>
    <row r="5" spans="1:16">
      <c r="A5" s="63">
        <v>1</v>
      </c>
      <c r="B5" s="97">
        <v>43802</v>
      </c>
      <c r="C5" s="98" t="e">
        <f t="shared" ref="C5" si="0">C4+D5</f>
        <v>#REF!</v>
      </c>
      <c r="D5" s="98" t="e">
        <f>SUM(#REF!)</f>
        <v>#REF!</v>
      </c>
      <c r="E5" s="96"/>
      <c r="F5" s="99">
        <f t="shared" ref="F5:F20" si="1">B5</f>
        <v>43802</v>
      </c>
      <c r="G5" s="100" t="e">
        <f t="shared" ref="G5:G20" si="2">D5</f>
        <v>#REF!</v>
      </c>
      <c r="P5" s="62"/>
    </row>
    <row r="6" spans="1:16">
      <c r="A6" s="63">
        <v>2</v>
      </c>
      <c r="B6" s="97">
        <v>43803</v>
      </c>
      <c r="C6" s="98" t="e">
        <f t="shared" ref="C6:C7" si="3">C5+D6</f>
        <v>#REF!</v>
      </c>
      <c r="D6" s="98" t="e">
        <f>SUM(#REF!)</f>
        <v>#REF!</v>
      </c>
      <c r="F6" s="99">
        <f t="shared" si="1"/>
        <v>43803</v>
      </c>
      <c r="G6" s="100" t="e">
        <f t="shared" si="2"/>
        <v>#REF!</v>
      </c>
      <c r="P6" s="62"/>
    </row>
    <row r="7" spans="1:16">
      <c r="A7" s="63">
        <v>3</v>
      </c>
      <c r="B7" s="97">
        <v>43804</v>
      </c>
      <c r="C7" s="98" t="e">
        <f t="shared" si="3"/>
        <v>#REF!</v>
      </c>
      <c r="D7" s="98" t="e">
        <f>SUM(#REF!)</f>
        <v>#REF!</v>
      </c>
      <c r="F7" s="99">
        <f t="shared" si="1"/>
        <v>43804</v>
      </c>
      <c r="G7" s="100" t="e">
        <f t="shared" si="2"/>
        <v>#REF!</v>
      </c>
      <c r="P7" s="62"/>
    </row>
    <row r="8" spans="1:16">
      <c r="A8" s="63">
        <v>4</v>
      </c>
      <c r="B8" s="97">
        <v>43805</v>
      </c>
      <c r="C8" s="98" t="e">
        <f t="shared" ref="C8" si="4">C7+D8</f>
        <v>#REF!</v>
      </c>
      <c r="D8" s="98" t="e">
        <f>SUM(#REF!)</f>
        <v>#REF!</v>
      </c>
      <c r="F8" s="99">
        <f t="shared" si="1"/>
        <v>43805</v>
      </c>
      <c r="G8" s="100" t="e">
        <f t="shared" si="2"/>
        <v>#REF!</v>
      </c>
      <c r="P8" s="62"/>
    </row>
    <row r="9" spans="1:16">
      <c r="A9" s="63">
        <v>5</v>
      </c>
      <c r="B9" s="97">
        <v>43808</v>
      </c>
      <c r="C9" s="98" t="e">
        <f t="shared" ref="C9" si="5">C8+D9</f>
        <v>#REF!</v>
      </c>
      <c r="D9" s="98" t="e">
        <f>SUM(#REF!)</f>
        <v>#REF!</v>
      </c>
      <c r="F9" s="99">
        <f t="shared" si="1"/>
        <v>43808</v>
      </c>
      <c r="G9" s="100" t="e">
        <f t="shared" si="2"/>
        <v>#REF!</v>
      </c>
      <c r="P9" s="63"/>
    </row>
    <row r="10" spans="1:16">
      <c r="A10" s="63">
        <v>6</v>
      </c>
      <c r="B10" s="97">
        <v>43809</v>
      </c>
      <c r="C10" s="98" t="e">
        <f t="shared" ref="C10:C11" si="6">C9+D10</f>
        <v>#REF!</v>
      </c>
      <c r="D10" s="98" t="e">
        <f>SUM(#REF!)</f>
        <v>#REF!</v>
      </c>
      <c r="F10" s="99">
        <f t="shared" si="1"/>
        <v>43809</v>
      </c>
      <c r="G10" s="100" t="e">
        <f t="shared" si="2"/>
        <v>#REF!</v>
      </c>
      <c r="P10" s="63"/>
    </row>
    <row r="11" spans="1:16">
      <c r="A11" s="63">
        <v>7</v>
      </c>
      <c r="B11" s="97">
        <v>43811</v>
      </c>
      <c r="C11" s="98" t="e">
        <f t="shared" si="6"/>
        <v>#REF!</v>
      </c>
      <c r="D11" s="98" t="e">
        <f>SUM(#REF!)</f>
        <v>#REF!</v>
      </c>
      <c r="F11" s="99">
        <f t="shared" si="1"/>
        <v>43811</v>
      </c>
      <c r="G11" s="100" t="e">
        <f t="shared" si="2"/>
        <v>#REF!</v>
      </c>
      <c r="P11" s="63"/>
    </row>
    <row r="12" spans="1:16">
      <c r="A12" s="63">
        <v>8</v>
      </c>
      <c r="B12" s="97">
        <v>43812</v>
      </c>
      <c r="C12" s="98" t="e">
        <f t="shared" ref="C12" si="7">C11+D12</f>
        <v>#REF!</v>
      </c>
      <c r="D12" s="98" t="e">
        <f>SUM(#REF!)</f>
        <v>#REF!</v>
      </c>
      <c r="F12" s="99">
        <f t="shared" si="1"/>
        <v>43812</v>
      </c>
      <c r="G12" s="100" t="e">
        <f t="shared" si="2"/>
        <v>#REF!</v>
      </c>
      <c r="P12" s="63"/>
    </row>
    <row r="13" spans="1:16">
      <c r="A13" s="63">
        <v>9</v>
      </c>
      <c r="B13" s="97">
        <v>43815</v>
      </c>
      <c r="C13" s="98" t="e">
        <f t="shared" ref="C13:C14" si="8">C12+D13</f>
        <v>#REF!</v>
      </c>
      <c r="D13" s="98" t="e">
        <f>SUM(#REF!)</f>
        <v>#REF!</v>
      </c>
      <c r="F13" s="99">
        <f t="shared" si="1"/>
        <v>43815</v>
      </c>
      <c r="G13" s="100" t="e">
        <f t="shared" si="2"/>
        <v>#REF!</v>
      </c>
      <c r="P13" s="63"/>
    </row>
    <row r="14" spans="1:16">
      <c r="A14" s="63">
        <v>10</v>
      </c>
      <c r="B14" s="97">
        <v>43816</v>
      </c>
      <c r="C14" s="98" t="e">
        <f t="shared" si="8"/>
        <v>#REF!</v>
      </c>
      <c r="D14" s="98" t="e">
        <f>SUM(#REF!)</f>
        <v>#REF!</v>
      </c>
      <c r="F14" s="99">
        <f t="shared" si="1"/>
        <v>43816</v>
      </c>
      <c r="G14" s="100" t="e">
        <f t="shared" si="2"/>
        <v>#REF!</v>
      </c>
      <c r="P14" s="63"/>
    </row>
    <row r="15" spans="1:16">
      <c r="A15" s="63">
        <v>11</v>
      </c>
      <c r="B15" s="97">
        <v>43817</v>
      </c>
      <c r="C15" s="98" t="e">
        <f t="shared" ref="C15" si="9">C14+D15</f>
        <v>#REF!</v>
      </c>
      <c r="D15" s="98" t="e">
        <f>SUM(#REF!)</f>
        <v>#REF!</v>
      </c>
      <c r="F15" s="99">
        <f t="shared" si="1"/>
        <v>43817</v>
      </c>
      <c r="G15" s="100" t="e">
        <f t="shared" si="2"/>
        <v>#REF!</v>
      </c>
      <c r="P15" s="63"/>
    </row>
    <row r="16" spans="1:16">
      <c r="A16" s="63">
        <v>12</v>
      </c>
      <c r="B16" s="97">
        <v>43818</v>
      </c>
      <c r="C16" s="98" t="e">
        <f t="shared" ref="C16" si="10">C15+D16</f>
        <v>#REF!</v>
      </c>
      <c r="D16" s="98" t="e">
        <f>SUM(#REF!)</f>
        <v>#REF!</v>
      </c>
      <c r="F16" s="99">
        <f t="shared" si="1"/>
        <v>43818</v>
      </c>
      <c r="G16" s="100" t="e">
        <f t="shared" si="2"/>
        <v>#REF!</v>
      </c>
      <c r="P16" s="63"/>
    </row>
    <row r="17" spans="1:16">
      <c r="A17" s="63">
        <v>13</v>
      </c>
      <c r="B17" s="97">
        <v>43819</v>
      </c>
      <c r="C17" s="98" t="e">
        <f t="shared" ref="C17" si="11">C16+D17</f>
        <v>#REF!</v>
      </c>
      <c r="D17" s="98" t="e">
        <f>SUM(#REF!)</f>
        <v>#REF!</v>
      </c>
      <c r="F17" s="99">
        <f t="shared" si="1"/>
        <v>43819</v>
      </c>
      <c r="G17" s="100" t="e">
        <f t="shared" si="2"/>
        <v>#REF!</v>
      </c>
      <c r="P17" s="63"/>
    </row>
    <row r="18" spans="1:16">
      <c r="A18" s="63">
        <v>14</v>
      </c>
      <c r="B18" s="97">
        <v>43822</v>
      </c>
      <c r="C18" s="98" t="e">
        <f t="shared" ref="C18" si="12">C17+D18</f>
        <v>#REF!</v>
      </c>
      <c r="D18" s="98" t="e">
        <f>SUM(#REF!)</f>
        <v>#REF!</v>
      </c>
      <c r="F18" s="99">
        <f t="shared" si="1"/>
        <v>43822</v>
      </c>
      <c r="G18" s="100" t="e">
        <f t="shared" si="2"/>
        <v>#REF!</v>
      </c>
    </row>
    <row r="19" spans="1:16">
      <c r="A19" s="63">
        <v>15</v>
      </c>
      <c r="B19" s="97">
        <v>43823</v>
      </c>
      <c r="C19" s="98" t="e">
        <f t="shared" ref="C19" si="13">C18+D19</f>
        <v>#REF!</v>
      </c>
      <c r="D19" s="98" t="e">
        <f>SUM(#REF!)</f>
        <v>#REF!</v>
      </c>
      <c r="F19" s="99">
        <f t="shared" si="1"/>
        <v>43823</v>
      </c>
      <c r="G19" s="100" t="e">
        <f t="shared" si="2"/>
        <v>#REF!</v>
      </c>
    </row>
    <row r="20" spans="1:16">
      <c r="A20" s="63">
        <v>16</v>
      </c>
      <c r="B20" s="97">
        <v>43826</v>
      </c>
      <c r="C20" s="98" t="e">
        <f t="shared" ref="C20" si="14">C19+D20</f>
        <v>#REF!</v>
      </c>
      <c r="D20" s="98" t="e">
        <f>SUM(#REF!)</f>
        <v>#REF!</v>
      </c>
      <c r="F20" s="99">
        <f t="shared" si="1"/>
        <v>43826</v>
      </c>
      <c r="G20" s="100" t="e">
        <f t="shared" si="2"/>
        <v>#REF!</v>
      </c>
    </row>
    <row r="21" spans="1:16">
      <c r="A21" s="63">
        <v>17</v>
      </c>
      <c r="B21" s="97">
        <v>43829</v>
      </c>
      <c r="C21" s="98" t="e">
        <f t="shared" ref="C21" si="15">C20+D21</f>
        <v>#REF!</v>
      </c>
      <c r="D21" s="98" t="e">
        <f>SUM(#REF!)</f>
        <v>#REF!</v>
      </c>
      <c r="F21" s="99">
        <f t="shared" ref="F21" si="16">B21</f>
        <v>43829</v>
      </c>
      <c r="G21" s="100" t="e">
        <f t="shared" ref="G21" si="17">D21</f>
        <v>#REF!</v>
      </c>
    </row>
    <row r="22" spans="1:16">
      <c r="A22" s="63">
        <v>18</v>
      </c>
      <c r="B22" s="97">
        <v>43830</v>
      </c>
      <c r="C22" s="98" t="e">
        <f t="shared" ref="C22" si="18">C21+D22</f>
        <v>#REF!</v>
      </c>
      <c r="D22" s="98" t="e">
        <f>SUM(#REF!)</f>
        <v>#REF!</v>
      </c>
      <c r="F22" s="99">
        <f t="shared" ref="F22" si="19">B22</f>
        <v>43830</v>
      </c>
      <c r="G22" s="100" t="e">
        <f t="shared" ref="G22" si="20">D22</f>
        <v>#REF!</v>
      </c>
    </row>
    <row r="24" spans="1:16">
      <c r="B24" s="129">
        <v>43831</v>
      </c>
      <c r="C24" s="130"/>
      <c r="D24" s="130"/>
      <c r="E24" s="130"/>
      <c r="F24" s="130"/>
      <c r="G24" s="130"/>
      <c r="H24" s="131"/>
      <c r="I24" s="95" t="s">
        <v>32</v>
      </c>
      <c r="J24" s="96">
        <v>44</v>
      </c>
      <c r="K24" s="96"/>
      <c r="L24" s="63" t="s">
        <v>134</v>
      </c>
      <c r="M24" s="63">
        <v>18</v>
      </c>
    </row>
    <row r="25" spans="1:16">
      <c r="B25" s="96" t="s">
        <v>2</v>
      </c>
      <c r="C25" s="96" t="s">
        <v>39</v>
      </c>
      <c r="D25" s="96" t="s">
        <v>40</v>
      </c>
      <c r="E25" s="96"/>
      <c r="I25" s="95" t="s">
        <v>34</v>
      </c>
      <c r="J25" s="96">
        <v>16</v>
      </c>
      <c r="K25" s="88">
        <f>J25/J24</f>
        <v>0.36363636363636365</v>
      </c>
      <c r="L25" s="87" t="s">
        <v>135</v>
      </c>
      <c r="M25" s="63">
        <v>8</v>
      </c>
      <c r="N25" s="88">
        <f>M25/M24</f>
        <v>0.44444444444444442</v>
      </c>
    </row>
    <row r="26" spans="1:16">
      <c r="C26" s="96">
        <v>500000</v>
      </c>
      <c r="D26" s="96"/>
      <c r="E26" s="96"/>
      <c r="I26" s="95" t="s">
        <v>41</v>
      </c>
      <c r="J26" s="96">
        <v>28</v>
      </c>
      <c r="K26" s="88">
        <f>J26/J24</f>
        <v>0.63636363636363635</v>
      </c>
      <c r="L26" s="87" t="s">
        <v>136</v>
      </c>
      <c r="M26" s="63">
        <v>10</v>
      </c>
      <c r="N26" s="88">
        <f>M26/M24</f>
        <v>0.55555555555555558</v>
      </c>
    </row>
    <row r="27" spans="1:16">
      <c r="A27" s="63">
        <v>1</v>
      </c>
      <c r="B27" s="97">
        <v>43467</v>
      </c>
      <c r="C27" s="98">
        <f t="shared" ref="C27" si="21">C26+D27</f>
        <v>497877.86599999998</v>
      </c>
      <c r="D27" s="98">
        <f>SUM('JAN-2020'!N9:N12)</f>
        <v>-2122.1340000000428</v>
      </c>
      <c r="E27" s="96"/>
      <c r="F27" s="99">
        <f t="shared" ref="F27" si="22">B27</f>
        <v>43467</v>
      </c>
      <c r="G27" s="100">
        <f t="shared" ref="G27" si="23">D27</f>
        <v>-2122.1340000000428</v>
      </c>
    </row>
    <row r="28" spans="1:16">
      <c r="A28" s="63">
        <v>2</v>
      </c>
      <c r="B28" s="97">
        <v>43468</v>
      </c>
      <c r="C28" s="98">
        <f t="shared" ref="C28" si="24">C27+D28</f>
        <v>487461.32100000011</v>
      </c>
      <c r="D28" s="98">
        <f>SUM('JAN-2020'!N13:N15)</f>
        <v>-10416.544999999842</v>
      </c>
      <c r="E28" s="96"/>
      <c r="F28" s="99">
        <f t="shared" ref="F28" si="25">B28</f>
        <v>43468</v>
      </c>
      <c r="G28" s="100">
        <f t="shared" ref="G28" si="26">D28</f>
        <v>-10416.544999999842</v>
      </c>
    </row>
    <row r="29" spans="1:16">
      <c r="A29" s="63">
        <v>3</v>
      </c>
      <c r="B29" s="97">
        <v>43469</v>
      </c>
      <c r="C29" s="98">
        <f t="shared" ref="C29" si="27">C28+D29</f>
        <v>469963.60099999997</v>
      </c>
      <c r="D29" s="98">
        <f>SUM('JAN-2020'!N16:N21)</f>
        <v>-17497.720000000169</v>
      </c>
      <c r="E29" s="96"/>
      <c r="F29" s="99">
        <f t="shared" ref="F29" si="28">B29</f>
        <v>43469</v>
      </c>
      <c r="G29" s="100">
        <f t="shared" ref="G29" si="29">D29</f>
        <v>-17497.720000000169</v>
      </c>
    </row>
    <row r="30" spans="1:16">
      <c r="A30" s="63">
        <v>4</v>
      </c>
      <c r="B30" s="97">
        <v>43470</v>
      </c>
      <c r="C30" s="98">
        <f t="shared" ref="C30" si="30">C29+D30</f>
        <v>484841.08099999995</v>
      </c>
      <c r="D30" s="98">
        <f>SUM('JAN-2020'!O24)</f>
        <v>14877.48</v>
      </c>
      <c r="E30" s="96"/>
      <c r="F30" s="99">
        <f t="shared" ref="F30" si="31">B30</f>
        <v>43470</v>
      </c>
      <c r="G30" s="100">
        <f t="shared" ref="G30" si="32">D30</f>
        <v>14877.48</v>
      </c>
    </row>
    <row r="31" spans="1:16">
      <c r="A31" s="63">
        <v>5</v>
      </c>
      <c r="B31" s="97">
        <v>43471</v>
      </c>
      <c r="C31" s="98">
        <f t="shared" ref="C31" si="33">C30+D31</f>
        <v>486315.11099999998</v>
      </c>
      <c r="D31" s="98">
        <f>'JAN-2020'!O27</f>
        <v>1474.0300000000288</v>
      </c>
      <c r="E31" s="96"/>
      <c r="F31" s="99">
        <f t="shared" ref="F31" si="34">B31</f>
        <v>43471</v>
      </c>
      <c r="G31" s="100">
        <f t="shared" ref="G31" si="35">D31</f>
        <v>1474.0300000000288</v>
      </c>
    </row>
    <row r="32" spans="1:16">
      <c r="A32" s="63">
        <v>6</v>
      </c>
      <c r="B32" s="97">
        <v>43474</v>
      </c>
      <c r="C32" s="98">
        <f t="shared" ref="C32" si="36">C31+D32</f>
        <v>472970.82099999994</v>
      </c>
      <c r="D32" s="98">
        <f>SUM('JAN-2020'!O31)</f>
        <v>-13344.290000000032</v>
      </c>
      <c r="E32" s="96"/>
      <c r="F32" s="99">
        <f t="shared" ref="F32" si="37">B32</f>
        <v>43474</v>
      </c>
      <c r="G32" s="100">
        <f t="shared" ref="G32" si="38">D32</f>
        <v>-13344.290000000032</v>
      </c>
    </row>
    <row r="33" spans="1:14">
      <c r="A33" s="63">
        <v>7</v>
      </c>
      <c r="B33" s="97">
        <v>43475</v>
      </c>
      <c r="C33" s="98">
        <f t="shared" ref="C33" si="39">C32+D33</f>
        <v>467767.28099999996</v>
      </c>
      <c r="D33" s="98">
        <f>SUM('JAN-2020'!O33)</f>
        <v>-5203.5400000000009</v>
      </c>
      <c r="E33" s="96"/>
      <c r="F33" s="99">
        <f t="shared" ref="F33" si="40">B33</f>
        <v>43475</v>
      </c>
      <c r="G33" s="100">
        <f t="shared" ref="G33" si="41">D33</f>
        <v>-5203.5400000000009</v>
      </c>
    </row>
    <row r="34" spans="1:14">
      <c r="A34" s="63">
        <v>8</v>
      </c>
      <c r="B34" s="97">
        <v>43478</v>
      </c>
      <c r="C34" s="98">
        <f t="shared" ref="C34" si="42">C33+D34</f>
        <v>482195.68099999998</v>
      </c>
      <c r="D34" s="98">
        <f>SUM('JAN-2020'!O34)</f>
        <v>14428.4</v>
      </c>
      <c r="E34" s="96"/>
      <c r="F34" s="99">
        <f t="shared" ref="F34" si="43">B34</f>
        <v>43478</v>
      </c>
      <c r="G34" s="100">
        <f t="shared" ref="G34" si="44">D34</f>
        <v>14428.4</v>
      </c>
    </row>
    <row r="35" spans="1:14">
      <c r="A35" s="63">
        <v>9</v>
      </c>
      <c r="B35" s="97">
        <v>43479</v>
      </c>
      <c r="C35" s="98">
        <f t="shared" ref="C35" si="45">C34+D35</f>
        <v>488096.15299999993</v>
      </c>
      <c r="D35" s="98">
        <f>SUM('JAN-2020'!O37)</f>
        <v>5900.4719999999315</v>
      </c>
      <c r="E35" s="96"/>
      <c r="F35" s="99">
        <f t="shared" ref="F35" si="46">B35</f>
        <v>43479</v>
      </c>
      <c r="G35" s="100">
        <f t="shared" ref="G35" si="47">D35</f>
        <v>5900.4719999999315</v>
      </c>
    </row>
    <row r="36" spans="1:14">
      <c r="A36" s="63">
        <v>10</v>
      </c>
      <c r="B36" s="97">
        <v>43480</v>
      </c>
      <c r="C36" s="98">
        <f t="shared" ref="C36" si="48">C35+D36</f>
        <v>490859.70000000007</v>
      </c>
      <c r="D36" s="98">
        <f>SUM('JAN-2020'!O40)</f>
        <v>2763.5470000001101</v>
      </c>
      <c r="E36" s="96"/>
      <c r="F36" s="99">
        <f t="shared" ref="F36" si="49">B36</f>
        <v>43480</v>
      </c>
      <c r="G36" s="100">
        <f t="shared" ref="G36" si="50">D36</f>
        <v>2763.5470000001101</v>
      </c>
    </row>
    <row r="37" spans="1:14">
      <c r="A37" s="63">
        <v>11</v>
      </c>
      <c r="B37" s="97">
        <v>43481</v>
      </c>
      <c r="C37" s="98">
        <f t="shared" ref="C37" si="51">C36+D37</f>
        <v>494893.14030000003</v>
      </c>
      <c r="D37" s="98">
        <f>SUM('JAN-2020'!$O$43)</f>
        <v>4033.4402999999475</v>
      </c>
      <c r="E37" s="96"/>
      <c r="F37" s="99">
        <f t="shared" ref="F37" si="52">B37</f>
        <v>43481</v>
      </c>
      <c r="G37" s="100">
        <f t="shared" ref="G37" si="53">D37</f>
        <v>4033.4402999999475</v>
      </c>
    </row>
    <row r="38" spans="1:14">
      <c r="A38" s="63">
        <v>12</v>
      </c>
      <c r="B38" s="97">
        <v>43482</v>
      </c>
      <c r="C38" s="98">
        <f t="shared" ref="C38" si="54">C37+D38</f>
        <v>486611.83230000013</v>
      </c>
      <c r="D38" s="98">
        <f>'JAN-2020'!O44</f>
        <v>-8281.3079999999045</v>
      </c>
      <c r="E38" s="96"/>
      <c r="F38" s="99">
        <f t="shared" ref="F38" si="55">B38</f>
        <v>43482</v>
      </c>
      <c r="G38" s="100">
        <f t="shared" ref="G38" si="56">D38</f>
        <v>-8281.3079999999045</v>
      </c>
    </row>
    <row r="39" spans="1:14">
      <c r="A39" s="63">
        <v>13</v>
      </c>
      <c r="B39" s="97">
        <f>'JAN-2020'!B45</f>
        <v>43853</v>
      </c>
      <c r="C39" s="98">
        <f t="shared" ref="C39" si="57">C38+D39</f>
        <v>498172.91280000017</v>
      </c>
      <c r="D39" s="98">
        <f>'JAN-2020'!O45</f>
        <v>11561.080500000027</v>
      </c>
      <c r="E39" s="96"/>
      <c r="F39" s="99">
        <f t="shared" ref="F39" si="58">B39</f>
        <v>43853</v>
      </c>
      <c r="G39" s="100">
        <f t="shared" ref="G39" si="59">D39</f>
        <v>11561.080500000027</v>
      </c>
    </row>
    <row r="40" spans="1:14">
      <c r="A40" s="63">
        <v>14</v>
      </c>
      <c r="B40" s="97">
        <f>'JAN-2020'!B46</f>
        <v>43857</v>
      </c>
      <c r="C40" s="98">
        <f t="shared" ref="C40" si="60">C39+D40</f>
        <v>482806.75280000019</v>
      </c>
      <c r="D40" s="98">
        <f>'JAN-2020'!O46</f>
        <v>-15366.159999999954</v>
      </c>
      <c r="E40" s="96"/>
      <c r="F40" s="99">
        <f t="shared" ref="F40" si="61">B40</f>
        <v>43857</v>
      </c>
      <c r="G40" s="100">
        <f t="shared" ref="G40" si="62">D40</f>
        <v>-15366.159999999954</v>
      </c>
    </row>
    <row r="41" spans="1:14">
      <c r="A41" s="63">
        <v>15</v>
      </c>
      <c r="B41" s="97">
        <f>'JAN-2020'!B47</f>
        <v>43858</v>
      </c>
      <c r="C41" s="98">
        <f t="shared" ref="C41" si="63">C40+D41</f>
        <v>480671.2028000002</v>
      </c>
      <c r="D41" s="98">
        <f>'JAN-2020'!O47</f>
        <v>-2135.5500000000002</v>
      </c>
      <c r="E41" s="96"/>
      <c r="F41" s="99">
        <f t="shared" ref="F41" si="64">B41</f>
        <v>43858</v>
      </c>
      <c r="G41" s="100">
        <f t="shared" ref="G41" si="65">D41</f>
        <v>-2135.5500000000002</v>
      </c>
    </row>
    <row r="42" spans="1:14">
      <c r="A42" s="63">
        <v>16</v>
      </c>
      <c r="B42" s="97">
        <f>'JAN-2020'!B48</f>
        <v>43859</v>
      </c>
      <c r="C42" s="98">
        <f t="shared" ref="C42" si="66">C41+D42</f>
        <v>464497.60280000028</v>
      </c>
      <c r="D42" s="98">
        <f>'JAN-2020'!O48</f>
        <v>-16173.599999999909</v>
      </c>
      <c r="E42" s="96"/>
      <c r="F42" s="99">
        <f t="shared" ref="F42" si="67">B42</f>
        <v>43859</v>
      </c>
      <c r="G42" s="100">
        <f t="shared" ref="G42" si="68">D42</f>
        <v>-16173.599999999909</v>
      </c>
    </row>
    <row r="43" spans="1:14">
      <c r="A43" s="63">
        <v>17</v>
      </c>
      <c r="B43" s="97">
        <f>'JAN-2020'!B49</f>
        <v>43860</v>
      </c>
      <c r="C43" s="98">
        <f t="shared" ref="C43" si="69">C42+D43</f>
        <v>446525.36680000019</v>
      </c>
      <c r="D43" s="98">
        <f>'JAN-2020'!$O$50</f>
        <v>-17972.236000000095</v>
      </c>
      <c r="E43" s="96"/>
      <c r="F43" s="99">
        <f t="shared" ref="F43" si="70">B43</f>
        <v>43860</v>
      </c>
      <c r="G43" s="100">
        <f t="shared" ref="G43" si="71">D43</f>
        <v>-17972.236000000095</v>
      </c>
    </row>
    <row r="44" spans="1:14">
      <c r="A44" s="63">
        <v>18</v>
      </c>
      <c r="B44" s="97">
        <v>43861</v>
      </c>
      <c r="C44" s="98">
        <f t="shared" ref="C44" si="72">C43+D44</f>
        <v>453441.98176000005</v>
      </c>
      <c r="D44" s="98">
        <f>'JAN-2020'!O52</f>
        <v>6916.6149599998462</v>
      </c>
      <c r="E44" s="96"/>
      <c r="F44" s="99">
        <f t="shared" ref="F44" si="73">B44</f>
        <v>43861</v>
      </c>
      <c r="G44" s="100">
        <f t="shared" ref="G44" si="74">D44</f>
        <v>6916.6149599998462</v>
      </c>
    </row>
    <row r="46" spans="1:14">
      <c r="B46" s="129">
        <v>43862</v>
      </c>
      <c r="C46" s="130"/>
      <c r="D46" s="130"/>
      <c r="E46" s="130"/>
      <c r="F46" s="130"/>
      <c r="G46" s="130"/>
      <c r="H46" s="131"/>
      <c r="I46" s="95" t="s">
        <v>32</v>
      </c>
      <c r="J46" s="96">
        <v>58</v>
      </c>
      <c r="K46" s="96"/>
      <c r="L46" s="63" t="s">
        <v>134</v>
      </c>
      <c r="M46" s="63">
        <v>17</v>
      </c>
    </row>
    <row r="47" spans="1:14">
      <c r="B47" s="96" t="s">
        <v>2</v>
      </c>
      <c r="C47" s="96" t="s">
        <v>39</v>
      </c>
      <c r="D47" s="96" t="s">
        <v>40</v>
      </c>
      <c r="E47" s="96"/>
      <c r="I47" s="95" t="s">
        <v>34</v>
      </c>
      <c r="J47" s="96">
        <v>31</v>
      </c>
      <c r="K47" s="88">
        <f>J47/J46</f>
        <v>0.53448275862068961</v>
      </c>
      <c r="L47" s="87" t="s">
        <v>135</v>
      </c>
      <c r="M47" s="63">
        <v>10</v>
      </c>
      <c r="N47" s="88">
        <f>M47/M46</f>
        <v>0.58823529411764708</v>
      </c>
    </row>
    <row r="48" spans="1:14">
      <c r="C48" s="96">
        <v>500000</v>
      </c>
      <c r="D48" s="96"/>
      <c r="E48" s="96"/>
      <c r="I48" s="95" t="s">
        <v>41</v>
      </c>
      <c r="J48" s="96">
        <v>27</v>
      </c>
      <c r="K48" s="88">
        <f>J48/J46</f>
        <v>0.46551724137931033</v>
      </c>
      <c r="L48" s="87" t="s">
        <v>136</v>
      </c>
      <c r="M48" s="63">
        <v>7</v>
      </c>
      <c r="N48" s="88">
        <f>M48/M46</f>
        <v>0.41176470588235292</v>
      </c>
    </row>
    <row r="49" spans="1:7">
      <c r="A49" s="63">
        <v>1</v>
      </c>
      <c r="B49" s="97">
        <v>43864</v>
      </c>
      <c r="C49" s="98">
        <f t="shared" ref="C49" si="75">C48+D49</f>
        <v>511542.01999999996</v>
      </c>
      <c r="D49" s="98">
        <f>SUM('FEB-2020'!N9)</f>
        <v>11542.019999999968</v>
      </c>
      <c r="E49" s="96"/>
      <c r="F49" s="99">
        <f t="shared" ref="F49" si="76">B49</f>
        <v>43864</v>
      </c>
      <c r="G49" s="100">
        <f t="shared" ref="G49" si="77">D49</f>
        <v>11542.019999999968</v>
      </c>
    </row>
    <row r="50" spans="1:7">
      <c r="A50" s="63">
        <v>2</v>
      </c>
      <c r="B50" s="97">
        <v>43865</v>
      </c>
      <c r="C50" s="98">
        <f t="shared" ref="C50" si="78">C49+D50</f>
        <v>490434.87131999998</v>
      </c>
      <c r="D50" s="98">
        <f>SUM('FEB-2020'!N10:N12)</f>
        <v>-21107.148679999998</v>
      </c>
      <c r="E50" s="96"/>
      <c r="F50" s="99">
        <f t="shared" ref="F50" si="79">B50</f>
        <v>43865</v>
      </c>
      <c r="G50" s="100">
        <f t="shared" ref="G50" si="80">D50</f>
        <v>-21107.148679999998</v>
      </c>
    </row>
    <row r="51" spans="1:7">
      <c r="A51" s="63">
        <v>3</v>
      </c>
      <c r="B51" s="97">
        <v>43866</v>
      </c>
      <c r="C51" s="98">
        <f t="shared" ref="C51" si="81">C50+D51</f>
        <v>476277.22131999984</v>
      </c>
      <c r="D51" s="98">
        <f>SUM('FEB-2020'!N13:N14)</f>
        <v>-14157.650000000136</v>
      </c>
      <c r="E51" s="96"/>
      <c r="F51" s="99">
        <f t="shared" ref="F51" si="82">B51</f>
        <v>43866</v>
      </c>
      <c r="G51" s="100">
        <f t="shared" ref="G51" si="83">D51</f>
        <v>-14157.650000000136</v>
      </c>
    </row>
    <row r="52" spans="1:7">
      <c r="A52" s="63">
        <v>4</v>
      </c>
      <c r="B52" s="97">
        <v>43867</v>
      </c>
      <c r="C52" s="98">
        <f t="shared" ref="C52" si="84">C51+D52</f>
        <v>475511.73631999973</v>
      </c>
      <c r="D52" s="98">
        <f>SUM('FEB-2020'!N15:N18)</f>
        <v>-765.48500000009062</v>
      </c>
      <c r="E52" s="96"/>
      <c r="F52" s="99">
        <f t="shared" ref="F52" si="85">B52</f>
        <v>43867</v>
      </c>
      <c r="G52" s="100">
        <f t="shared" ref="G52" si="86">D52</f>
        <v>-765.48500000009062</v>
      </c>
    </row>
    <row r="53" spans="1:7">
      <c r="A53" s="63">
        <v>5</v>
      </c>
      <c r="B53" s="97">
        <v>43868</v>
      </c>
      <c r="C53" s="98">
        <f t="shared" ref="C53" si="87">C52+D53</f>
        <v>455362.0563199998</v>
      </c>
      <c r="D53" s="98">
        <f>SUM('FEB-2020'!N19:N20)</f>
        <v>-20149.679999999909</v>
      </c>
      <c r="E53" s="96"/>
      <c r="F53" s="99">
        <f t="shared" ref="F53" si="88">B53</f>
        <v>43868</v>
      </c>
      <c r="G53" s="100">
        <f t="shared" ref="G53" si="89">D53</f>
        <v>-20149.679999999909</v>
      </c>
    </row>
    <row r="54" spans="1:7">
      <c r="A54" s="63">
        <v>6</v>
      </c>
      <c r="B54" s="97">
        <v>43871</v>
      </c>
      <c r="C54" s="98">
        <f t="shared" ref="C54" si="90">C53+D54</f>
        <v>476204.83631999989</v>
      </c>
      <c r="D54" s="98">
        <f>SUM('FEB-2020'!$N$21)</f>
        <v>20842.780000000064</v>
      </c>
      <c r="E54" s="96"/>
      <c r="F54" s="99">
        <f t="shared" ref="F54" si="91">B54</f>
        <v>43871</v>
      </c>
      <c r="G54" s="100">
        <f t="shared" ref="G54" si="92">D54</f>
        <v>20842.780000000064</v>
      </c>
    </row>
    <row r="55" spans="1:7">
      <c r="A55" s="63">
        <v>7</v>
      </c>
      <c r="B55" s="97">
        <v>43872</v>
      </c>
      <c r="C55" s="98">
        <f t="shared" ref="C55" si="93">C54+D55</f>
        <v>510846.70631999988</v>
      </c>
      <c r="D55" s="98">
        <f>SUM('FEB-2020'!O26)</f>
        <v>34641.870000000024</v>
      </c>
      <c r="E55" s="96"/>
      <c r="F55" s="99">
        <f t="shared" ref="F55" si="94">B55</f>
        <v>43872</v>
      </c>
      <c r="G55" s="100">
        <f t="shared" ref="G55" si="95">D55</f>
        <v>34641.870000000024</v>
      </c>
    </row>
    <row r="56" spans="1:7">
      <c r="A56" s="63">
        <v>8</v>
      </c>
      <c r="B56" s="97">
        <v>43873</v>
      </c>
      <c r="C56" s="98">
        <f t="shared" ref="C56" si="96">C55+D56</f>
        <v>512271.00831999973</v>
      </c>
      <c r="D56" s="98">
        <f>SUM('FEB-2020'!O30)</f>
        <v>1424.3019999998705</v>
      </c>
      <c r="E56" s="96"/>
      <c r="F56" s="99">
        <f t="shared" ref="F56" si="97">B56</f>
        <v>43873</v>
      </c>
      <c r="G56" s="100">
        <f t="shared" ref="G56" si="98">D56</f>
        <v>1424.3019999998705</v>
      </c>
    </row>
    <row r="57" spans="1:7">
      <c r="A57" s="63">
        <v>9</v>
      </c>
      <c r="B57" s="97">
        <v>43874</v>
      </c>
      <c r="C57" s="98">
        <f t="shared" ref="C57" si="99">C56+D57</f>
        <v>517535.45331999962</v>
      </c>
      <c r="D57" s="98">
        <f>SUM('FEB-2020'!O33)</f>
        <v>5264.4449999999015</v>
      </c>
      <c r="E57" s="96"/>
      <c r="F57" s="99">
        <f t="shared" ref="F57" si="100">B57</f>
        <v>43874</v>
      </c>
      <c r="G57" s="100">
        <f t="shared" ref="G57" si="101">D57</f>
        <v>5264.4449999999015</v>
      </c>
    </row>
    <row r="58" spans="1:7">
      <c r="A58" s="63">
        <v>10</v>
      </c>
      <c r="B58" s="97">
        <v>43875</v>
      </c>
      <c r="C58" s="98">
        <f t="shared" ref="C58" si="102">C57+D58</f>
        <v>540587.23831999965</v>
      </c>
      <c r="D58" s="98">
        <f>SUM('FEB-2020'!$O$39)</f>
        <v>23051.785000000018</v>
      </c>
      <c r="E58" s="96"/>
      <c r="F58" s="99">
        <f t="shared" ref="F58" si="103">B58</f>
        <v>43875</v>
      </c>
      <c r="G58" s="100">
        <f t="shared" ref="G58" si="104">D58</f>
        <v>23051.785000000018</v>
      </c>
    </row>
    <row r="59" spans="1:7">
      <c r="A59" s="63">
        <v>11</v>
      </c>
      <c r="B59" s="97">
        <v>43878</v>
      </c>
      <c r="C59" s="98">
        <f t="shared" ref="C59" si="105">C58+D59</f>
        <v>536810.26231999951</v>
      </c>
      <c r="D59" s="98">
        <f>SUM('FEB-2020'!O40)</f>
        <v>-3776.9760000001274</v>
      </c>
      <c r="E59" s="96"/>
      <c r="F59" s="99">
        <f t="shared" ref="F59" si="106">B59</f>
        <v>43878</v>
      </c>
      <c r="G59" s="100">
        <f t="shared" ref="G59" si="107">D59</f>
        <v>-3776.9760000001274</v>
      </c>
    </row>
    <row r="60" spans="1:7">
      <c r="A60" s="63">
        <v>12</v>
      </c>
      <c r="B60" s="97">
        <v>43879</v>
      </c>
      <c r="C60" s="98">
        <f t="shared" ref="C60" si="108">C59+D60</f>
        <v>532100.81231999956</v>
      </c>
      <c r="D60" s="98">
        <f>SUM('FEB-2020'!O44)</f>
        <v>-4709.4499999999971</v>
      </c>
      <c r="E60" s="96"/>
      <c r="F60" s="99">
        <f t="shared" ref="F60" si="109">B60</f>
        <v>43879</v>
      </c>
      <c r="G60" s="100">
        <f t="shared" ref="G60" si="110">D60</f>
        <v>-4709.4499999999971</v>
      </c>
    </row>
    <row r="61" spans="1:7">
      <c r="A61" s="63">
        <v>13</v>
      </c>
      <c r="B61" s="97">
        <v>43880</v>
      </c>
      <c r="C61" s="98">
        <f t="shared" ref="C61" si="111">C60+D61</f>
        <v>555229.43231999956</v>
      </c>
      <c r="D61" s="98">
        <f>SUM('FEB-2020'!O47)</f>
        <v>23128.619999999974</v>
      </c>
      <c r="E61" s="96"/>
      <c r="F61" s="99">
        <f t="shared" ref="F61" si="112">B61</f>
        <v>43880</v>
      </c>
      <c r="G61" s="100">
        <f t="shared" ref="G61" si="113">D61</f>
        <v>23128.619999999974</v>
      </c>
    </row>
    <row r="62" spans="1:7">
      <c r="A62" s="63">
        <v>14</v>
      </c>
      <c r="B62" s="97">
        <v>43881</v>
      </c>
      <c r="C62" s="98">
        <f t="shared" ref="C62" si="114">C61+D62</f>
        <v>585707.06431999954</v>
      </c>
      <c r="D62" s="98">
        <f>SUM('FEB-2020'!O54)</f>
        <v>30477.631999999998</v>
      </c>
      <c r="E62" s="96"/>
      <c r="F62" s="99">
        <f t="shared" ref="F62" si="115">B62</f>
        <v>43881</v>
      </c>
      <c r="G62" s="100">
        <f t="shared" ref="G62" si="116">D62</f>
        <v>30477.631999999998</v>
      </c>
    </row>
    <row r="63" spans="1:7">
      <c r="A63" s="63">
        <v>15</v>
      </c>
      <c r="B63" s="97">
        <v>43885</v>
      </c>
      <c r="C63" s="98">
        <f t="shared" ref="C63" si="117">C62+D63</f>
        <v>603763.82431999967</v>
      </c>
      <c r="D63" s="98">
        <f>SUM('FEB-2020'!O59)</f>
        <v>18056.760000000093</v>
      </c>
      <c r="E63" s="96"/>
      <c r="F63" s="99">
        <f t="shared" ref="F63" si="118">B63</f>
        <v>43885</v>
      </c>
      <c r="G63" s="100">
        <f t="shared" ref="G63" si="119">D63</f>
        <v>18056.760000000093</v>
      </c>
    </row>
    <row r="64" spans="1:7">
      <c r="A64" s="63">
        <v>16</v>
      </c>
      <c r="B64" s="97">
        <v>43886</v>
      </c>
      <c r="C64" s="98">
        <f t="shared" ref="C64:C65" si="120">C63+D64</f>
        <v>595820.60431999958</v>
      </c>
      <c r="D64" s="98">
        <f>SUM('FEB-2020'!O61)</f>
        <v>-7943.2200000000412</v>
      </c>
      <c r="E64" s="96"/>
      <c r="F64" s="99">
        <f t="shared" ref="F64:F65" si="121">B64</f>
        <v>43886</v>
      </c>
      <c r="G64" s="100">
        <f t="shared" ref="G64:G65" si="122">D64</f>
        <v>-7943.2200000000412</v>
      </c>
    </row>
    <row r="65" spans="1:14">
      <c r="A65" s="63">
        <v>17</v>
      </c>
      <c r="B65" s="97">
        <v>43887</v>
      </c>
      <c r="C65" s="98">
        <f t="shared" si="120"/>
        <v>573337.15081999928</v>
      </c>
      <c r="D65" s="98">
        <f>SUM('FEB-2020'!O65)</f>
        <v>-22483.453500000291</v>
      </c>
      <c r="E65" s="96"/>
      <c r="F65" s="99">
        <f t="shared" si="121"/>
        <v>43887</v>
      </c>
      <c r="G65" s="100">
        <f t="shared" si="122"/>
        <v>-22483.453500000291</v>
      </c>
    </row>
    <row r="68" spans="1:14">
      <c r="B68" s="129">
        <v>43891</v>
      </c>
      <c r="C68" s="130"/>
      <c r="D68" s="130"/>
      <c r="E68" s="130"/>
      <c r="F68" s="130"/>
      <c r="G68" s="130"/>
      <c r="H68" s="131"/>
      <c r="I68" s="95" t="s">
        <v>32</v>
      </c>
      <c r="J68" s="96">
        <v>35</v>
      </c>
      <c r="K68" s="96"/>
      <c r="L68" s="63" t="s">
        <v>134</v>
      </c>
      <c r="M68" s="63">
        <v>13</v>
      </c>
    </row>
    <row r="69" spans="1:14">
      <c r="B69" s="96" t="s">
        <v>2</v>
      </c>
      <c r="C69" s="96" t="s">
        <v>39</v>
      </c>
      <c r="D69" s="96" t="s">
        <v>40</v>
      </c>
      <c r="E69" s="96"/>
      <c r="I69" s="95" t="s">
        <v>34</v>
      </c>
      <c r="J69" s="96">
        <v>21</v>
      </c>
      <c r="K69" s="88">
        <f>J69/J68</f>
        <v>0.6</v>
      </c>
      <c r="L69" s="87" t="s">
        <v>135</v>
      </c>
      <c r="M69" s="63">
        <v>10</v>
      </c>
      <c r="N69" s="88">
        <f>M69/M68</f>
        <v>0.76923076923076927</v>
      </c>
    </row>
    <row r="70" spans="1:14">
      <c r="C70" s="96">
        <v>500000</v>
      </c>
      <c r="D70" s="96"/>
      <c r="E70" s="96"/>
      <c r="I70" s="95" t="s">
        <v>41</v>
      </c>
      <c r="J70" s="96">
        <v>14</v>
      </c>
      <c r="K70" s="88">
        <f>J70/J68</f>
        <v>0.4</v>
      </c>
      <c r="L70" s="87" t="s">
        <v>136</v>
      </c>
      <c r="M70" s="63">
        <v>3</v>
      </c>
      <c r="N70" s="88">
        <f>M70/M68</f>
        <v>0.23076923076923078</v>
      </c>
    </row>
    <row r="71" spans="1:14">
      <c r="A71" s="63">
        <v>1</v>
      </c>
      <c r="B71" s="97">
        <v>43892</v>
      </c>
      <c r="C71" s="98">
        <f t="shared" ref="C71" si="123">C70+D71</f>
        <v>509819.69599999994</v>
      </c>
      <c r="D71" s="98">
        <f>SUM('Mar-2020'!N9:N12)</f>
        <v>9819.6959999999417</v>
      </c>
      <c r="E71" s="96"/>
      <c r="F71" s="99">
        <f t="shared" ref="F71" si="124">B71</f>
        <v>43892</v>
      </c>
      <c r="G71" s="100">
        <f t="shared" ref="G71" si="125">D71</f>
        <v>9819.6959999999417</v>
      </c>
    </row>
    <row r="72" spans="1:14">
      <c r="A72" s="63">
        <v>2</v>
      </c>
      <c r="B72" s="97">
        <v>43893</v>
      </c>
      <c r="C72" s="98">
        <f t="shared" ref="C72" si="126">C71+D72</f>
        <v>520326.78599999973</v>
      </c>
      <c r="D72" s="98">
        <f>SUM('Mar-2020'!$N$13:$N$16)</f>
        <v>10507.089999999795</v>
      </c>
      <c r="E72" s="96"/>
      <c r="F72" s="99">
        <f t="shared" ref="F72" si="127">B72</f>
        <v>43893</v>
      </c>
      <c r="G72" s="100">
        <f t="shared" ref="G72:G77" si="128">D72</f>
        <v>10507.089999999795</v>
      </c>
    </row>
    <row r="73" spans="1:14">
      <c r="A73" s="63">
        <v>3</v>
      </c>
      <c r="B73" s="97">
        <v>43894</v>
      </c>
      <c r="C73" s="98">
        <f t="shared" ref="C73" si="129">C72+D73</f>
        <v>562628.33199999994</v>
      </c>
      <c r="D73" s="98">
        <f>SUM('Mar-2020'!N17:N19)</f>
        <v>42301.546000000177</v>
      </c>
      <c r="E73" s="96"/>
      <c r="F73" s="99">
        <f t="shared" ref="F73" si="130">B73</f>
        <v>43894</v>
      </c>
      <c r="G73" s="100">
        <f t="shared" si="128"/>
        <v>42301.546000000177</v>
      </c>
    </row>
    <row r="74" spans="1:14">
      <c r="A74" s="63">
        <v>4</v>
      </c>
      <c r="B74" s="97">
        <v>43895</v>
      </c>
      <c r="C74" s="98">
        <f t="shared" ref="C74" si="131">C73+D74</f>
        <v>547453.34199999995</v>
      </c>
      <c r="D74" s="98">
        <f>SUM('Mar-2020'!O21)</f>
        <v>-15174.99</v>
      </c>
      <c r="E74" s="96"/>
      <c r="F74" s="99">
        <f t="shared" ref="F74" si="132">B74</f>
        <v>43895</v>
      </c>
      <c r="G74" s="100">
        <f t="shared" si="128"/>
        <v>-15174.99</v>
      </c>
    </row>
    <row r="75" spans="1:14">
      <c r="A75" s="63">
        <v>5</v>
      </c>
      <c r="B75" s="97">
        <v>43899</v>
      </c>
      <c r="C75" s="98">
        <f t="shared" ref="C75" si="133">C74+D75</f>
        <v>537358.24199999997</v>
      </c>
      <c r="D75" s="98">
        <f>SUM('Mar-2020'!O24)</f>
        <v>-10095.099999999999</v>
      </c>
      <c r="E75" s="96"/>
      <c r="F75" s="99">
        <f t="shared" ref="F75" si="134">B75</f>
        <v>43899</v>
      </c>
      <c r="G75" s="100">
        <f t="shared" si="128"/>
        <v>-10095.099999999999</v>
      </c>
    </row>
    <row r="76" spans="1:14">
      <c r="A76" s="63">
        <v>6</v>
      </c>
      <c r="B76" s="97">
        <v>43902</v>
      </c>
      <c r="C76" s="98">
        <f t="shared" ref="C76" si="135">C75+D76</f>
        <v>554124.85450000002</v>
      </c>
      <c r="D76" s="98">
        <f>SUM('Mar-2020'!O26)</f>
        <v>16766.612499999999</v>
      </c>
      <c r="E76" s="96"/>
      <c r="F76" s="99">
        <f t="shared" ref="F76" si="136">B76</f>
        <v>43902</v>
      </c>
      <c r="G76" s="100">
        <f t="shared" si="128"/>
        <v>16766.612499999999</v>
      </c>
    </row>
    <row r="77" spans="1:14">
      <c r="A77" s="63">
        <v>7</v>
      </c>
      <c r="B77" s="97">
        <v>43906</v>
      </c>
      <c r="C77" s="98">
        <f t="shared" ref="C77" si="137">C76+D77</f>
        <v>577514.11450000003</v>
      </c>
      <c r="D77" s="98">
        <f>SUM('Mar-2020'!N27)</f>
        <v>23389.26</v>
      </c>
      <c r="E77" s="96"/>
      <c r="F77" s="99">
        <f t="shared" ref="F77" si="138">B77</f>
        <v>43906</v>
      </c>
      <c r="G77" s="100">
        <f t="shared" si="128"/>
        <v>23389.26</v>
      </c>
    </row>
    <row r="78" spans="1:14">
      <c r="A78" s="63">
        <v>8</v>
      </c>
      <c r="B78" s="97">
        <v>43907</v>
      </c>
      <c r="C78" s="98">
        <f t="shared" ref="C78" si="139">C77+D78</f>
        <v>581669.42699999991</v>
      </c>
      <c r="D78" s="98">
        <f>SUM('Mar-2020'!$O$29)</f>
        <v>4155.3124999999309</v>
      </c>
      <c r="E78" s="96"/>
      <c r="F78" s="99">
        <f t="shared" ref="F78" si="140">B78</f>
        <v>43907</v>
      </c>
      <c r="G78" s="100">
        <f t="shared" ref="G78" si="141">D78</f>
        <v>4155.3124999999309</v>
      </c>
    </row>
    <row r="79" spans="1:14">
      <c r="A79" s="63">
        <v>9</v>
      </c>
      <c r="B79" s="97">
        <v>43908</v>
      </c>
      <c r="C79" s="98">
        <f t="shared" ref="C79" si="142">C78+D79</f>
        <v>625683.71699999983</v>
      </c>
      <c r="D79" s="98">
        <f>SUM('Mar-2020'!O35)</f>
        <v>44014.289999999972</v>
      </c>
      <c r="E79" s="96"/>
      <c r="F79" s="99">
        <f t="shared" ref="F79" si="143">B79</f>
        <v>43908</v>
      </c>
      <c r="G79" s="100">
        <f t="shared" ref="G79" si="144">D79</f>
        <v>44014.289999999972</v>
      </c>
    </row>
    <row r="80" spans="1:14">
      <c r="A80" s="63">
        <v>10</v>
      </c>
      <c r="B80" s="97">
        <v>43909</v>
      </c>
      <c r="C80" s="98">
        <f t="shared" ref="C80" si="145">C79+D80</f>
        <v>626143.84499999986</v>
      </c>
      <c r="D80" s="98">
        <f>SUM('Mar-2020'!O36)</f>
        <v>460.12800000005461</v>
      </c>
      <c r="E80" s="96"/>
      <c r="F80" s="99">
        <f t="shared" ref="F80" si="146">B80</f>
        <v>43909</v>
      </c>
      <c r="G80" s="100">
        <f t="shared" ref="G80" si="147">D80</f>
        <v>460.12800000005461</v>
      </c>
    </row>
    <row r="81" spans="1:14">
      <c r="A81" s="63">
        <v>11</v>
      </c>
      <c r="B81" s="97">
        <v>43910</v>
      </c>
      <c r="C81" s="98">
        <f t="shared" ref="C81" si="148">C80+D81</f>
        <v>615800.02499999991</v>
      </c>
      <c r="D81" s="98">
        <f>SUM('Mar-2020'!O37)</f>
        <v>-10343.82</v>
      </c>
      <c r="E81" s="96"/>
      <c r="F81" s="99">
        <f t="shared" ref="F81" si="149">B81</f>
        <v>43910</v>
      </c>
      <c r="G81" s="100">
        <f t="shared" ref="G81" si="150">D81</f>
        <v>-10343.82</v>
      </c>
    </row>
    <row r="82" spans="1:14">
      <c r="A82" s="63">
        <v>12</v>
      </c>
      <c r="B82" s="97">
        <v>43920</v>
      </c>
      <c r="C82" s="98">
        <f t="shared" ref="C82" si="151">C81+D82</f>
        <v>626691.66499999992</v>
      </c>
      <c r="D82" s="98">
        <f>SUM('Mar-2020'!O39)</f>
        <v>10891.640000000036</v>
      </c>
      <c r="E82" s="96"/>
      <c r="F82" s="99">
        <f t="shared" ref="F82" si="152">B82</f>
        <v>43920</v>
      </c>
      <c r="G82" s="100">
        <f t="shared" ref="G82" si="153">D82</f>
        <v>10891.640000000036</v>
      </c>
    </row>
    <row r="83" spans="1:14">
      <c r="A83" s="63">
        <v>13</v>
      </c>
      <c r="B83" s="97">
        <v>43921</v>
      </c>
      <c r="C83" s="98">
        <f t="shared" ref="C83" si="154">C82+D83</f>
        <v>656638.48499999987</v>
      </c>
      <c r="D83" s="98">
        <f>SUM('Mar-2020'!O43)</f>
        <v>29946.81999999992</v>
      </c>
      <c r="E83" s="96"/>
      <c r="F83" s="99">
        <f t="shared" ref="F83" si="155">B83</f>
        <v>43921</v>
      </c>
      <c r="G83" s="100">
        <f t="shared" ref="G83" si="156">D83</f>
        <v>29946.81999999992</v>
      </c>
    </row>
    <row r="85" spans="1:14">
      <c r="B85" s="129">
        <v>43922</v>
      </c>
      <c r="C85" s="130"/>
      <c r="D85" s="130"/>
      <c r="E85" s="130"/>
      <c r="F85" s="130"/>
      <c r="G85" s="130"/>
      <c r="H85" s="131"/>
      <c r="I85" s="95" t="s">
        <v>32</v>
      </c>
      <c r="J85" s="96">
        <v>76</v>
      </c>
      <c r="K85" s="96"/>
      <c r="L85" s="63" t="s">
        <v>134</v>
      </c>
      <c r="M85" s="63">
        <v>18</v>
      </c>
    </row>
    <row r="86" spans="1:14">
      <c r="B86" s="96" t="s">
        <v>2</v>
      </c>
      <c r="C86" s="96" t="s">
        <v>39</v>
      </c>
      <c r="D86" s="96" t="s">
        <v>40</v>
      </c>
      <c r="E86" s="96"/>
      <c r="I86" s="95" t="s">
        <v>34</v>
      </c>
      <c r="J86" s="96">
        <v>45</v>
      </c>
      <c r="K86" s="88">
        <f>J86/J85</f>
        <v>0.59210526315789469</v>
      </c>
      <c r="L86" s="87" t="s">
        <v>135</v>
      </c>
      <c r="M86" s="63">
        <v>14</v>
      </c>
      <c r="N86" s="88">
        <f>M86/M85</f>
        <v>0.77777777777777779</v>
      </c>
    </row>
    <row r="87" spans="1:14">
      <c r="C87" s="96">
        <v>500000</v>
      </c>
      <c r="D87" s="96"/>
      <c r="E87" s="96"/>
      <c r="I87" s="95" t="s">
        <v>41</v>
      </c>
      <c r="J87" s="96">
        <v>31</v>
      </c>
      <c r="K87" s="88">
        <f>J87/J85</f>
        <v>0.40789473684210525</v>
      </c>
      <c r="L87" s="87" t="s">
        <v>136</v>
      </c>
      <c r="M87" s="63">
        <v>4</v>
      </c>
      <c r="N87" s="88">
        <f>M87/M85</f>
        <v>0.22222222222222221</v>
      </c>
    </row>
    <row r="88" spans="1:14">
      <c r="A88" s="63">
        <v>1</v>
      </c>
      <c r="B88" s="97">
        <v>43922</v>
      </c>
      <c r="C88" s="98">
        <f t="shared" ref="C88" si="157">C87+D88</f>
        <v>507954.89</v>
      </c>
      <c r="D88" s="98">
        <f>SUM('Apr-2020'!N9:N11)</f>
        <v>7954.8899999999985</v>
      </c>
      <c r="E88" s="96"/>
      <c r="F88" s="99">
        <f t="shared" ref="F88" si="158">B88</f>
        <v>43922</v>
      </c>
      <c r="G88" s="100">
        <f t="shared" ref="G88" si="159">D88</f>
        <v>7954.8899999999985</v>
      </c>
    </row>
    <row r="89" spans="1:14">
      <c r="A89" s="63">
        <v>2</v>
      </c>
      <c r="B89" s="97">
        <v>43924</v>
      </c>
      <c r="C89" s="98">
        <f t="shared" ref="C89" si="160">C88+D89</f>
        <v>535083.37</v>
      </c>
      <c r="D89" s="98">
        <f>SUM('Apr-2020'!N12:N18)</f>
        <v>27128.479999999989</v>
      </c>
      <c r="E89" s="96"/>
      <c r="F89" s="99">
        <f t="shared" ref="F89" si="161">B89</f>
        <v>43924</v>
      </c>
      <c r="G89" s="100">
        <f t="shared" ref="G89" si="162">D89</f>
        <v>27128.479999999989</v>
      </c>
    </row>
    <row r="90" spans="1:14">
      <c r="A90" s="63">
        <v>3</v>
      </c>
      <c r="B90" s="97">
        <v>43928</v>
      </c>
      <c r="C90" s="98">
        <f t="shared" ref="C90" si="163">C89+D90</f>
        <v>568514.45399999991</v>
      </c>
      <c r="D90" s="98">
        <f>SUM('Apr-2020'!N19:N22)</f>
        <v>33431.083999999893</v>
      </c>
      <c r="E90" s="96"/>
      <c r="F90" s="99">
        <f t="shared" ref="F90" si="164">B90</f>
        <v>43928</v>
      </c>
      <c r="G90" s="100">
        <f t="shared" ref="G90" si="165">D90</f>
        <v>33431.083999999893</v>
      </c>
    </row>
    <row r="91" spans="1:14">
      <c r="A91" s="63">
        <v>4</v>
      </c>
      <c r="B91" s="97">
        <v>43929</v>
      </c>
      <c r="C91" s="98">
        <f t="shared" ref="C91" si="166">C90+D91</f>
        <v>617538.32903999975</v>
      </c>
      <c r="D91" s="98">
        <f>SUM('Apr-2020'!N23:N28)</f>
        <v>49023.875039999846</v>
      </c>
      <c r="E91" s="96"/>
      <c r="F91" s="99">
        <f t="shared" ref="F91" si="167">B91</f>
        <v>43929</v>
      </c>
      <c r="G91" s="100">
        <f t="shared" ref="G91" si="168">D91</f>
        <v>49023.875039999846</v>
      </c>
    </row>
    <row r="92" spans="1:14">
      <c r="A92" s="63">
        <v>5</v>
      </c>
      <c r="B92" s="97">
        <v>43930</v>
      </c>
      <c r="C92" s="98">
        <f t="shared" ref="C92" si="169">C91+D92</f>
        <v>669242.00703999982</v>
      </c>
      <c r="D92" s="98">
        <f>SUM('Apr-2020'!N29:N33)</f>
        <v>51703.678000000065</v>
      </c>
      <c r="E92" s="96"/>
      <c r="F92" s="99">
        <f t="shared" ref="F92" si="170">B92</f>
        <v>43930</v>
      </c>
      <c r="G92" s="100">
        <f t="shared" ref="G92" si="171">D92</f>
        <v>51703.678000000065</v>
      </c>
    </row>
    <row r="93" spans="1:14">
      <c r="A93" s="63">
        <v>6</v>
      </c>
      <c r="B93" s="97">
        <v>43934</v>
      </c>
      <c r="C93" s="98">
        <f t="shared" ref="C93" si="172">C92+D93</f>
        <v>688228.08403999975</v>
      </c>
      <c r="D93" s="98">
        <f>SUM('Apr-2020'!N34:N36)</f>
        <v>18986.076999999903</v>
      </c>
      <c r="E93" s="96"/>
      <c r="F93" s="99">
        <f t="shared" ref="F93" si="173">B93</f>
        <v>43934</v>
      </c>
      <c r="G93" s="100">
        <f t="shared" ref="G93" si="174">D93</f>
        <v>18986.076999999903</v>
      </c>
    </row>
    <row r="94" spans="1:14">
      <c r="A94" s="63">
        <v>7</v>
      </c>
      <c r="B94" s="97">
        <v>43936</v>
      </c>
      <c r="C94" s="98">
        <f t="shared" ref="C94" si="175">C93+D94</f>
        <v>724528.38643999957</v>
      </c>
      <c r="D94" s="98">
        <f>SUM('Apr-2020'!O42)</f>
        <v>36300.30239999987</v>
      </c>
      <c r="E94" s="96"/>
      <c r="F94" s="99">
        <f t="shared" ref="F94" si="176">B94</f>
        <v>43936</v>
      </c>
      <c r="G94" s="100">
        <f t="shared" ref="G94" si="177">D94</f>
        <v>36300.30239999987</v>
      </c>
    </row>
    <row r="95" spans="1:14">
      <c r="A95" s="63">
        <v>8</v>
      </c>
      <c r="B95" s="97">
        <v>43937</v>
      </c>
      <c r="C95" s="98">
        <f t="shared" ref="C95" si="178">C94+D95</f>
        <v>722783.63643999968</v>
      </c>
      <c r="D95" s="98">
        <f>SUM('Apr-2020'!O48)</f>
        <v>-1744.7499999998508</v>
      </c>
      <c r="E95" s="96"/>
      <c r="F95" s="99">
        <f t="shared" ref="F95" si="179">B95</f>
        <v>43937</v>
      </c>
      <c r="G95" s="100">
        <f t="shared" ref="G95" si="180">D95</f>
        <v>-1744.7499999998508</v>
      </c>
    </row>
    <row r="96" spans="1:14">
      <c r="A96" s="63">
        <v>9</v>
      </c>
      <c r="B96" s="97">
        <v>43938</v>
      </c>
      <c r="C96" s="98">
        <f t="shared" ref="C96" si="181">C95+D96</f>
        <v>711866.69143999962</v>
      </c>
      <c r="D96" s="98">
        <f>SUM('Apr-2020'!$O$51)</f>
        <v>-10916.945000000058</v>
      </c>
      <c r="E96" s="96"/>
      <c r="F96" s="99">
        <f t="shared" ref="F96" si="182">B96</f>
        <v>43938</v>
      </c>
      <c r="G96" s="100">
        <f t="shared" ref="G96" si="183">D96</f>
        <v>-10916.945000000058</v>
      </c>
    </row>
    <row r="97" spans="1:14">
      <c r="A97" s="63">
        <v>10</v>
      </c>
      <c r="B97" s="97">
        <v>43941</v>
      </c>
      <c r="C97" s="98">
        <f t="shared" ref="C97" si="184">C96+D97</f>
        <v>747292.23943999957</v>
      </c>
      <c r="D97" s="98">
        <f>SUM('Apr-2020'!O55)</f>
        <v>35425.547999999944</v>
      </c>
      <c r="E97" s="96"/>
      <c r="F97" s="99">
        <f t="shared" ref="F97" si="185">B97</f>
        <v>43941</v>
      </c>
      <c r="G97" s="100">
        <f t="shared" ref="G97" si="186">D97</f>
        <v>35425.547999999944</v>
      </c>
    </row>
    <row r="98" spans="1:14">
      <c r="A98" s="63">
        <v>11</v>
      </c>
      <c r="B98" s="97">
        <v>43942</v>
      </c>
      <c r="C98" s="98">
        <f t="shared" ref="C98" si="187">C97+D98</f>
        <v>741244.89943999983</v>
      </c>
      <c r="D98" s="98">
        <f>SUM('Apr-2020'!O57)</f>
        <v>-6047.3399999997546</v>
      </c>
      <c r="E98" s="96"/>
      <c r="F98" s="99">
        <f t="shared" ref="F98" si="188">B98</f>
        <v>43942</v>
      </c>
      <c r="G98" s="100">
        <f t="shared" ref="G98" si="189">D98</f>
        <v>-6047.3399999997546</v>
      </c>
    </row>
    <row r="99" spans="1:14">
      <c r="A99" s="63">
        <v>12</v>
      </c>
      <c r="B99" s="97">
        <v>43943</v>
      </c>
      <c r="C99" s="98">
        <f t="shared" ref="C99" si="190">C98+D99</f>
        <v>761903.16343999992</v>
      </c>
      <c r="D99" s="98">
        <f>SUM('Apr-2020'!N58:N63)</f>
        <v>20658.264000000047</v>
      </c>
      <c r="E99" s="96"/>
      <c r="F99" s="99">
        <f t="shared" ref="F99" si="191">B99</f>
        <v>43943</v>
      </c>
      <c r="G99" s="100">
        <f t="shared" ref="G99" si="192">D99</f>
        <v>20658.264000000047</v>
      </c>
    </row>
    <row r="100" spans="1:14">
      <c r="A100" s="63">
        <v>13</v>
      </c>
      <c r="B100" s="97">
        <v>43944</v>
      </c>
      <c r="C100" s="98">
        <f t="shared" ref="C100" si="193">C99+D100</f>
        <v>791112.86343999987</v>
      </c>
      <c r="D100" s="98">
        <f>SUM('Apr-2020'!N64:N66)</f>
        <v>29209.699999999997</v>
      </c>
      <c r="E100" s="96"/>
      <c r="F100" s="99">
        <f t="shared" ref="F100" si="194">B100</f>
        <v>43944</v>
      </c>
      <c r="G100" s="100">
        <f t="shared" ref="G100" si="195">D100</f>
        <v>29209.699999999997</v>
      </c>
    </row>
    <row r="101" spans="1:14">
      <c r="A101" s="63">
        <v>14</v>
      </c>
      <c r="B101" s="97">
        <v>43945</v>
      </c>
      <c r="C101" s="98">
        <f t="shared" ref="C101" si="196">C100+D101</f>
        <v>803048.52343999979</v>
      </c>
      <c r="D101" s="98">
        <f>SUM('Apr-2020'!N67:N70)</f>
        <v>11935.659999999973</v>
      </c>
      <c r="E101" s="96"/>
      <c r="F101" s="99">
        <f t="shared" ref="F101" si="197">B101</f>
        <v>43945</v>
      </c>
      <c r="G101" s="100">
        <f t="shared" ref="G101" si="198">D101</f>
        <v>11935.659999999973</v>
      </c>
    </row>
    <row r="102" spans="1:14">
      <c r="A102" s="63">
        <v>15</v>
      </c>
      <c r="B102" s="97">
        <v>43948</v>
      </c>
      <c r="C102" s="98">
        <f t="shared" ref="C102" si="199">C101+D102</f>
        <v>806146.41183999972</v>
      </c>
      <c r="D102" s="98">
        <f>SUM('Apr-2020'!O75)</f>
        <v>3097.8883999999653</v>
      </c>
      <c r="E102" s="96"/>
      <c r="F102" s="99">
        <f t="shared" ref="F102" si="200">B102</f>
        <v>43948</v>
      </c>
      <c r="G102" s="100">
        <f t="shared" ref="G102" si="201">D102</f>
        <v>3097.8883999999653</v>
      </c>
    </row>
    <row r="103" spans="1:14">
      <c r="A103" s="63">
        <v>16</v>
      </c>
      <c r="B103" s="97">
        <v>43949</v>
      </c>
      <c r="C103" s="98">
        <f t="shared" ref="C103" si="202">C102+D103</f>
        <v>795588.90183999971</v>
      </c>
      <c r="D103" s="98">
        <f>SUM('Apr-2020'!O78)</f>
        <v>-10557.51000000002</v>
      </c>
      <c r="E103" s="96"/>
      <c r="F103" s="99">
        <f t="shared" ref="F103" si="203">B103</f>
        <v>43949</v>
      </c>
      <c r="G103" s="100">
        <f t="shared" ref="G103" si="204">D103</f>
        <v>-10557.51000000002</v>
      </c>
      <c r="K103" s="63" t="s">
        <v>325</v>
      </c>
    </row>
    <row r="104" spans="1:14">
      <c r="A104" s="63">
        <v>17</v>
      </c>
      <c r="B104" s="97">
        <v>43950</v>
      </c>
      <c r="C104" s="98">
        <f t="shared" ref="C104:C105" si="205">C103+D104</f>
        <v>798552.9478399998</v>
      </c>
      <c r="D104" s="98">
        <f>SUM('Apr-2020'!O81)</f>
        <v>2964.046000000093</v>
      </c>
      <c r="F104" s="99">
        <f t="shared" ref="F104:F105" si="206">B104</f>
        <v>43950</v>
      </c>
      <c r="G104" s="100">
        <f t="shared" ref="G104:G105" si="207">D104</f>
        <v>2964.046000000093</v>
      </c>
    </row>
    <row r="105" spans="1:14">
      <c r="A105" s="63">
        <v>18</v>
      </c>
      <c r="B105" s="97">
        <v>43951</v>
      </c>
      <c r="C105" s="98">
        <f t="shared" si="205"/>
        <v>855597.93783999991</v>
      </c>
      <c r="D105" s="98">
        <f>SUM('Apr-2020'!O84)</f>
        <v>57044.990000000063</v>
      </c>
      <c r="F105" s="99">
        <f t="shared" si="206"/>
        <v>43951</v>
      </c>
      <c r="G105" s="100">
        <f t="shared" si="207"/>
        <v>57044.990000000063</v>
      </c>
    </row>
    <row r="107" spans="1:14">
      <c r="B107" s="101">
        <v>43952</v>
      </c>
      <c r="C107" s="102"/>
      <c r="D107" s="102"/>
      <c r="E107" s="102"/>
      <c r="F107" s="102"/>
      <c r="G107" s="102"/>
      <c r="H107" s="103"/>
      <c r="I107" s="95" t="s">
        <v>32</v>
      </c>
      <c r="J107" s="96">
        <v>44</v>
      </c>
      <c r="K107" s="96"/>
      <c r="L107" s="63" t="s">
        <v>134</v>
      </c>
      <c r="M107" s="63">
        <v>19</v>
      </c>
    </row>
    <row r="108" spans="1:14">
      <c r="B108" s="96" t="s">
        <v>2</v>
      </c>
      <c r="C108" s="96" t="s">
        <v>39</v>
      </c>
      <c r="D108" s="96" t="s">
        <v>40</v>
      </c>
      <c r="E108" s="96"/>
      <c r="I108" s="95" t="s">
        <v>34</v>
      </c>
      <c r="J108" s="96">
        <v>20</v>
      </c>
      <c r="K108" s="88">
        <f>J108/J107</f>
        <v>0.45454545454545453</v>
      </c>
      <c r="L108" s="87" t="s">
        <v>135</v>
      </c>
      <c r="M108" s="63">
        <v>8</v>
      </c>
      <c r="N108" s="88">
        <f>M108/M107</f>
        <v>0.42105263157894735</v>
      </c>
    </row>
    <row r="109" spans="1:14">
      <c r="C109" s="96">
        <v>500000</v>
      </c>
      <c r="D109" s="96"/>
      <c r="E109" s="96"/>
      <c r="I109" s="95" t="s">
        <v>41</v>
      </c>
      <c r="J109" s="96">
        <v>24</v>
      </c>
      <c r="K109" s="88">
        <f>J109/J107</f>
        <v>0.54545454545454541</v>
      </c>
      <c r="L109" s="87" t="s">
        <v>136</v>
      </c>
      <c r="M109" s="63">
        <v>11</v>
      </c>
      <c r="N109" s="88">
        <f>M109/M107</f>
        <v>0.57894736842105265</v>
      </c>
    </row>
    <row r="110" spans="1:14">
      <c r="A110" s="63">
        <v>1</v>
      </c>
      <c r="B110" s="97">
        <v>43955</v>
      </c>
      <c r="C110" s="98">
        <f t="shared" ref="C110:C111" si="208">C109+D110</f>
        <v>496693.18000000011</v>
      </c>
      <c r="D110" s="98">
        <f>SUM('May-2020'!N9)</f>
        <v>-3306.8199999998997</v>
      </c>
      <c r="E110" s="96"/>
      <c r="F110" s="99">
        <f t="shared" ref="F110:F111" si="209">B110</f>
        <v>43955</v>
      </c>
      <c r="G110" s="100">
        <f t="shared" ref="G110:G111" si="210">D110</f>
        <v>-3306.8199999998997</v>
      </c>
    </row>
    <row r="111" spans="1:14">
      <c r="A111" s="63">
        <v>2</v>
      </c>
      <c r="B111" s="97">
        <v>43956</v>
      </c>
      <c r="C111" s="98">
        <f t="shared" si="208"/>
        <v>492516.68000000011</v>
      </c>
      <c r="D111" s="98">
        <f>SUM('May-2020'!N10:N12)</f>
        <v>-4176.5000000000273</v>
      </c>
      <c r="E111" s="96"/>
      <c r="F111" s="99">
        <f t="shared" si="209"/>
        <v>43956</v>
      </c>
      <c r="G111" s="100">
        <f t="shared" si="210"/>
        <v>-4176.5000000000273</v>
      </c>
    </row>
    <row r="112" spans="1:14">
      <c r="A112" s="63">
        <v>3</v>
      </c>
      <c r="B112" s="97">
        <v>43957</v>
      </c>
      <c r="C112" s="98">
        <f t="shared" ref="C112" si="211">C111+D112</f>
        <v>474544.10000000015</v>
      </c>
      <c r="D112" s="98">
        <f>SUM('May-2020'!O14)</f>
        <v>-17972.579999999936</v>
      </c>
      <c r="E112" s="96"/>
      <c r="F112" s="99">
        <f t="shared" ref="F112" si="212">B112</f>
        <v>43957</v>
      </c>
      <c r="G112" s="100">
        <f t="shared" ref="G112" si="213">D112</f>
        <v>-17972.579999999936</v>
      </c>
    </row>
    <row r="113" spans="1:7">
      <c r="A113" s="63">
        <v>4</v>
      </c>
      <c r="B113" s="97">
        <v>43958</v>
      </c>
      <c r="C113" s="98">
        <f t="shared" ref="C113" si="214">C112+D113</f>
        <v>486512.88300000026</v>
      </c>
      <c r="D113" s="98">
        <f>SUM('May-2020'!O16)</f>
        <v>11968.783000000101</v>
      </c>
      <c r="E113" s="96"/>
      <c r="F113" s="99">
        <f t="shared" ref="F113" si="215">B113</f>
        <v>43958</v>
      </c>
      <c r="G113" s="100">
        <f t="shared" ref="G113" si="216">D113</f>
        <v>11968.783000000101</v>
      </c>
    </row>
    <row r="114" spans="1:7">
      <c r="A114" s="63">
        <v>5</v>
      </c>
      <c r="B114" s="97">
        <v>43959</v>
      </c>
      <c r="C114" s="98">
        <f t="shared" ref="C114" si="217">C113+D114</f>
        <v>477136.90800000029</v>
      </c>
      <c r="D114" s="98">
        <f>SUM('May-2020'!O17)</f>
        <v>-9375.9750000000004</v>
      </c>
      <c r="E114" s="96"/>
      <c r="F114" s="99">
        <f t="shared" ref="F114" si="218">B114</f>
        <v>43959</v>
      </c>
      <c r="G114" s="100">
        <f t="shared" ref="G114" si="219">D114</f>
        <v>-9375.9750000000004</v>
      </c>
    </row>
    <row r="115" spans="1:7">
      <c r="A115" s="63">
        <v>6</v>
      </c>
      <c r="B115" s="97">
        <v>43962</v>
      </c>
      <c r="C115" s="98">
        <f t="shared" ref="C115" si="220">C114+D115</f>
        <v>469095.27300000034</v>
      </c>
      <c r="D115" s="98">
        <f>SUM('May-2020'!$O$19)</f>
        <v>-8041.6349999999256</v>
      </c>
      <c r="E115" s="96"/>
      <c r="F115" s="99">
        <f t="shared" ref="F115" si="221">B115</f>
        <v>43962</v>
      </c>
      <c r="G115" s="100">
        <f t="shared" ref="G115" si="222">D115</f>
        <v>-8041.6349999999256</v>
      </c>
    </row>
    <row r="116" spans="1:7">
      <c r="A116" s="63">
        <v>7</v>
      </c>
      <c r="B116" s="97">
        <v>43963</v>
      </c>
      <c r="C116" s="98">
        <f t="shared" ref="C116" si="223">C115+D116</f>
        <v>494405.05300000036</v>
      </c>
      <c r="D116" s="98">
        <f>SUM('May-2020'!O23)</f>
        <v>25309.780000000028</v>
      </c>
      <c r="E116" s="96"/>
      <c r="F116" s="99">
        <f t="shared" ref="F116" si="224">B116</f>
        <v>43963</v>
      </c>
      <c r="G116" s="100">
        <f t="shared" ref="G116" si="225">D116</f>
        <v>25309.780000000028</v>
      </c>
    </row>
    <row r="117" spans="1:7">
      <c r="A117" s="63">
        <v>8</v>
      </c>
      <c r="B117" s="97">
        <v>43964</v>
      </c>
      <c r="C117" s="98">
        <f t="shared" ref="C117" si="226">C116+D117</f>
        <v>509394.05300000025</v>
      </c>
      <c r="D117" s="98">
        <f>SUM('May-2020'!O25)</f>
        <v>14988.999999999887</v>
      </c>
      <c r="E117" s="96"/>
      <c r="F117" s="99">
        <f t="shared" ref="F117" si="227">B117</f>
        <v>43964</v>
      </c>
      <c r="G117" s="100">
        <f t="shared" ref="G117" si="228">D117</f>
        <v>14988.999999999887</v>
      </c>
    </row>
    <row r="118" spans="1:7">
      <c r="A118" s="63">
        <v>9</v>
      </c>
      <c r="B118" s="97">
        <v>43965</v>
      </c>
      <c r="C118" s="98">
        <f t="shared" ref="C118" si="229">C117+D118</f>
        <v>511920.57300000027</v>
      </c>
      <c r="D118" s="98">
        <f>SUM('May-2020'!O28)</f>
        <v>2526.5199999999991</v>
      </c>
      <c r="E118" s="96"/>
      <c r="F118" s="99">
        <f t="shared" ref="F118" si="230">B118</f>
        <v>43965</v>
      </c>
      <c r="G118" s="100">
        <f t="shared" ref="G118" si="231">D118</f>
        <v>2526.5199999999991</v>
      </c>
    </row>
    <row r="119" spans="1:7">
      <c r="A119" s="63">
        <v>10</v>
      </c>
      <c r="B119" s="97">
        <v>43966</v>
      </c>
      <c r="C119" s="98">
        <f t="shared" ref="C119" si="232">C118+D119</f>
        <v>491527.25100000028</v>
      </c>
      <c r="D119" s="98">
        <f>SUM('May-2020'!O30)</f>
        <v>-20393.321999999971</v>
      </c>
      <c r="E119" s="96"/>
      <c r="F119" s="99">
        <f t="shared" ref="F119" si="233">B119</f>
        <v>43966</v>
      </c>
      <c r="G119" s="100">
        <f t="shared" ref="G119" si="234">D119</f>
        <v>-20393.321999999971</v>
      </c>
    </row>
    <row r="120" spans="1:7">
      <c r="A120" s="63">
        <v>11</v>
      </c>
      <c r="B120" s="97">
        <v>43969</v>
      </c>
      <c r="C120" s="98">
        <f t="shared" ref="C120" si="235">C119+D120</f>
        <v>485008.3560000002</v>
      </c>
      <c r="D120" s="98">
        <f>SUM('May-2020'!O33)</f>
        <v>-6518.8950000000532</v>
      </c>
      <c r="E120" s="96"/>
      <c r="F120" s="99">
        <f t="shared" ref="F120" si="236">B120</f>
        <v>43969</v>
      </c>
      <c r="G120" s="100">
        <f t="shared" ref="G120" si="237">D120</f>
        <v>-6518.8950000000532</v>
      </c>
    </row>
    <row r="121" spans="1:7">
      <c r="A121" s="63">
        <v>12</v>
      </c>
      <c r="B121" s="97">
        <v>43970</v>
      </c>
      <c r="C121" s="98">
        <f t="shared" ref="C121" si="238">C120+D121</f>
        <v>491766.39600000024</v>
      </c>
      <c r="D121" s="98">
        <f>SUM('May-2020'!O35)</f>
        <v>6758.0400000000345</v>
      </c>
      <c r="E121" s="96"/>
      <c r="F121" s="99">
        <f t="shared" ref="F121" si="239">B121</f>
        <v>43970</v>
      </c>
      <c r="G121" s="100">
        <f t="shared" ref="G121" si="240">D121</f>
        <v>6758.0400000000345</v>
      </c>
    </row>
    <row r="122" spans="1:7">
      <c r="A122" s="63">
        <v>13</v>
      </c>
      <c r="B122" s="97">
        <v>43971</v>
      </c>
      <c r="C122" s="98">
        <f t="shared" ref="C122" si="241">C121+D122</f>
        <v>463431.39600000024</v>
      </c>
      <c r="D122" s="98">
        <f>SUM('May-2020'!O37)</f>
        <v>-28335</v>
      </c>
      <c r="E122" s="96"/>
      <c r="F122" s="99">
        <f t="shared" ref="F122" si="242">B122</f>
        <v>43971</v>
      </c>
      <c r="G122" s="100">
        <f t="shared" ref="G122" si="243">D122</f>
        <v>-28335</v>
      </c>
    </row>
    <row r="123" spans="1:7">
      <c r="A123" s="63">
        <v>14</v>
      </c>
      <c r="B123" s="97">
        <v>43972</v>
      </c>
      <c r="C123" s="98">
        <f t="shared" ref="C123:C125" si="244">C122+D123</f>
        <v>462360.2510000004</v>
      </c>
      <c r="D123" s="98">
        <f>SUM('May-2020'!O41)</f>
        <v>-1071.1449999998488</v>
      </c>
      <c r="E123" s="96"/>
      <c r="F123" s="99">
        <f t="shared" ref="F123:F125" si="245">B123</f>
        <v>43972</v>
      </c>
      <c r="G123" s="100">
        <f t="shared" ref="G123:G125" si="246">D123</f>
        <v>-1071.1449999998488</v>
      </c>
    </row>
    <row r="124" spans="1:7">
      <c r="A124" s="63">
        <v>15</v>
      </c>
      <c r="B124" s="97">
        <v>43973</v>
      </c>
      <c r="C124" s="98">
        <f t="shared" si="244"/>
        <v>445079.45100000041</v>
      </c>
      <c r="D124" s="98">
        <f>SUM('May-2020'!O42)</f>
        <v>-17280.8</v>
      </c>
      <c r="E124" s="96"/>
      <c r="F124" s="99">
        <f t="shared" si="245"/>
        <v>43973</v>
      </c>
      <c r="G124" s="100">
        <f t="shared" si="246"/>
        <v>-17280.8</v>
      </c>
    </row>
    <row r="125" spans="1:7">
      <c r="A125" s="63">
        <v>16</v>
      </c>
      <c r="B125" s="97">
        <v>43977</v>
      </c>
      <c r="C125" s="98">
        <f t="shared" si="244"/>
        <v>467876.80100000039</v>
      </c>
      <c r="D125" s="98">
        <f>SUM('May-2020'!O46)</f>
        <v>22797.35</v>
      </c>
      <c r="E125" s="96"/>
      <c r="F125" s="99">
        <f t="shared" si="245"/>
        <v>43977</v>
      </c>
      <c r="G125" s="100">
        <f t="shared" si="246"/>
        <v>22797.35</v>
      </c>
    </row>
    <row r="126" spans="1:7">
      <c r="A126" s="63">
        <v>17</v>
      </c>
      <c r="B126" s="97">
        <v>43978</v>
      </c>
      <c r="C126" s="98">
        <f t="shared" ref="C126" si="247">C125+D126</f>
        <v>471294.20100000041</v>
      </c>
      <c r="D126" s="98">
        <f>SUM('May-2020'!O48)</f>
        <v>3417.4000000000005</v>
      </c>
      <c r="E126" s="96"/>
      <c r="F126" s="99">
        <f t="shared" ref="F126" si="248">B126</f>
        <v>43978</v>
      </c>
      <c r="G126" s="100">
        <f t="shared" ref="G126" si="249">D126</f>
        <v>3417.4000000000005</v>
      </c>
    </row>
    <row r="127" spans="1:7">
      <c r="A127" s="63">
        <v>18</v>
      </c>
      <c r="B127" s="97">
        <v>43979</v>
      </c>
      <c r="C127" s="98">
        <f t="shared" ref="C127" si="250">C126+D127</f>
        <v>472034.36100000038</v>
      </c>
      <c r="D127" s="98">
        <f>SUM('May-2020'!O50)</f>
        <v>740.15999999999985</v>
      </c>
      <c r="E127" s="96"/>
      <c r="F127" s="99">
        <f t="shared" ref="F127" si="251">B127</f>
        <v>43979</v>
      </c>
      <c r="G127" s="100">
        <f t="shared" ref="G127" si="252">D127</f>
        <v>740.15999999999985</v>
      </c>
    </row>
    <row r="128" spans="1:7">
      <c r="A128" s="63">
        <v>19</v>
      </c>
      <c r="B128" s="97">
        <v>43980</v>
      </c>
      <c r="C128" s="98">
        <f t="shared" ref="C128" si="253">C127+D128</f>
        <v>461942.63300000026</v>
      </c>
      <c r="D128" s="98">
        <f>SUM('May-2020'!O53)</f>
        <v>-10091.728000000143</v>
      </c>
      <c r="E128" s="96"/>
      <c r="F128" s="99">
        <f t="shared" ref="F128" si="254">B128</f>
        <v>43980</v>
      </c>
      <c r="G128" s="100">
        <f t="shared" ref="G128" si="255">D128</f>
        <v>-10091.728000000143</v>
      </c>
    </row>
    <row r="131" spans="1:14">
      <c r="B131" s="101">
        <v>43983</v>
      </c>
      <c r="C131" s="102"/>
      <c r="D131" s="102"/>
      <c r="E131" s="102"/>
      <c r="F131" s="102"/>
      <c r="G131" s="102"/>
      <c r="H131" s="103"/>
      <c r="I131" s="95" t="s">
        <v>32</v>
      </c>
      <c r="J131" s="96">
        <v>77</v>
      </c>
      <c r="K131" s="96"/>
      <c r="L131" s="63" t="s">
        <v>134</v>
      </c>
      <c r="M131" s="63">
        <v>21</v>
      </c>
    </row>
    <row r="132" spans="1:14">
      <c r="B132" s="96" t="s">
        <v>2</v>
      </c>
      <c r="C132" s="96" t="s">
        <v>39</v>
      </c>
      <c r="D132" s="96" t="s">
        <v>40</v>
      </c>
      <c r="E132" s="96"/>
      <c r="I132" s="95" t="s">
        <v>34</v>
      </c>
      <c r="J132" s="96">
        <v>39</v>
      </c>
      <c r="K132" s="88">
        <f>J132/J131</f>
        <v>0.50649350649350644</v>
      </c>
      <c r="L132" s="87" t="s">
        <v>135</v>
      </c>
      <c r="M132" s="63">
        <v>11</v>
      </c>
      <c r="N132" s="88">
        <f>M132/M131</f>
        <v>0.52380952380952384</v>
      </c>
    </row>
    <row r="133" spans="1:14">
      <c r="C133" s="96">
        <v>500000</v>
      </c>
      <c r="D133" s="96"/>
      <c r="E133" s="96"/>
      <c r="I133" s="95" t="s">
        <v>41</v>
      </c>
      <c r="J133" s="96">
        <v>38</v>
      </c>
      <c r="K133" s="88">
        <f>J133/J131</f>
        <v>0.4935064935064935</v>
      </c>
      <c r="L133" s="87" t="s">
        <v>136</v>
      </c>
      <c r="M133" s="63">
        <v>10</v>
      </c>
      <c r="N133" s="88">
        <f>M133/M131</f>
        <v>0.47619047619047616</v>
      </c>
    </row>
    <row r="134" spans="1:14">
      <c r="A134" s="63">
        <v>1</v>
      </c>
      <c r="B134" s="97">
        <v>43983</v>
      </c>
      <c r="C134" s="98">
        <f t="shared" ref="C134" si="256">C133+D134</f>
        <v>516940.28599999996</v>
      </c>
      <c r="D134" s="98">
        <f>SUM('June-2020'!O12)</f>
        <v>16940.285999999956</v>
      </c>
      <c r="E134" s="96"/>
      <c r="F134" s="99">
        <f t="shared" ref="F134" si="257">B134</f>
        <v>43983</v>
      </c>
      <c r="G134" s="100">
        <f t="shared" ref="G134" si="258">D134</f>
        <v>16940.285999999956</v>
      </c>
    </row>
    <row r="135" spans="1:14">
      <c r="A135" s="63">
        <v>2</v>
      </c>
      <c r="B135" s="97">
        <v>43984</v>
      </c>
      <c r="C135" s="98">
        <f t="shared" ref="C135" si="259">C134+D135</f>
        <v>563194.84768000012</v>
      </c>
      <c r="D135" s="98">
        <f>SUM('June-2020'!O15)</f>
        <v>46254.56168000013</v>
      </c>
      <c r="E135" s="96"/>
      <c r="F135" s="99">
        <f t="shared" ref="F135:F137" si="260">B135</f>
        <v>43984</v>
      </c>
      <c r="G135" s="100">
        <f t="shared" ref="G135:G137" si="261">D135</f>
        <v>46254.56168000013</v>
      </c>
    </row>
    <row r="136" spans="1:14">
      <c r="A136" s="63">
        <v>3</v>
      </c>
      <c r="B136" s="97">
        <v>43985</v>
      </c>
      <c r="C136" s="98">
        <f t="shared" ref="C136" si="262">C135+D136</f>
        <v>560623.50767999992</v>
      </c>
      <c r="D136" s="98">
        <f>SUM('June-2020'!O19)</f>
        <v>-2571.3400000002393</v>
      </c>
      <c r="E136" s="96"/>
      <c r="F136" s="99">
        <f t="shared" si="260"/>
        <v>43985</v>
      </c>
      <c r="G136" s="100">
        <f t="shared" si="261"/>
        <v>-2571.3400000002393</v>
      </c>
    </row>
    <row r="137" spans="1:14">
      <c r="A137" s="63">
        <v>4</v>
      </c>
      <c r="B137" s="97">
        <v>43986</v>
      </c>
      <c r="C137" s="98">
        <f t="shared" ref="C137" si="263">C136+D137</f>
        <v>535799.12467999978</v>
      </c>
      <c r="D137" s="98">
        <f>SUM('June-2020'!O22)</f>
        <v>-24824.383000000176</v>
      </c>
      <c r="E137" s="96"/>
      <c r="F137" s="99">
        <f t="shared" si="260"/>
        <v>43986</v>
      </c>
      <c r="G137" s="100">
        <f t="shared" si="261"/>
        <v>-24824.383000000176</v>
      </c>
    </row>
    <row r="138" spans="1:14">
      <c r="A138" s="63">
        <v>5</v>
      </c>
      <c r="B138" s="97">
        <v>43987</v>
      </c>
      <c r="C138" s="98">
        <f t="shared" ref="C138" si="264">C137+D138</f>
        <v>546743.11067999981</v>
      </c>
      <c r="D138" s="98">
        <f>SUM('June-2020'!O27)</f>
        <v>10943.986000000012</v>
      </c>
      <c r="E138" s="96"/>
      <c r="F138" s="99">
        <f t="shared" ref="F138" si="265">B138</f>
        <v>43987</v>
      </c>
      <c r="G138" s="100">
        <f t="shared" ref="G138" si="266">D138</f>
        <v>10943.986000000012</v>
      </c>
    </row>
    <row r="139" spans="1:14">
      <c r="A139" s="63">
        <v>6</v>
      </c>
      <c r="B139" s="97">
        <v>43990</v>
      </c>
      <c r="C139" s="98">
        <f t="shared" ref="C139" si="267">C138+D139</f>
        <v>578148.37567999982</v>
      </c>
      <c r="D139" s="98">
        <f>SUM('June-2020'!O31)</f>
        <v>31405.265000000043</v>
      </c>
      <c r="E139" s="96"/>
      <c r="F139" s="99">
        <f t="shared" ref="F139" si="268">B139</f>
        <v>43990</v>
      </c>
      <c r="G139" s="100">
        <f t="shared" ref="G139" si="269">D139</f>
        <v>31405.265000000043</v>
      </c>
    </row>
    <row r="140" spans="1:14">
      <c r="A140" s="63">
        <v>7</v>
      </c>
      <c r="B140" s="97">
        <v>43991</v>
      </c>
      <c r="C140" s="98">
        <f t="shared" ref="C140" si="270">C139+D140</f>
        <v>568843.06497999979</v>
      </c>
      <c r="D140" s="98">
        <f>SUM('June-2020'!O35)</f>
        <v>-9305.3107</v>
      </c>
      <c r="E140" s="96"/>
      <c r="F140" s="99">
        <f t="shared" ref="F140" si="271">B140</f>
        <v>43991</v>
      </c>
      <c r="G140" s="100">
        <f t="shared" ref="G140" si="272">D140</f>
        <v>-9305.3107</v>
      </c>
    </row>
    <row r="141" spans="1:14">
      <c r="A141" s="63">
        <v>8</v>
      </c>
      <c r="B141" s="97">
        <v>43992</v>
      </c>
      <c r="C141" s="98">
        <f t="shared" ref="C141" si="273">C140+D141</f>
        <v>582079.2539799998</v>
      </c>
      <c r="D141" s="98">
        <f>SUM('June-2020'!O39)</f>
        <v>13236.18899999996</v>
      </c>
      <c r="E141" s="96"/>
      <c r="F141" s="99">
        <f t="shared" ref="F141" si="274">B141</f>
        <v>43992</v>
      </c>
      <c r="G141" s="100">
        <f t="shared" ref="G141" si="275">D141</f>
        <v>13236.18899999996</v>
      </c>
    </row>
    <row r="142" spans="1:14">
      <c r="A142" s="63">
        <v>9</v>
      </c>
      <c r="B142" s="97">
        <v>43993</v>
      </c>
      <c r="C142" s="98">
        <f t="shared" ref="C142" si="276">C141+D142</f>
        <v>594627.21997999994</v>
      </c>
      <c r="D142" s="98">
        <f>SUM('June-2020'!O43)</f>
        <v>12547.96600000015</v>
      </c>
      <c r="E142" s="96"/>
      <c r="F142" s="99">
        <f t="shared" ref="F142" si="277">B142</f>
        <v>43993</v>
      </c>
      <c r="G142" s="100">
        <f t="shared" ref="G142" si="278">D142</f>
        <v>12547.96600000015</v>
      </c>
    </row>
    <row r="143" spans="1:14">
      <c r="A143" s="63">
        <v>10</v>
      </c>
      <c r="B143" s="97">
        <v>43997</v>
      </c>
      <c r="C143" s="98">
        <f t="shared" ref="C143" si="279">C142+D143</f>
        <v>581813.71097999974</v>
      </c>
      <c r="D143" s="98">
        <f>SUM('June-2020'!O46)</f>
        <v>-12813.509000000142</v>
      </c>
      <c r="E143" s="96"/>
      <c r="F143" s="99">
        <f t="shared" ref="F143" si="280">B143</f>
        <v>43997</v>
      </c>
      <c r="G143" s="100">
        <f t="shared" ref="G143" si="281">D143</f>
        <v>-12813.509000000142</v>
      </c>
    </row>
    <row r="144" spans="1:14">
      <c r="A144" s="63">
        <v>11</v>
      </c>
      <c r="B144" s="97">
        <v>43998</v>
      </c>
      <c r="C144" s="98">
        <f t="shared" ref="C144" si="282">C143+D144</f>
        <v>585290.08597999974</v>
      </c>
      <c r="D144" s="98">
        <f>SUM('June-2020'!O49)</f>
        <v>3476.37499999996</v>
      </c>
      <c r="E144" s="96"/>
      <c r="F144" s="99">
        <f t="shared" ref="F144" si="283">B144</f>
        <v>43998</v>
      </c>
      <c r="G144" s="100">
        <f t="shared" ref="G144" si="284">D144</f>
        <v>3476.37499999996</v>
      </c>
    </row>
    <row r="145" spans="1:14">
      <c r="A145" s="63">
        <v>12</v>
      </c>
      <c r="B145" s="97">
        <v>43999</v>
      </c>
      <c r="C145" s="98">
        <f t="shared" ref="C145" si="285">C144+D145</f>
        <v>546598.12197999982</v>
      </c>
      <c r="D145" s="98">
        <f>SUM('June-2020'!O54)</f>
        <v>-38691.963999999869</v>
      </c>
      <c r="E145" s="96"/>
      <c r="F145" s="99">
        <f t="shared" ref="F145" si="286">B145</f>
        <v>43999</v>
      </c>
      <c r="G145" s="100">
        <f t="shared" ref="G145" si="287">D145</f>
        <v>-38691.963999999869</v>
      </c>
    </row>
    <row r="146" spans="1:14">
      <c r="A146" s="63">
        <v>13</v>
      </c>
      <c r="B146" s="97">
        <v>44000</v>
      </c>
      <c r="C146" s="98">
        <f t="shared" ref="C146" si="288">C145+D146</f>
        <v>522718.42597999983</v>
      </c>
      <c r="D146" s="98">
        <f>SUM('June-2020'!O57)</f>
        <v>-23879.696</v>
      </c>
      <c r="E146" s="96"/>
      <c r="F146" s="99">
        <f t="shared" ref="F146" si="289">B146</f>
        <v>44000</v>
      </c>
      <c r="G146" s="100">
        <f t="shared" ref="G146" si="290">D146</f>
        <v>-23879.696</v>
      </c>
    </row>
    <row r="147" spans="1:14">
      <c r="A147" s="63">
        <v>14</v>
      </c>
      <c r="B147" s="97">
        <v>44001</v>
      </c>
      <c r="C147" s="98">
        <f t="shared" ref="C147" si="291">C146+D147</f>
        <v>566009.70397999987</v>
      </c>
      <c r="D147" s="98">
        <f>SUM('June-2020'!O62)</f>
        <v>43291.278000000013</v>
      </c>
      <c r="E147" s="96"/>
      <c r="F147" s="99">
        <f t="shared" ref="F147" si="292">B147</f>
        <v>44001</v>
      </c>
      <c r="G147" s="100">
        <f t="shared" ref="G147" si="293">D147</f>
        <v>43291.278000000013</v>
      </c>
    </row>
    <row r="148" spans="1:14">
      <c r="A148" s="63">
        <v>15</v>
      </c>
      <c r="B148" s="97">
        <v>44004</v>
      </c>
      <c r="C148" s="98">
        <f t="shared" ref="C148" si="294">C147+D148</f>
        <v>601122.79397999984</v>
      </c>
      <c r="D148" s="98">
        <f>SUM('June-2020'!O66)</f>
        <v>35113.089999999953</v>
      </c>
      <c r="E148" s="96"/>
      <c r="F148" s="99">
        <f t="shared" ref="F148" si="295">B148</f>
        <v>44004</v>
      </c>
      <c r="G148" s="100">
        <f t="shared" ref="G148" si="296">D148</f>
        <v>35113.089999999953</v>
      </c>
    </row>
    <row r="149" spans="1:14">
      <c r="A149" s="63">
        <v>16</v>
      </c>
      <c r="B149" s="97">
        <v>44005</v>
      </c>
      <c r="C149" s="98">
        <f t="shared" ref="C149" si="297">C148+D149</f>
        <v>669460.94197999977</v>
      </c>
      <c r="D149" s="98">
        <f>SUM('June-2020'!O73)</f>
        <v>68338.147999999972</v>
      </c>
      <c r="E149" s="96"/>
      <c r="F149" s="99">
        <f t="shared" ref="F149" si="298">B149</f>
        <v>44005</v>
      </c>
      <c r="G149" s="100">
        <f t="shared" ref="G149" si="299">D149</f>
        <v>68338.147999999972</v>
      </c>
    </row>
    <row r="150" spans="1:14">
      <c r="A150" s="63">
        <v>17</v>
      </c>
      <c r="B150" s="97">
        <v>44006</v>
      </c>
      <c r="C150" s="98">
        <f t="shared" ref="C150" si="300">C149+D150</f>
        <v>655745.68297999981</v>
      </c>
      <c r="D150" s="98">
        <f>SUM('June-2020'!O76)</f>
        <v>-13715.258999999962</v>
      </c>
      <c r="E150" s="96"/>
      <c r="F150" s="99">
        <f t="shared" ref="F150" si="301">B150</f>
        <v>44006</v>
      </c>
      <c r="G150" s="100">
        <f t="shared" ref="G150" si="302">D150</f>
        <v>-13715.258999999962</v>
      </c>
    </row>
    <row r="151" spans="1:14">
      <c r="A151" s="63">
        <v>18</v>
      </c>
      <c r="B151" s="97">
        <v>44007</v>
      </c>
      <c r="C151" s="98">
        <f t="shared" ref="C151" si="303">C150+D151</f>
        <v>643399.88297999976</v>
      </c>
      <c r="D151" s="98">
        <f>SUM('June-2020'!N77)</f>
        <v>-12345.8</v>
      </c>
      <c r="E151" s="96"/>
      <c r="F151" s="99">
        <f t="shared" ref="F151" si="304">B151</f>
        <v>44007</v>
      </c>
      <c r="G151" s="100">
        <f t="shared" ref="G151" si="305">D151</f>
        <v>-12345.8</v>
      </c>
    </row>
    <row r="152" spans="1:14">
      <c r="A152" s="63">
        <v>19</v>
      </c>
      <c r="B152" s="97">
        <v>44008</v>
      </c>
      <c r="C152" s="98">
        <f t="shared" ref="C152" si="306">C151+D152</f>
        <v>651169.87297999975</v>
      </c>
      <c r="D152" s="98">
        <f>SUM('June-2020'!O79)</f>
        <v>7769.9900000000016</v>
      </c>
      <c r="E152" s="96"/>
      <c r="F152" s="99">
        <f t="shared" ref="F152" si="307">B152</f>
        <v>44008</v>
      </c>
      <c r="G152" s="100">
        <f t="shared" ref="G152" si="308">D152</f>
        <v>7769.9900000000016</v>
      </c>
    </row>
    <row r="153" spans="1:14">
      <c r="A153" s="63">
        <v>20</v>
      </c>
      <c r="B153" s="97">
        <v>44011</v>
      </c>
      <c r="C153" s="98">
        <f t="shared" ref="C153" si="309">C152+D153</f>
        <v>644391.32297999971</v>
      </c>
      <c r="D153" s="98">
        <f>SUM('June-2020'!O82)</f>
        <v>-6778.5499999999993</v>
      </c>
      <c r="E153" s="96"/>
      <c r="F153" s="99">
        <f t="shared" ref="F153" si="310">B153</f>
        <v>44011</v>
      </c>
      <c r="G153" s="100">
        <f t="shared" ref="G153" si="311">D153</f>
        <v>-6778.5499999999993</v>
      </c>
    </row>
    <row r="154" spans="1:14">
      <c r="A154" s="63">
        <v>21</v>
      </c>
      <c r="B154" s="97">
        <v>44012</v>
      </c>
      <c r="C154" s="98">
        <f t="shared" ref="C154" si="312">C153+D154</f>
        <v>623578.01697999961</v>
      </c>
      <c r="D154" s="98">
        <f>SUM('June-2020'!O85)</f>
        <v>-20813.306000000048</v>
      </c>
      <c r="E154" s="96"/>
      <c r="F154" s="99">
        <f t="shared" ref="F154" si="313">B154</f>
        <v>44012</v>
      </c>
      <c r="G154" s="100">
        <f t="shared" ref="G154" si="314">D154</f>
        <v>-20813.306000000048</v>
      </c>
    </row>
    <row r="158" spans="1:14">
      <c r="B158" s="101">
        <v>44013</v>
      </c>
      <c r="C158" s="102"/>
      <c r="D158" s="102"/>
      <c r="E158" s="102"/>
      <c r="F158" s="102"/>
      <c r="G158" s="102"/>
      <c r="H158" s="103"/>
      <c r="I158" s="95" t="s">
        <v>32</v>
      </c>
      <c r="J158" s="96">
        <v>85</v>
      </c>
      <c r="K158" s="96"/>
      <c r="L158" s="63" t="s">
        <v>134</v>
      </c>
      <c r="M158" s="63">
        <v>23</v>
      </c>
    </row>
    <row r="159" spans="1:14">
      <c r="B159" s="96" t="s">
        <v>2</v>
      </c>
      <c r="C159" s="96" t="s">
        <v>39</v>
      </c>
      <c r="D159" s="96" t="s">
        <v>40</v>
      </c>
      <c r="E159" s="96"/>
      <c r="I159" s="95" t="s">
        <v>34</v>
      </c>
      <c r="J159" s="96">
        <v>42</v>
      </c>
      <c r="K159" s="88">
        <f>J159/J158</f>
        <v>0.49411764705882355</v>
      </c>
      <c r="L159" s="87" t="s">
        <v>135</v>
      </c>
      <c r="M159" s="63">
        <v>14</v>
      </c>
      <c r="N159" s="88">
        <f>M159/M158</f>
        <v>0.60869565217391308</v>
      </c>
    </row>
    <row r="160" spans="1:14">
      <c r="C160" s="96">
        <v>500000</v>
      </c>
      <c r="D160" s="96"/>
      <c r="E160" s="96"/>
      <c r="I160" s="95" t="s">
        <v>41</v>
      </c>
      <c r="J160" s="96">
        <v>43</v>
      </c>
      <c r="K160" s="88">
        <f>J160/J158</f>
        <v>0.50588235294117645</v>
      </c>
      <c r="L160" s="87" t="s">
        <v>136</v>
      </c>
      <c r="M160" s="63">
        <v>9</v>
      </c>
      <c r="N160" s="88">
        <f>M160/M158</f>
        <v>0.39130434782608697</v>
      </c>
    </row>
    <row r="161" spans="1:7">
      <c r="A161" s="63">
        <v>1</v>
      </c>
      <c r="B161" s="97">
        <v>43983</v>
      </c>
      <c r="C161" s="98">
        <f t="shared" ref="C161" si="315">C160+D161</f>
        <v>524539.91250000009</v>
      </c>
      <c r="D161" s="98">
        <f>SUM('July-2020'!O11)</f>
        <v>24539.912500000049</v>
      </c>
      <c r="E161" s="96"/>
      <c r="F161" s="99">
        <f t="shared" ref="F161" si="316">B161</f>
        <v>43983</v>
      </c>
      <c r="G161" s="100">
        <f t="shared" ref="G161" si="317">D161</f>
        <v>24539.912500000049</v>
      </c>
    </row>
    <row r="162" spans="1:7">
      <c r="A162" s="63">
        <v>2</v>
      </c>
      <c r="B162" s="97">
        <v>43984</v>
      </c>
      <c r="C162" s="98">
        <f t="shared" ref="C162" si="318">C161+D162</f>
        <v>531076.52250000008</v>
      </c>
      <c r="D162" s="98">
        <f>SUM('July-2020'!O15)</f>
        <v>6536.6099999999287</v>
      </c>
      <c r="E162" s="96"/>
      <c r="F162" s="99">
        <f t="shared" ref="F162" si="319">B162</f>
        <v>43984</v>
      </c>
      <c r="G162" s="100">
        <f t="shared" ref="G162" si="320">D162</f>
        <v>6536.6099999999287</v>
      </c>
    </row>
    <row r="163" spans="1:7">
      <c r="A163" s="63">
        <v>3</v>
      </c>
      <c r="B163" s="97">
        <v>43985</v>
      </c>
      <c r="C163" s="98">
        <f t="shared" ref="C163" si="321">C162+D163</f>
        <v>536177.27950000018</v>
      </c>
      <c r="D163" s="98">
        <f>SUM('July-2020'!$O$19)</f>
        <v>5100.7570000001233</v>
      </c>
      <c r="E163" s="96"/>
      <c r="F163" s="99">
        <f t="shared" ref="F163" si="322">B163</f>
        <v>43985</v>
      </c>
      <c r="G163" s="100">
        <f t="shared" ref="G163" si="323">D163</f>
        <v>5100.7570000001233</v>
      </c>
    </row>
    <row r="164" spans="1:7">
      <c r="A164" s="63">
        <v>4</v>
      </c>
      <c r="B164" s="97">
        <v>44018</v>
      </c>
      <c r="C164" s="98">
        <f t="shared" ref="C164" si="324">C163+D164</f>
        <v>577653.95550000016</v>
      </c>
      <c r="D164" s="98">
        <f>SUM('July-2020'!O23)</f>
        <v>41476.676000000036</v>
      </c>
      <c r="E164" s="96"/>
      <c r="F164" s="99">
        <f t="shared" ref="F164" si="325">B164</f>
        <v>44018</v>
      </c>
      <c r="G164" s="100">
        <f t="shared" ref="G164" si="326">D164</f>
        <v>41476.676000000036</v>
      </c>
    </row>
    <row r="165" spans="1:7">
      <c r="A165" s="63">
        <v>5</v>
      </c>
      <c r="B165" s="97">
        <v>44019</v>
      </c>
      <c r="C165" s="98">
        <f t="shared" ref="C165" si="327">C164+D165</f>
        <v>574706.55250000011</v>
      </c>
      <c r="D165" s="98">
        <f>SUM('July-2020'!O30)</f>
        <v>-2947.4030000000148</v>
      </c>
      <c r="E165" s="96"/>
      <c r="F165" s="99">
        <f t="shared" ref="F165" si="328">B165</f>
        <v>44019</v>
      </c>
      <c r="G165" s="100">
        <f t="shared" ref="G165" si="329">D165</f>
        <v>-2947.4030000000148</v>
      </c>
    </row>
    <row r="166" spans="1:7">
      <c r="A166" s="63">
        <v>6</v>
      </c>
      <c r="B166" s="97">
        <v>44020</v>
      </c>
      <c r="C166" s="98">
        <f t="shared" ref="C166" si="330">C165+D166</f>
        <v>570559.77250000031</v>
      </c>
      <c r="D166" s="98">
        <f>SUM('July-2020'!O35)</f>
        <v>-4146.7799999998388</v>
      </c>
      <c r="E166" s="96"/>
      <c r="F166" s="99">
        <f t="shared" ref="F166" si="331">B166</f>
        <v>44020</v>
      </c>
      <c r="G166" s="100">
        <f t="shared" ref="G166" si="332">D166</f>
        <v>-4146.7799999998388</v>
      </c>
    </row>
    <row r="167" spans="1:7">
      <c r="A167" s="63">
        <v>7</v>
      </c>
      <c r="B167" s="97">
        <v>44021</v>
      </c>
      <c r="C167" s="98">
        <f t="shared" ref="C167" si="333">C166+D167</f>
        <v>596903.01250000042</v>
      </c>
      <c r="D167" s="98">
        <f>SUM('July-2020'!O36)</f>
        <v>26343.240000000103</v>
      </c>
      <c r="E167" s="96"/>
      <c r="F167" s="99">
        <f t="shared" ref="F167" si="334">B167</f>
        <v>44021</v>
      </c>
      <c r="G167" s="100">
        <f t="shared" ref="G167" si="335">D167</f>
        <v>26343.240000000103</v>
      </c>
    </row>
    <row r="168" spans="1:7">
      <c r="A168" s="63">
        <v>8</v>
      </c>
      <c r="B168" s="97">
        <v>44022</v>
      </c>
      <c r="C168" s="98">
        <f t="shared" ref="C168" si="336">C167+D168</f>
        <v>604551.44450000057</v>
      </c>
      <c r="D168" s="98">
        <f>SUM('July-2020'!$O$40)</f>
        <v>7648.4320000000916</v>
      </c>
      <c r="E168" s="96"/>
      <c r="F168" s="99">
        <f t="shared" ref="F168" si="337">B168</f>
        <v>44022</v>
      </c>
      <c r="G168" s="100">
        <f t="shared" ref="G168" si="338">D168</f>
        <v>7648.4320000000916</v>
      </c>
    </row>
    <row r="169" spans="1:7">
      <c r="A169" s="63">
        <v>9</v>
      </c>
      <c r="B169" s="97">
        <v>44025</v>
      </c>
      <c r="C169" s="98">
        <f t="shared" ref="C169" si="339">C168+D169</f>
        <v>620958.10050000052</v>
      </c>
      <c r="D169" s="98">
        <f>SUM('July-2020'!O42)</f>
        <v>16406.656000000003</v>
      </c>
      <c r="E169" s="96"/>
      <c r="F169" s="99">
        <f t="shared" ref="F169" si="340">B169</f>
        <v>44025</v>
      </c>
      <c r="G169" s="100">
        <f t="shared" ref="G169" si="341">D169</f>
        <v>16406.656000000003</v>
      </c>
    </row>
    <row r="170" spans="1:7">
      <c r="A170" s="63">
        <v>10</v>
      </c>
      <c r="B170" s="97">
        <v>44026</v>
      </c>
      <c r="C170" s="98">
        <f t="shared" ref="C170" si="342">C169+D170</f>
        <v>602206.69050000072</v>
      </c>
      <c r="D170" s="98">
        <f>SUM('July-2020'!O45)</f>
        <v>-18751.409999999796</v>
      </c>
      <c r="E170" s="96"/>
      <c r="F170" s="99">
        <f t="shared" ref="F170" si="343">B170</f>
        <v>44026</v>
      </c>
      <c r="G170" s="100">
        <f t="shared" ref="G170" si="344">D170</f>
        <v>-18751.409999999796</v>
      </c>
    </row>
    <row r="171" spans="1:7">
      <c r="A171" s="63">
        <v>11</v>
      </c>
      <c r="B171" s="97">
        <v>44027</v>
      </c>
      <c r="C171" s="98">
        <f t="shared" ref="C171" si="345">C170+D171</f>
        <v>601687.48550000077</v>
      </c>
      <c r="D171" s="98">
        <f>SUM('July-2020'!O48)</f>
        <v>-519.20499999999811</v>
      </c>
      <c r="E171" s="96"/>
      <c r="F171" s="99">
        <f t="shared" ref="F171" si="346">B171</f>
        <v>44027</v>
      </c>
      <c r="G171" s="100">
        <f t="shared" ref="G171" si="347">D171</f>
        <v>-519.20499999999811</v>
      </c>
    </row>
    <row r="172" spans="1:7">
      <c r="A172" s="63">
        <v>12</v>
      </c>
      <c r="B172" s="97">
        <v>44028</v>
      </c>
      <c r="C172" s="98">
        <f t="shared" ref="C172" si="348">C171+D172</f>
        <v>629832.0255000008</v>
      </c>
      <c r="D172" s="98">
        <f>SUM('July-2020'!O52)</f>
        <v>28144.539999999997</v>
      </c>
      <c r="E172" s="96"/>
      <c r="F172" s="99">
        <f t="shared" ref="F172" si="349">B172</f>
        <v>44028</v>
      </c>
      <c r="G172" s="100">
        <f t="shared" ref="G172" si="350">D172</f>
        <v>28144.539999999997</v>
      </c>
    </row>
    <row r="173" spans="1:7">
      <c r="A173" s="63">
        <v>13</v>
      </c>
      <c r="B173" s="97">
        <v>44029</v>
      </c>
      <c r="C173" s="98">
        <f t="shared" ref="C173" si="351">C172+D173</f>
        <v>697750.62230000074</v>
      </c>
      <c r="D173" s="98">
        <f>SUM('July-2020'!$O$58)</f>
        <v>67918.596799999912</v>
      </c>
      <c r="E173" s="96"/>
      <c r="F173" s="99">
        <f t="shared" ref="F173" si="352">B173</f>
        <v>44029</v>
      </c>
      <c r="G173" s="100">
        <f t="shared" ref="G173" si="353">D173</f>
        <v>67918.596799999912</v>
      </c>
    </row>
    <row r="174" spans="1:7">
      <c r="A174" s="63">
        <v>14</v>
      </c>
      <c r="B174" s="97">
        <v>44032</v>
      </c>
      <c r="C174" s="98">
        <f t="shared" ref="C174" si="354">C173+D174</f>
        <v>676698.34050000075</v>
      </c>
      <c r="D174" s="98">
        <f>SUM('July-2020'!O60)</f>
        <v>-21052.281800000001</v>
      </c>
      <c r="E174" s="96"/>
      <c r="F174" s="99">
        <f t="shared" ref="F174" si="355">B174</f>
        <v>44032</v>
      </c>
      <c r="G174" s="100">
        <f t="shared" ref="G174" si="356">D174</f>
        <v>-21052.281800000001</v>
      </c>
    </row>
    <row r="175" spans="1:7">
      <c r="A175" s="63">
        <v>15</v>
      </c>
      <c r="B175" s="97">
        <v>44033</v>
      </c>
      <c r="C175" s="98">
        <f t="shared" ref="C175:C176" si="357">C174+D175</f>
        <v>708579.86550000089</v>
      </c>
      <c r="D175" s="98">
        <f>SUM('July-2020'!O64)</f>
        <v>31881.525000000125</v>
      </c>
      <c r="E175" s="96"/>
      <c r="F175" s="99">
        <f t="shared" ref="F175:F176" si="358">B175</f>
        <v>44033</v>
      </c>
      <c r="G175" s="100">
        <f t="shared" ref="G175:G176" si="359">D175</f>
        <v>31881.525000000125</v>
      </c>
    </row>
    <row r="176" spans="1:7">
      <c r="A176" s="63">
        <v>16</v>
      </c>
      <c r="B176" s="97">
        <v>44034</v>
      </c>
      <c r="C176" s="98">
        <f t="shared" si="357"/>
        <v>698449.40300000086</v>
      </c>
      <c r="D176" s="98">
        <f>SUM('July-2020'!O69)</f>
        <v>-10130.462499999972</v>
      </c>
      <c r="E176" s="96"/>
      <c r="F176" s="99">
        <f t="shared" si="358"/>
        <v>44034</v>
      </c>
      <c r="G176" s="100">
        <f t="shared" si="359"/>
        <v>-10130.462499999972</v>
      </c>
    </row>
    <row r="177" spans="1:14">
      <c r="A177" s="63">
        <v>17</v>
      </c>
      <c r="B177" s="97">
        <v>44035</v>
      </c>
      <c r="C177" s="98">
        <f t="shared" ref="C177" si="360">C176+D177</f>
        <v>722962.06700000085</v>
      </c>
      <c r="D177" s="98">
        <f>SUM('July-2020'!O72)</f>
        <v>24512.66399999995</v>
      </c>
      <c r="E177" s="96"/>
      <c r="F177" s="99">
        <f t="shared" ref="F177" si="361">B177</f>
        <v>44035</v>
      </c>
      <c r="G177" s="100">
        <f t="shared" ref="G177" si="362">D177</f>
        <v>24512.66399999995</v>
      </c>
    </row>
    <row r="178" spans="1:14">
      <c r="A178" s="63">
        <v>18</v>
      </c>
      <c r="B178" s="97">
        <v>44036</v>
      </c>
      <c r="C178" s="98">
        <f t="shared" ref="C178" si="363">C177+D178</f>
        <v>721482.1590000008</v>
      </c>
      <c r="D178" s="98">
        <f>SUM('July-2020'!O76)</f>
        <v>-1479.9080000000081</v>
      </c>
      <c r="E178" s="96"/>
      <c r="F178" s="99">
        <f t="shared" ref="F178" si="364">B178</f>
        <v>44036</v>
      </c>
      <c r="G178" s="100">
        <f t="shared" ref="G178" si="365">D178</f>
        <v>-1479.9080000000081</v>
      </c>
    </row>
    <row r="179" spans="1:14">
      <c r="A179" s="63">
        <v>19</v>
      </c>
      <c r="B179" s="97">
        <v>44039</v>
      </c>
      <c r="C179" s="98">
        <f t="shared" ref="C179" si="366">C178+D179</f>
        <v>716038.84700000088</v>
      </c>
      <c r="D179" s="98">
        <f>SUM('July-2020'!O80)</f>
        <v>-5443.311999999959</v>
      </c>
      <c r="E179" s="96"/>
      <c r="F179" s="99">
        <f t="shared" ref="F179" si="367">B179</f>
        <v>44039</v>
      </c>
      <c r="G179" s="100">
        <f t="shared" ref="G179" si="368">D179</f>
        <v>-5443.311999999959</v>
      </c>
    </row>
    <row r="180" spans="1:14">
      <c r="A180" s="63">
        <v>20</v>
      </c>
      <c r="B180" s="97">
        <v>44040</v>
      </c>
      <c r="C180" s="98">
        <f t="shared" ref="C180:C181" si="369">C179+D180</f>
        <v>710201.77100000076</v>
      </c>
      <c r="D180" s="98">
        <f>SUM('July-2020'!O83)</f>
        <v>-5837.0760000001055</v>
      </c>
      <c r="E180" s="96"/>
      <c r="F180" s="99">
        <f t="shared" ref="F180:F181" si="370">B180</f>
        <v>44040</v>
      </c>
      <c r="G180" s="100">
        <f t="shared" ref="G180:G181" si="371">D180</f>
        <v>-5837.0760000001055</v>
      </c>
    </row>
    <row r="181" spans="1:14">
      <c r="A181" s="63">
        <v>21</v>
      </c>
      <c r="B181" s="97">
        <v>44041</v>
      </c>
      <c r="C181" s="98">
        <f t="shared" si="369"/>
        <v>746087.31200000085</v>
      </c>
      <c r="D181" s="98">
        <f>SUM('July-2020'!O85)</f>
        <v>35885.541000000041</v>
      </c>
      <c r="E181" s="96"/>
      <c r="F181" s="99">
        <f t="shared" si="370"/>
        <v>44041</v>
      </c>
      <c r="G181" s="100">
        <f t="shared" si="371"/>
        <v>35885.541000000041</v>
      </c>
    </row>
    <row r="182" spans="1:14">
      <c r="A182" s="63">
        <v>22</v>
      </c>
      <c r="B182" s="97">
        <v>44042</v>
      </c>
      <c r="C182" s="98">
        <f t="shared" ref="C182" si="372">C181+D182</f>
        <v>747936.96900000086</v>
      </c>
      <c r="D182" s="98">
        <f>SUM('July-2020'!O90)</f>
        <v>1849.6570000000338</v>
      </c>
      <c r="E182" s="96"/>
      <c r="F182" s="99">
        <f t="shared" ref="F182" si="373">B182</f>
        <v>44042</v>
      </c>
      <c r="G182" s="100">
        <f t="shared" ref="G182" si="374">D182</f>
        <v>1849.6570000000338</v>
      </c>
    </row>
    <row r="183" spans="1:14">
      <c r="A183" s="63">
        <v>23</v>
      </c>
      <c r="B183" s="97">
        <v>44043</v>
      </c>
      <c r="C183" s="98">
        <f t="shared" ref="C183" si="375">C182+D183</f>
        <v>767009.42500000086</v>
      </c>
      <c r="D183" s="98">
        <f>SUM('July-2020'!O93)</f>
        <v>19072.455999999962</v>
      </c>
      <c r="E183" s="96"/>
      <c r="F183" s="99">
        <f t="shared" ref="F183" si="376">B183</f>
        <v>44043</v>
      </c>
      <c r="G183" s="100">
        <f t="shared" ref="G183" si="377">D183</f>
        <v>19072.455999999962</v>
      </c>
    </row>
    <row r="187" spans="1:14">
      <c r="B187" s="101">
        <v>44044</v>
      </c>
      <c r="C187" s="102"/>
      <c r="D187" s="102"/>
      <c r="E187" s="102"/>
      <c r="F187" s="102"/>
      <c r="G187" s="102"/>
      <c r="H187" s="103"/>
      <c r="I187" s="95" t="s">
        <v>32</v>
      </c>
      <c r="J187" s="96">
        <v>69</v>
      </c>
      <c r="K187" s="96"/>
      <c r="L187" s="63" t="s">
        <v>134</v>
      </c>
      <c r="M187" s="63">
        <v>20</v>
      </c>
    </row>
    <row r="188" spans="1:14">
      <c r="B188" s="96" t="s">
        <v>2</v>
      </c>
      <c r="C188" s="96" t="s">
        <v>39</v>
      </c>
      <c r="D188" s="96" t="s">
        <v>40</v>
      </c>
      <c r="E188" s="96"/>
      <c r="I188" s="95" t="s">
        <v>34</v>
      </c>
      <c r="J188" s="96">
        <v>33</v>
      </c>
      <c r="K188" s="88">
        <f>J188/J187</f>
        <v>0.47826086956521741</v>
      </c>
      <c r="L188" s="87" t="s">
        <v>135</v>
      </c>
      <c r="M188" s="63">
        <v>13</v>
      </c>
      <c r="N188" s="88">
        <f>M188/M187</f>
        <v>0.65</v>
      </c>
    </row>
    <row r="189" spans="1:14">
      <c r="C189" s="96">
        <v>500000</v>
      </c>
      <c r="D189" s="96"/>
      <c r="E189" s="96"/>
      <c r="I189" s="95" t="s">
        <v>41</v>
      </c>
      <c r="J189" s="96">
        <v>36</v>
      </c>
      <c r="K189" s="88">
        <f>J189/J187</f>
        <v>0.52173913043478259</v>
      </c>
      <c r="L189" s="87" t="s">
        <v>136</v>
      </c>
      <c r="M189" s="63">
        <v>7</v>
      </c>
      <c r="N189" s="88">
        <f>M189/M187</f>
        <v>0.35</v>
      </c>
    </row>
    <row r="190" spans="1:14">
      <c r="A190" s="63">
        <v>1</v>
      </c>
      <c r="B190" s="97">
        <v>44046</v>
      </c>
      <c r="C190" s="98">
        <f t="shared" ref="C190:C192" si="378">C189+D190</f>
        <v>479718.31999999989</v>
      </c>
      <c r="D190" s="98">
        <f>SUM('Aug -2020'!O12)</f>
        <v>-20281.680000000099</v>
      </c>
      <c r="E190" s="96"/>
      <c r="F190" s="99">
        <f t="shared" ref="F190:F192" si="379">B190</f>
        <v>44046</v>
      </c>
      <c r="G190" s="100">
        <f t="shared" ref="G190:G192" si="380">D190</f>
        <v>-20281.680000000099</v>
      </c>
    </row>
    <row r="191" spans="1:14">
      <c r="A191" s="63">
        <v>2</v>
      </c>
      <c r="B191" s="97">
        <v>44047</v>
      </c>
      <c r="C191" s="98">
        <f t="shared" si="378"/>
        <v>535823.35800000001</v>
      </c>
      <c r="D191" s="98">
        <f>SUM('Aug -2020'!O16)</f>
        <v>56105.038000000131</v>
      </c>
      <c r="E191" s="96"/>
      <c r="F191" s="99">
        <f t="shared" si="379"/>
        <v>44047</v>
      </c>
      <c r="G191" s="100">
        <f t="shared" si="380"/>
        <v>56105.038000000131</v>
      </c>
    </row>
    <row r="192" spans="1:14">
      <c r="A192" s="63">
        <v>3</v>
      </c>
      <c r="B192" s="97">
        <v>44048</v>
      </c>
      <c r="C192" s="98">
        <f t="shared" si="378"/>
        <v>542903.40300000005</v>
      </c>
      <c r="D192" s="98">
        <f>SUM('Aug -2020'!O20)</f>
        <v>7080.0449999999964</v>
      </c>
      <c r="E192" s="96"/>
      <c r="F192" s="99">
        <f t="shared" si="379"/>
        <v>44048</v>
      </c>
      <c r="G192" s="100">
        <f t="shared" si="380"/>
        <v>7080.0449999999964</v>
      </c>
    </row>
    <row r="193" spans="1:7">
      <c r="A193" s="63">
        <v>4</v>
      </c>
      <c r="B193" s="97">
        <v>44049</v>
      </c>
      <c r="C193" s="98">
        <f t="shared" ref="C193" si="381">C192+D193</f>
        <v>586196.80449999997</v>
      </c>
      <c r="D193" s="98">
        <f>SUM('Aug -2020'!O25)</f>
        <v>43293.401499999949</v>
      </c>
      <c r="E193" s="96"/>
      <c r="F193" s="99">
        <f t="shared" ref="F193" si="382">B193</f>
        <v>44049</v>
      </c>
      <c r="G193" s="100">
        <f t="shared" ref="G193" si="383">D193</f>
        <v>43293.401499999949</v>
      </c>
    </row>
    <row r="194" spans="1:7">
      <c r="A194" s="63">
        <v>5</v>
      </c>
      <c r="B194" s="97">
        <v>44050</v>
      </c>
      <c r="C194" s="98">
        <f t="shared" ref="C194" si="384">C193+D194</f>
        <v>628052.73649999988</v>
      </c>
      <c r="D194" s="98">
        <f>SUM('Aug -2020'!O29)</f>
        <v>41855.931999999972</v>
      </c>
      <c r="E194" s="96"/>
      <c r="F194" s="99">
        <f t="shared" ref="F194" si="385">B194</f>
        <v>44050</v>
      </c>
      <c r="G194" s="100">
        <f t="shared" ref="G194" si="386">D194</f>
        <v>41855.931999999972</v>
      </c>
    </row>
    <row r="195" spans="1:7">
      <c r="A195" s="63">
        <v>6</v>
      </c>
      <c r="B195" s="97">
        <v>44054</v>
      </c>
      <c r="C195" s="98">
        <f t="shared" ref="C195" si="387">C194+D195</f>
        <v>595460.35049999994</v>
      </c>
      <c r="D195" s="98">
        <f>SUM('Aug -2020'!O32)</f>
        <v>-32592.385999999948</v>
      </c>
      <c r="E195" s="96"/>
      <c r="F195" s="99">
        <f t="shared" ref="F195" si="388">B195</f>
        <v>44054</v>
      </c>
      <c r="G195" s="100">
        <f t="shared" ref="G195" si="389">D195</f>
        <v>-32592.385999999948</v>
      </c>
    </row>
    <row r="196" spans="1:7">
      <c r="A196" s="63">
        <v>7</v>
      </c>
      <c r="B196" s="97">
        <v>44055</v>
      </c>
      <c r="C196" s="98">
        <f t="shared" ref="C196" si="390">C195+D196</f>
        <v>598559.43549999991</v>
      </c>
      <c r="D196" s="98">
        <f>SUM('Aug -2020'!O35)</f>
        <v>3099.0850000000037</v>
      </c>
      <c r="E196" s="96"/>
      <c r="F196" s="99">
        <f t="shared" ref="F196" si="391">B196</f>
        <v>44055</v>
      </c>
      <c r="G196" s="100">
        <f t="shared" ref="G196" si="392">D196</f>
        <v>3099.0850000000037</v>
      </c>
    </row>
    <row r="197" spans="1:7">
      <c r="A197" s="63">
        <v>8</v>
      </c>
      <c r="B197" s="97">
        <v>44056</v>
      </c>
      <c r="C197" s="98">
        <f t="shared" ref="C197" si="393">C196+D197</f>
        <v>588041.15549999988</v>
      </c>
      <c r="D197" s="98">
        <f>SUM('Aug -2020'!O38)</f>
        <v>-10518.280000000059</v>
      </c>
      <c r="E197" s="96"/>
      <c r="F197" s="99">
        <f t="shared" ref="F197" si="394">B197</f>
        <v>44056</v>
      </c>
      <c r="G197" s="100">
        <f t="shared" ref="G197" si="395">D197</f>
        <v>-10518.280000000059</v>
      </c>
    </row>
    <row r="198" spans="1:7">
      <c r="A198" s="63">
        <v>9</v>
      </c>
      <c r="B198" s="97">
        <v>44057</v>
      </c>
      <c r="C198" s="98">
        <f t="shared" ref="C198" si="396">C197+D198</f>
        <v>608511.39549999987</v>
      </c>
      <c r="D198" s="98">
        <f>SUM('Aug -2020'!O40)</f>
        <v>20470.239999999936</v>
      </c>
      <c r="E198" s="96"/>
      <c r="F198" s="99">
        <f t="shared" ref="F198" si="397">B198</f>
        <v>44057</v>
      </c>
      <c r="G198" s="100">
        <f t="shared" ref="G198" si="398">D198</f>
        <v>20470.239999999936</v>
      </c>
    </row>
    <row r="199" spans="1:7">
      <c r="A199" s="63">
        <v>10</v>
      </c>
      <c r="B199" s="97">
        <v>44060</v>
      </c>
      <c r="C199" s="98">
        <f t="shared" ref="C199" si="399">C198+D199</f>
        <v>622024.68549999979</v>
      </c>
      <c r="D199" s="98">
        <f>SUM('Aug -2020'!O42)</f>
        <v>13513.289999999957</v>
      </c>
      <c r="E199" s="96"/>
      <c r="F199" s="99">
        <f t="shared" ref="F199" si="400">B199</f>
        <v>44060</v>
      </c>
      <c r="G199" s="100">
        <f t="shared" ref="G199" si="401">D199</f>
        <v>13513.289999999957</v>
      </c>
    </row>
    <row r="200" spans="1:7">
      <c r="A200" s="63">
        <v>11</v>
      </c>
      <c r="B200" s="97">
        <v>44061</v>
      </c>
      <c r="C200" s="98">
        <f t="shared" ref="C200" si="402">C199+D200</f>
        <v>667459.50749999972</v>
      </c>
      <c r="D200" s="98">
        <f>SUM('Aug -2020'!O46)</f>
        <v>45434.821999999927</v>
      </c>
      <c r="E200" s="96"/>
      <c r="F200" s="99">
        <f t="shared" ref="F200" si="403">B200</f>
        <v>44061</v>
      </c>
      <c r="G200" s="100">
        <f t="shared" ref="G200" si="404">D200</f>
        <v>45434.821999999927</v>
      </c>
    </row>
    <row r="201" spans="1:7">
      <c r="A201" s="63">
        <v>12</v>
      </c>
      <c r="B201" s="97">
        <v>44062</v>
      </c>
      <c r="C201" s="98">
        <f t="shared" ref="C201" si="405">C200+D201</f>
        <v>671680.88649999991</v>
      </c>
      <c r="D201" s="98">
        <f>SUM('Aug -2020'!O49)</f>
        <v>4221.3790000001645</v>
      </c>
      <c r="E201" s="96"/>
      <c r="F201" s="99">
        <f t="shared" ref="F201" si="406">B201</f>
        <v>44062</v>
      </c>
      <c r="G201" s="100">
        <f t="shared" ref="G201" si="407">D201</f>
        <v>4221.3790000001645</v>
      </c>
    </row>
    <row r="202" spans="1:7">
      <c r="A202" s="63">
        <v>13</v>
      </c>
      <c r="B202" s="97">
        <v>44063</v>
      </c>
      <c r="C202" s="98">
        <f t="shared" ref="C202" si="408">C201+D202</f>
        <v>662244.44149999996</v>
      </c>
      <c r="D202" s="98">
        <f>SUM('Aug -2020'!$O$52)</f>
        <v>-9436.4449999999088</v>
      </c>
      <c r="E202" s="96"/>
      <c r="F202" s="99">
        <f t="shared" ref="F202" si="409">B202</f>
        <v>44063</v>
      </c>
      <c r="G202" s="100">
        <f t="shared" ref="G202" si="410">D202</f>
        <v>-9436.4449999999088</v>
      </c>
    </row>
    <row r="203" spans="1:7">
      <c r="A203" s="63">
        <v>14</v>
      </c>
      <c r="B203" s="97">
        <v>44064</v>
      </c>
      <c r="C203" s="98">
        <f t="shared" ref="C203:C204" si="411">C202+D203</f>
        <v>643197.99150000012</v>
      </c>
      <c r="D203" s="98">
        <f>SUM('Aug -2020'!O56)</f>
        <v>-19046.449999999808</v>
      </c>
      <c r="E203" s="96"/>
      <c r="F203" s="99">
        <f t="shared" ref="F203:F204" si="412">B203</f>
        <v>44064</v>
      </c>
      <c r="G203" s="100">
        <f t="shared" ref="G203:G204" si="413">D203</f>
        <v>-19046.449999999808</v>
      </c>
    </row>
    <row r="204" spans="1:7">
      <c r="A204" s="63">
        <v>15</v>
      </c>
      <c r="B204" s="97">
        <v>44067</v>
      </c>
      <c r="C204" s="98">
        <f t="shared" si="411"/>
        <v>656792.28850000026</v>
      </c>
      <c r="D204" s="98">
        <f>SUM('Aug -2020'!O60)</f>
        <v>13594.297000000121</v>
      </c>
      <c r="E204" s="96"/>
      <c r="F204" s="99">
        <f t="shared" si="412"/>
        <v>44067</v>
      </c>
      <c r="G204" s="100">
        <f t="shared" si="413"/>
        <v>13594.297000000121</v>
      </c>
    </row>
    <row r="205" spans="1:7">
      <c r="A205" s="63">
        <v>16</v>
      </c>
      <c r="B205" s="97">
        <v>44068</v>
      </c>
      <c r="C205" s="98">
        <f t="shared" ref="C205" si="414">C204+D205</f>
        <v>639318.53990000032</v>
      </c>
      <c r="D205" s="98">
        <f>SUM('Aug -2020'!O64)</f>
        <v>-17473.748599999883</v>
      </c>
      <c r="E205" s="96"/>
      <c r="F205" s="99">
        <f t="shared" ref="F205" si="415">B205</f>
        <v>44068</v>
      </c>
      <c r="G205" s="100">
        <f t="shared" ref="G205" si="416">D205</f>
        <v>-17473.748599999883</v>
      </c>
    </row>
    <row r="206" spans="1:7">
      <c r="A206" s="63">
        <v>17</v>
      </c>
      <c r="B206" s="97">
        <v>44069</v>
      </c>
      <c r="C206" s="98">
        <f t="shared" ref="C206" si="417">C205+D206</f>
        <v>670259.73190000025</v>
      </c>
      <c r="D206" s="98">
        <f>SUM('Aug -2020'!O67)</f>
        <v>30941.191999999948</v>
      </c>
      <c r="E206" s="96"/>
      <c r="F206" s="99">
        <f t="shared" ref="F206" si="418">B206</f>
        <v>44069</v>
      </c>
      <c r="G206" s="100">
        <f t="shared" ref="G206" si="419">D206</f>
        <v>30941.191999999948</v>
      </c>
    </row>
    <row r="207" spans="1:7">
      <c r="A207" s="63">
        <v>18</v>
      </c>
      <c r="B207" s="97">
        <v>44070</v>
      </c>
      <c r="C207" s="98">
        <f t="shared" ref="C207" si="420">C206+D207</f>
        <v>689538.78590000013</v>
      </c>
      <c r="D207" s="98">
        <f>SUM('Aug -2020'!O71)</f>
        <v>19279.053999999836</v>
      </c>
      <c r="E207" s="96"/>
      <c r="F207" s="99">
        <f t="shared" ref="F207" si="421">B207</f>
        <v>44070</v>
      </c>
      <c r="G207" s="100">
        <f t="shared" ref="G207" si="422">D207</f>
        <v>19279.053999999836</v>
      </c>
    </row>
    <row r="208" spans="1:7">
      <c r="A208" s="63">
        <v>19</v>
      </c>
      <c r="B208" s="97">
        <v>44071</v>
      </c>
      <c r="C208" s="98">
        <f t="shared" ref="C208" si="423">C207+D208</f>
        <v>688187.58389999997</v>
      </c>
      <c r="D208" s="98">
        <f>SUM('Aug -2020'!O73)</f>
        <v>-1351.2020000002003</v>
      </c>
      <c r="E208" s="96"/>
      <c r="F208" s="99">
        <f t="shared" ref="F208" si="424">B208</f>
        <v>44071</v>
      </c>
      <c r="G208" s="100">
        <f t="shared" ref="G208" si="425">D208</f>
        <v>-1351.2020000002003</v>
      </c>
    </row>
    <row r="209" spans="1:14">
      <c r="A209" s="63">
        <v>20</v>
      </c>
      <c r="B209" s="97">
        <v>44074</v>
      </c>
      <c r="C209" s="98">
        <f t="shared" ref="C209" si="426">C208+D209</f>
        <v>700523.96389999997</v>
      </c>
      <c r="D209" s="98">
        <f>SUM('Aug -2020'!O77)</f>
        <v>12336.380000000008</v>
      </c>
      <c r="E209" s="96"/>
      <c r="F209" s="99">
        <f t="shared" ref="F209" si="427">B209</f>
        <v>44074</v>
      </c>
      <c r="G209" s="100">
        <f t="shared" ref="G209" si="428">D209</f>
        <v>12336.380000000008</v>
      </c>
    </row>
    <row r="213" spans="1:14">
      <c r="B213" s="101">
        <v>44075</v>
      </c>
      <c r="C213" s="102"/>
      <c r="D213" s="102"/>
      <c r="E213" s="102"/>
      <c r="F213" s="102"/>
      <c r="G213" s="102"/>
      <c r="H213" s="103"/>
      <c r="I213" s="95" t="s">
        <v>32</v>
      </c>
      <c r="J213" s="96">
        <v>69</v>
      </c>
      <c r="K213" s="96"/>
      <c r="L213" s="63" t="s">
        <v>134</v>
      </c>
      <c r="M213" s="63">
        <v>22</v>
      </c>
    </row>
    <row r="214" spans="1:14">
      <c r="B214" s="96" t="s">
        <v>2</v>
      </c>
      <c r="C214" s="96" t="s">
        <v>39</v>
      </c>
      <c r="D214" s="96" t="s">
        <v>40</v>
      </c>
      <c r="E214" s="96"/>
      <c r="I214" s="95" t="s">
        <v>34</v>
      </c>
      <c r="J214" s="96">
        <v>33</v>
      </c>
      <c r="K214" s="88">
        <f>J214/J213</f>
        <v>0.47826086956521741</v>
      </c>
      <c r="L214" s="87" t="s">
        <v>135</v>
      </c>
      <c r="M214" s="63">
        <v>16</v>
      </c>
      <c r="N214" s="88">
        <f>M214/M213</f>
        <v>0.72727272727272729</v>
      </c>
    </row>
    <row r="215" spans="1:14">
      <c r="C215" s="96">
        <v>500000</v>
      </c>
      <c r="D215" s="96"/>
      <c r="E215" s="96"/>
      <c r="I215" s="95" t="s">
        <v>41</v>
      </c>
      <c r="J215" s="96">
        <v>36</v>
      </c>
      <c r="K215" s="88">
        <f>J215/J213</f>
        <v>0.52173913043478259</v>
      </c>
      <c r="L215" s="87" t="s">
        <v>136</v>
      </c>
      <c r="M215" s="63">
        <v>6</v>
      </c>
      <c r="N215" s="88">
        <f>M215/M213</f>
        <v>0.27272727272727271</v>
      </c>
    </row>
    <row r="216" spans="1:14">
      <c r="A216" s="63">
        <v>1</v>
      </c>
      <c r="B216" s="97">
        <v>44075</v>
      </c>
      <c r="C216" s="98">
        <f t="shared" ref="C216:C217" si="429">C215+D216</f>
        <v>496250.89045999997</v>
      </c>
      <c r="D216" s="98">
        <f>SUM('Sept - 2020'!O11)</f>
        <v>-3749.1095400000113</v>
      </c>
      <c r="E216" s="96"/>
      <c r="F216" s="99">
        <f t="shared" ref="F216:F217" si="430">B216</f>
        <v>44075</v>
      </c>
      <c r="G216" s="100">
        <f t="shared" ref="G216:G217" si="431">D216</f>
        <v>-3749.1095400000113</v>
      </c>
    </row>
    <row r="217" spans="1:14">
      <c r="A217" s="63">
        <v>2</v>
      </c>
      <c r="B217" s="97">
        <v>44076</v>
      </c>
      <c r="C217" s="98">
        <f t="shared" si="429"/>
        <v>492256.25045999989</v>
      </c>
      <c r="D217" s="98">
        <f>SUM('Sept - 2020'!O15)</f>
        <v>-3994.6400000000503</v>
      </c>
      <c r="E217" s="96"/>
      <c r="F217" s="99">
        <f t="shared" si="430"/>
        <v>44076</v>
      </c>
      <c r="G217" s="100">
        <f t="shared" si="431"/>
        <v>-3994.6400000000503</v>
      </c>
    </row>
    <row r="218" spans="1:14">
      <c r="A218" s="63">
        <v>3</v>
      </c>
      <c r="B218" s="97">
        <v>44077</v>
      </c>
      <c r="C218" s="98">
        <f t="shared" ref="C218" si="432">C217+D218</f>
        <v>523008.84795999993</v>
      </c>
      <c r="D218" s="98">
        <f>SUM('Sept - 2020'!O19)</f>
        <v>30752.597500000051</v>
      </c>
      <c r="E218" s="96"/>
      <c r="F218" s="99">
        <f t="shared" ref="F218" si="433">B218</f>
        <v>44077</v>
      </c>
      <c r="G218" s="100">
        <f t="shared" ref="G218" si="434">D218</f>
        <v>30752.597500000051</v>
      </c>
    </row>
    <row r="219" spans="1:14">
      <c r="A219" s="63">
        <v>4</v>
      </c>
      <c r="B219" s="97">
        <v>44078</v>
      </c>
      <c r="C219" s="98">
        <f t="shared" ref="C219" si="435">C218+D219</f>
        <v>535385.38795999996</v>
      </c>
      <c r="D219" s="98">
        <f>SUM('Sept - 2020'!O21)</f>
        <v>12376.54000000005</v>
      </c>
      <c r="E219" s="96"/>
      <c r="F219" s="99">
        <f t="shared" ref="F219" si="436">B219</f>
        <v>44078</v>
      </c>
      <c r="G219" s="100">
        <f t="shared" ref="G219" si="437">D219</f>
        <v>12376.54000000005</v>
      </c>
    </row>
    <row r="220" spans="1:14">
      <c r="A220" s="63">
        <v>5</v>
      </c>
      <c r="B220" s="97">
        <v>44081</v>
      </c>
      <c r="C220" s="98">
        <f t="shared" ref="C220" si="438">C219+D220</f>
        <v>537309.98796000006</v>
      </c>
      <c r="D220" s="98">
        <f>SUM('Sept - 2020'!O25)</f>
        <v>1924.6000000001141</v>
      </c>
      <c r="E220" s="96"/>
      <c r="F220" s="99">
        <f t="shared" ref="F220" si="439">B220</f>
        <v>44081</v>
      </c>
      <c r="G220" s="100">
        <f t="shared" ref="G220" si="440">D220</f>
        <v>1924.6000000001141</v>
      </c>
    </row>
    <row r="221" spans="1:14">
      <c r="A221" s="63">
        <v>6</v>
      </c>
      <c r="B221" s="97">
        <v>44082</v>
      </c>
      <c r="C221" s="98">
        <f t="shared" ref="C221" si="441">C220+D221</f>
        <v>555548.96195999999</v>
      </c>
      <c r="D221" s="98">
        <f>SUM('Sept - 2020'!O28)</f>
        <v>18238.973999999951</v>
      </c>
      <c r="E221" s="96"/>
      <c r="F221" s="99">
        <f t="shared" ref="F221" si="442">B221</f>
        <v>44082</v>
      </c>
      <c r="G221" s="100">
        <f t="shared" ref="G221" si="443">D221</f>
        <v>18238.973999999951</v>
      </c>
    </row>
    <row r="222" spans="1:14">
      <c r="A222" s="63">
        <v>7</v>
      </c>
      <c r="B222" s="97">
        <v>44083</v>
      </c>
      <c r="C222" s="98">
        <f t="shared" ref="C222" si="444">C221+D222</f>
        <v>588568.10020999995</v>
      </c>
      <c r="D222" s="98">
        <f>SUM('Sept - 2020'!O30)</f>
        <v>33019.138250000004</v>
      </c>
      <c r="E222" s="96"/>
      <c r="F222" s="99">
        <f t="shared" ref="F222" si="445">B222</f>
        <v>44083</v>
      </c>
      <c r="G222" s="100">
        <f t="shared" ref="G222" si="446">D222</f>
        <v>33019.138250000004</v>
      </c>
    </row>
    <row r="223" spans="1:14">
      <c r="A223" s="63">
        <v>8</v>
      </c>
      <c r="B223" s="97">
        <v>44084</v>
      </c>
      <c r="C223" s="98">
        <f t="shared" ref="C223" si="447">C222+D223</f>
        <v>626163.00520999986</v>
      </c>
      <c r="D223" s="98">
        <f>SUM('Sept - 2020'!O32)</f>
        <v>37594.904999999926</v>
      </c>
      <c r="E223" s="96"/>
      <c r="F223" s="99">
        <f t="shared" ref="F223" si="448">B223</f>
        <v>44084</v>
      </c>
      <c r="G223" s="100">
        <f t="shared" ref="G223" si="449">D223</f>
        <v>37594.904999999926</v>
      </c>
    </row>
    <row r="224" spans="1:14">
      <c r="A224" s="63">
        <v>9</v>
      </c>
      <c r="B224" s="97">
        <v>44085</v>
      </c>
      <c r="C224" s="98">
        <f t="shared" ref="C224" si="450">C223+D224</f>
        <v>655998.61120999977</v>
      </c>
      <c r="D224" s="98">
        <f>SUM('Sept - 2020'!O35)</f>
        <v>29835.605999999894</v>
      </c>
      <c r="E224" s="96"/>
      <c r="F224" s="99">
        <f t="shared" ref="F224" si="451">B224</f>
        <v>44085</v>
      </c>
      <c r="G224" s="100">
        <f t="shared" ref="G224" si="452">D224</f>
        <v>29835.605999999894</v>
      </c>
    </row>
    <row r="225" spans="1:7">
      <c r="A225" s="63">
        <v>10</v>
      </c>
      <c r="B225" s="97">
        <v>44088</v>
      </c>
      <c r="C225" s="98">
        <f t="shared" ref="C225" si="453">C224+D225</f>
        <v>685141.96870999981</v>
      </c>
      <c r="D225" s="98">
        <f>SUM('Sept - 2020'!O39)</f>
        <v>29143.357500000002</v>
      </c>
      <c r="E225" s="96"/>
      <c r="F225" s="99">
        <f t="shared" ref="F225" si="454">B225</f>
        <v>44088</v>
      </c>
      <c r="G225" s="100">
        <f t="shared" ref="G225" si="455">D225</f>
        <v>29143.357500000002</v>
      </c>
    </row>
    <row r="226" spans="1:7">
      <c r="A226" s="63">
        <v>11</v>
      </c>
      <c r="B226" s="97">
        <v>44089</v>
      </c>
      <c r="C226" s="98">
        <f t="shared" ref="C226" si="456">C225+D226</f>
        <v>732214.30870999978</v>
      </c>
      <c r="D226" s="98">
        <f>SUM('Sept - 2020'!O43)</f>
        <v>47072.339999999938</v>
      </c>
      <c r="E226" s="96"/>
      <c r="F226" s="99">
        <f t="shared" ref="F226" si="457">B226</f>
        <v>44089</v>
      </c>
      <c r="G226" s="100">
        <f t="shared" ref="G226" si="458">D226</f>
        <v>47072.339999999938</v>
      </c>
    </row>
    <row r="227" spans="1:7">
      <c r="A227" s="63">
        <v>12</v>
      </c>
      <c r="B227" s="97">
        <v>44090</v>
      </c>
      <c r="C227" s="98">
        <f t="shared" ref="C227" si="459">C226+D227</f>
        <v>696683.4363899997</v>
      </c>
      <c r="D227" s="98">
        <f>SUM('Sept - 2020'!O47)</f>
        <v>-35530.87232000014</v>
      </c>
      <c r="E227" s="96"/>
      <c r="F227" s="99">
        <f t="shared" ref="F227" si="460">B227</f>
        <v>44090</v>
      </c>
      <c r="G227" s="100">
        <f t="shared" ref="G227" si="461">D227</f>
        <v>-35530.87232000014</v>
      </c>
    </row>
    <row r="228" spans="1:7">
      <c r="A228" s="63">
        <v>13</v>
      </c>
      <c r="B228" s="97">
        <v>44091</v>
      </c>
      <c r="C228" s="98">
        <f t="shared" ref="C228" si="462">C227+D228</f>
        <v>698599.83638999972</v>
      </c>
      <c r="D228" s="98">
        <f>SUM('Sept - 2020'!O48)</f>
        <v>1916.4</v>
      </c>
      <c r="E228" s="96"/>
      <c r="F228" s="99">
        <f t="shared" ref="F228" si="463">B228</f>
        <v>44091</v>
      </c>
      <c r="G228" s="100">
        <f t="shared" ref="G228" si="464">D228</f>
        <v>1916.4</v>
      </c>
    </row>
    <row r="229" spans="1:7">
      <c r="A229" s="63">
        <v>14</v>
      </c>
      <c r="B229" s="97">
        <v>44092</v>
      </c>
      <c r="C229" s="98">
        <f t="shared" ref="C229" si="465">C228+D229</f>
        <v>722526.52938999992</v>
      </c>
      <c r="D229" s="98">
        <f>SUM('Sept - 2020'!O51)</f>
        <v>23926.693000000214</v>
      </c>
      <c r="E229" s="96"/>
      <c r="F229" s="99">
        <f t="shared" ref="F229" si="466">B229</f>
        <v>44092</v>
      </c>
      <c r="G229" s="100">
        <f t="shared" ref="G229" si="467">D229</f>
        <v>23926.693000000214</v>
      </c>
    </row>
    <row r="230" spans="1:7">
      <c r="A230" s="63">
        <v>15</v>
      </c>
      <c r="B230" s="97">
        <v>44095</v>
      </c>
      <c r="C230" s="98">
        <f t="shared" ref="C230" si="468">C229+D230</f>
        <v>749308.55189</v>
      </c>
      <c r="D230" s="98">
        <f>SUM('Sept - 2020'!$O$56)</f>
        <v>26782.022500000072</v>
      </c>
      <c r="E230" s="96"/>
      <c r="F230" s="99">
        <f t="shared" ref="F230" si="469">B230</f>
        <v>44095</v>
      </c>
      <c r="G230" s="100">
        <f t="shared" ref="G230" si="470">D230</f>
        <v>26782.022500000072</v>
      </c>
    </row>
    <row r="231" spans="1:7">
      <c r="A231" s="63">
        <v>16</v>
      </c>
      <c r="B231" s="97">
        <v>44096</v>
      </c>
      <c r="C231" s="98">
        <f t="shared" ref="C231" si="471">C230+D231</f>
        <v>717457.32788999996</v>
      </c>
      <c r="D231" s="98">
        <f>SUM('Sept - 2020'!O58)</f>
        <v>-31851.2240000001</v>
      </c>
      <c r="E231" s="96"/>
      <c r="F231" s="99">
        <f t="shared" ref="F231" si="472">B231</f>
        <v>44096</v>
      </c>
      <c r="G231" s="100">
        <f t="shared" ref="G231" si="473">D231</f>
        <v>-31851.2240000001</v>
      </c>
    </row>
    <row r="232" spans="1:7">
      <c r="A232" s="63">
        <v>17</v>
      </c>
      <c r="B232" s="97">
        <v>44097</v>
      </c>
      <c r="C232" s="98">
        <f t="shared" ref="C232" si="474">C231+D232</f>
        <v>735951.92989000014</v>
      </c>
      <c r="D232" s="98">
        <f>SUM('Sept - 2020'!O62)</f>
        <v>18494.602000000159</v>
      </c>
      <c r="E232" s="96"/>
      <c r="F232" s="99">
        <f t="shared" ref="F232" si="475">B232</f>
        <v>44097</v>
      </c>
      <c r="G232" s="100">
        <f t="shared" ref="G232" si="476">D232</f>
        <v>18494.602000000159</v>
      </c>
    </row>
    <row r="233" spans="1:7">
      <c r="A233" s="63">
        <v>18</v>
      </c>
      <c r="B233" s="97">
        <v>44098</v>
      </c>
      <c r="C233" s="98">
        <f t="shared" ref="C233" si="477">C232+D233</f>
        <v>741540.94189000037</v>
      </c>
      <c r="D233" s="98">
        <f>SUM('Sept - 2020'!O64)</f>
        <v>5589.0120000002316</v>
      </c>
      <c r="E233" s="96"/>
      <c r="F233" s="99">
        <f t="shared" ref="F233" si="478">B233</f>
        <v>44098</v>
      </c>
      <c r="G233" s="100">
        <f t="shared" ref="G233" si="479">D233</f>
        <v>5589.0120000002316</v>
      </c>
    </row>
    <row r="234" spans="1:7">
      <c r="A234" s="63">
        <v>19</v>
      </c>
      <c r="B234" s="97">
        <v>44099</v>
      </c>
      <c r="C234" s="98">
        <f t="shared" ref="C234" si="480">C233+D234</f>
        <v>705936.86939000036</v>
      </c>
      <c r="D234" s="98">
        <f>SUM('Sept - 2020'!$O$67)</f>
        <v>-35604.072500000002</v>
      </c>
      <c r="E234" s="96"/>
      <c r="F234" s="99">
        <f t="shared" ref="F234" si="481">B234</f>
        <v>44099</v>
      </c>
      <c r="G234" s="100">
        <f t="shared" ref="G234" si="482">D234</f>
        <v>-35604.072500000002</v>
      </c>
    </row>
    <row r="235" spans="1:7">
      <c r="A235" s="63">
        <v>20</v>
      </c>
      <c r="B235" s="97">
        <v>44102</v>
      </c>
      <c r="C235" s="98">
        <f t="shared" ref="C235" si="483">C234+D235</f>
        <v>730139.13939000037</v>
      </c>
      <c r="D235" s="98">
        <f>SUM('Sept - 2020'!O71)</f>
        <v>24202.269999999997</v>
      </c>
      <c r="E235" s="96"/>
      <c r="F235" s="99">
        <f t="shared" ref="F235" si="484">B235</f>
        <v>44102</v>
      </c>
      <c r="G235" s="100">
        <f t="shared" ref="G235" si="485">D235</f>
        <v>24202.269999999997</v>
      </c>
    </row>
    <row r="236" spans="1:7">
      <c r="A236" s="63">
        <v>21</v>
      </c>
      <c r="B236" s="97">
        <v>44103</v>
      </c>
      <c r="C236" s="98">
        <f t="shared" ref="C236" si="486">C235+D236</f>
        <v>679063.04939000041</v>
      </c>
      <c r="D236" s="98">
        <f>SUM('Sept - 2020'!O74)</f>
        <v>-51076.09</v>
      </c>
      <c r="E236" s="96"/>
      <c r="F236" s="99">
        <f t="shared" ref="F236" si="487">B236</f>
        <v>44103</v>
      </c>
      <c r="G236" s="100">
        <f t="shared" ref="G236" si="488">D236</f>
        <v>-51076.09</v>
      </c>
    </row>
    <row r="237" spans="1:7">
      <c r="A237" s="63">
        <v>22</v>
      </c>
      <c r="B237" s="97">
        <v>44104</v>
      </c>
      <c r="C237" s="98">
        <f t="shared" ref="C237" si="489">C236+D237</f>
        <v>661198.75139000057</v>
      </c>
      <c r="D237" s="98">
        <f>SUM('Sept - 2020'!O77)</f>
        <v>-17864.297999999799</v>
      </c>
      <c r="E237" s="96"/>
      <c r="F237" s="99">
        <f t="shared" ref="F237" si="490">B237</f>
        <v>44104</v>
      </c>
      <c r="G237" s="100">
        <f t="shared" ref="G237" si="491">D237</f>
        <v>-17864.297999999799</v>
      </c>
    </row>
    <row r="241" spans="1:14">
      <c r="B241" s="101">
        <v>44105</v>
      </c>
      <c r="C241" s="102"/>
      <c r="D241" s="102"/>
      <c r="E241" s="102"/>
      <c r="F241" s="102"/>
      <c r="G241" s="102"/>
      <c r="H241" s="103"/>
      <c r="I241" s="95" t="s">
        <v>32</v>
      </c>
      <c r="J241" s="96">
        <v>40</v>
      </c>
      <c r="K241" s="96"/>
      <c r="L241" s="63" t="s">
        <v>134</v>
      </c>
      <c r="M241" s="63">
        <v>16</v>
      </c>
    </row>
    <row r="242" spans="1:14">
      <c r="B242" s="96" t="s">
        <v>2</v>
      </c>
      <c r="C242" s="96" t="s">
        <v>39</v>
      </c>
      <c r="D242" s="96" t="s">
        <v>40</v>
      </c>
      <c r="E242" s="96"/>
      <c r="I242" s="95" t="s">
        <v>34</v>
      </c>
      <c r="J242" s="96">
        <v>11</v>
      </c>
      <c r="K242" s="88">
        <f>J242/J241</f>
        <v>0.27500000000000002</v>
      </c>
      <c r="L242" s="87" t="s">
        <v>135</v>
      </c>
      <c r="M242" s="63">
        <v>6</v>
      </c>
      <c r="N242" s="88">
        <f>M242/M241</f>
        <v>0.375</v>
      </c>
    </row>
    <row r="243" spans="1:14">
      <c r="C243" s="96">
        <v>500000</v>
      </c>
      <c r="D243" s="96"/>
      <c r="E243" s="96"/>
      <c r="I243" s="95" t="s">
        <v>41</v>
      </c>
      <c r="J243" s="96">
        <v>29</v>
      </c>
      <c r="K243" s="88">
        <f>J243/J241</f>
        <v>0.72499999999999998</v>
      </c>
      <c r="L243" s="87" t="s">
        <v>136</v>
      </c>
      <c r="M243" s="63">
        <v>10</v>
      </c>
      <c r="N243" s="88">
        <f>M243/M241</f>
        <v>0.625</v>
      </c>
    </row>
    <row r="244" spans="1:14">
      <c r="A244" s="63">
        <v>1</v>
      </c>
      <c r="B244" s="97">
        <v>44105</v>
      </c>
      <c r="C244" s="98">
        <f t="shared" ref="C244" si="492">C243+D244</f>
        <v>501510.89200000017</v>
      </c>
      <c r="D244" s="98">
        <f>SUM('Oct - 2020'!O10)</f>
        <v>1510.8920000001553</v>
      </c>
      <c r="E244" s="96"/>
      <c r="F244" s="99">
        <f t="shared" ref="F244" si="493">B244</f>
        <v>44105</v>
      </c>
      <c r="G244" s="100">
        <f t="shared" ref="G244" si="494">D244</f>
        <v>1510.8920000001553</v>
      </c>
    </row>
    <row r="245" spans="1:14">
      <c r="A245" s="63">
        <v>2</v>
      </c>
      <c r="B245" s="97">
        <v>44109</v>
      </c>
      <c r="C245" s="98">
        <f t="shared" ref="C245" si="495">C244+D245</f>
        <v>523294.67375000031</v>
      </c>
      <c r="D245" s="98">
        <f>SUM('Oct - 2020'!O14)</f>
        <v>21783.781750000126</v>
      </c>
      <c r="E245" s="96"/>
      <c r="F245" s="99">
        <f t="shared" ref="F245" si="496">B245</f>
        <v>44109</v>
      </c>
      <c r="G245" s="100">
        <f t="shared" ref="G245" si="497">D245</f>
        <v>21783.781750000126</v>
      </c>
    </row>
    <row r="246" spans="1:14">
      <c r="A246" s="63">
        <v>3</v>
      </c>
      <c r="B246" s="97">
        <v>44110</v>
      </c>
      <c r="C246" s="98">
        <f t="shared" ref="C246" si="498">C245+D246</f>
        <v>521924.43375000032</v>
      </c>
      <c r="D246" s="98">
        <f>SUM('Oct - 2020'!O16)</f>
        <v>-1370.2399999999998</v>
      </c>
      <c r="E246" s="96"/>
      <c r="F246" s="99">
        <f t="shared" ref="F246" si="499">B246</f>
        <v>44110</v>
      </c>
      <c r="G246" s="100">
        <f t="shared" ref="G246" si="500">D246</f>
        <v>-1370.2399999999998</v>
      </c>
    </row>
    <row r="247" spans="1:14">
      <c r="A247" s="63">
        <v>4</v>
      </c>
      <c r="B247" s="97">
        <v>44111</v>
      </c>
      <c r="C247" s="98">
        <f t="shared" ref="C247" si="501">C246+D247</f>
        <v>545255.93175000011</v>
      </c>
      <c r="D247" s="98">
        <f>SUM('Oct - 2020'!O20)</f>
        <v>23331.497999999796</v>
      </c>
      <c r="E247" s="96"/>
      <c r="F247" s="99">
        <f t="shared" ref="F247" si="502">B247</f>
        <v>44111</v>
      </c>
      <c r="G247" s="100">
        <f t="shared" ref="G247" si="503">D247</f>
        <v>23331.497999999796</v>
      </c>
    </row>
    <row r="248" spans="1:14">
      <c r="A248" s="63">
        <v>5</v>
      </c>
      <c r="B248" s="97">
        <v>44112</v>
      </c>
      <c r="C248" s="98">
        <f t="shared" ref="C248" si="504">C247+D248</f>
        <v>520810.95675000007</v>
      </c>
      <c r="D248" s="98">
        <f>SUM('Oct - 2020'!O23)</f>
        <v>-24444.975000000024</v>
      </c>
      <c r="E248" s="96"/>
      <c r="F248" s="99">
        <f t="shared" ref="F248" si="505">B248</f>
        <v>44112</v>
      </c>
      <c r="G248" s="100">
        <f t="shared" ref="G248" si="506">D248</f>
        <v>-24444.975000000024</v>
      </c>
    </row>
    <row r="249" spans="1:14">
      <c r="A249" s="63">
        <v>6</v>
      </c>
      <c r="B249" s="97">
        <v>44113</v>
      </c>
      <c r="C249" s="98">
        <f t="shared" ref="C249" si="507">C248+D249</f>
        <v>494957.25475000002</v>
      </c>
      <c r="D249" s="98">
        <f>SUM('Oct - 2020'!O25)</f>
        <v>-25853.70200000003</v>
      </c>
      <c r="E249" s="96"/>
      <c r="F249" s="99">
        <f t="shared" ref="F249" si="508">B249</f>
        <v>44113</v>
      </c>
      <c r="G249" s="100">
        <f t="shared" ref="G249" si="509">D249</f>
        <v>-25853.70200000003</v>
      </c>
    </row>
    <row r="250" spans="1:14">
      <c r="A250" s="63">
        <v>7</v>
      </c>
      <c r="B250" s="97">
        <v>44116</v>
      </c>
      <c r="C250" s="98">
        <f t="shared" ref="C250" si="510">C249+D250</f>
        <v>479056.36155000003</v>
      </c>
      <c r="D250" s="98">
        <f>SUM('Oct - 2020'!O27)</f>
        <v>-15900.893199999999</v>
      </c>
      <c r="E250" s="96"/>
      <c r="F250" s="99">
        <f t="shared" ref="F250" si="511">B250</f>
        <v>44116</v>
      </c>
      <c r="G250" s="100">
        <f t="shared" ref="G250" si="512">D250</f>
        <v>-15900.893199999999</v>
      </c>
    </row>
    <row r="251" spans="1:14">
      <c r="A251" s="63">
        <v>8</v>
      </c>
      <c r="B251" s="97">
        <v>44117</v>
      </c>
      <c r="C251" s="98">
        <f t="shared" ref="C251" si="513">C250+D251</f>
        <v>465766.11855000007</v>
      </c>
      <c r="D251" s="98">
        <f>SUM('Oct - 2020'!O29)</f>
        <v>-13290.242999999984</v>
      </c>
      <c r="E251" s="96"/>
      <c r="F251" s="99">
        <f t="shared" ref="F251" si="514">B251</f>
        <v>44117</v>
      </c>
      <c r="G251" s="100">
        <f t="shared" ref="G251" si="515">D251</f>
        <v>-13290.242999999984</v>
      </c>
    </row>
    <row r="252" spans="1:14">
      <c r="A252" s="63">
        <v>9</v>
      </c>
      <c r="B252" s="97">
        <v>44118</v>
      </c>
      <c r="C252" s="98">
        <f t="shared" ref="C252" si="516">C251+D252</f>
        <v>468779.89854999998</v>
      </c>
      <c r="D252" s="98">
        <f>SUM('Oct - 2020'!O31)</f>
        <v>3013.7799999999088</v>
      </c>
      <c r="E252" s="96"/>
      <c r="F252" s="99">
        <f t="shared" ref="F252" si="517">B252</f>
        <v>44118</v>
      </c>
      <c r="G252" s="100">
        <f t="shared" ref="G252" si="518">D252</f>
        <v>3013.7799999999088</v>
      </c>
    </row>
    <row r="253" spans="1:14">
      <c r="A253" s="63">
        <v>10</v>
      </c>
      <c r="B253" s="97">
        <v>44119</v>
      </c>
      <c r="C253" s="98">
        <f t="shared" ref="C253" si="519">C252+D253</f>
        <v>497808.36604999984</v>
      </c>
      <c r="D253" s="98">
        <f>SUM('Oct - 2020'!O34)</f>
        <v>29028.467499999882</v>
      </c>
      <c r="E253" s="96"/>
      <c r="F253" s="99">
        <f t="shared" ref="F253" si="520">B253</f>
        <v>44119</v>
      </c>
      <c r="G253" s="100">
        <f t="shared" ref="G253" si="521">D253</f>
        <v>29028.467499999882</v>
      </c>
    </row>
    <row r="254" spans="1:14">
      <c r="A254" s="63">
        <v>11</v>
      </c>
      <c r="B254" s="97">
        <v>44120</v>
      </c>
      <c r="C254" s="98">
        <f t="shared" ref="C254" si="522">C253+D254</f>
        <v>466070.56654999999</v>
      </c>
      <c r="D254" s="98">
        <f>SUM('Oct - 2020'!O37)</f>
        <v>-31737.799499999819</v>
      </c>
      <c r="E254" s="96"/>
      <c r="F254" s="99">
        <f t="shared" ref="F254" si="523">B254</f>
        <v>44120</v>
      </c>
      <c r="G254" s="100">
        <f t="shared" ref="G254" si="524">D254</f>
        <v>-31737.799499999819</v>
      </c>
    </row>
    <row r="255" spans="1:14">
      <c r="A255" s="63">
        <v>12</v>
      </c>
      <c r="B255" s="97">
        <v>44123</v>
      </c>
      <c r="C255" s="98">
        <f t="shared" ref="C255" si="525">C254+D255</f>
        <v>470461.06654999999</v>
      </c>
      <c r="D255" s="98">
        <f>SUM('Oct - 2020'!$O$39)</f>
        <v>4390.5000000000273</v>
      </c>
      <c r="E255" s="96"/>
      <c r="F255" s="99">
        <f t="shared" ref="F255" si="526">B255</f>
        <v>44123</v>
      </c>
      <c r="G255" s="100">
        <f t="shared" ref="G255" si="527">D255</f>
        <v>4390.5000000000273</v>
      </c>
    </row>
    <row r="256" spans="1:14">
      <c r="A256" s="63">
        <v>13</v>
      </c>
      <c r="B256" s="97">
        <v>44124</v>
      </c>
      <c r="C256" s="98">
        <f t="shared" ref="C256" si="528">C255+D256</f>
        <v>453350.1615499999</v>
      </c>
      <c r="D256" s="98">
        <f>SUM('Oct - 2020'!O41)</f>
        <v>-17110.905000000068</v>
      </c>
      <c r="E256" s="96"/>
      <c r="F256" s="99">
        <f t="shared" ref="F256" si="529">B256</f>
        <v>44124</v>
      </c>
      <c r="G256" s="100">
        <f t="shared" ref="G256" si="530">D256</f>
        <v>-17110.905000000068</v>
      </c>
    </row>
    <row r="257" spans="1:14">
      <c r="A257" s="63">
        <v>14</v>
      </c>
      <c r="B257" s="97">
        <v>44125</v>
      </c>
      <c r="C257" s="98">
        <f t="shared" ref="C257" si="531">C256+D257</f>
        <v>450800.97355</v>
      </c>
      <c r="D257" s="98">
        <f>SUM('Oct - 2020'!O43)</f>
        <v>-2549.1879999998901</v>
      </c>
      <c r="E257" s="96"/>
      <c r="F257" s="99">
        <f t="shared" ref="F257" si="532">B257</f>
        <v>44125</v>
      </c>
      <c r="G257" s="100">
        <f t="shared" ref="G257" si="533">D257</f>
        <v>-2549.1879999998901</v>
      </c>
    </row>
    <row r="258" spans="1:14">
      <c r="A258" s="63">
        <v>15</v>
      </c>
      <c r="B258" s="97">
        <v>44126</v>
      </c>
      <c r="C258" s="98">
        <f t="shared" ref="C258" si="534">C257+D258</f>
        <v>442830.03354999999</v>
      </c>
      <c r="D258" s="98">
        <f>SUM('Oct - 2020'!O45)</f>
        <v>-7970.9400000000005</v>
      </c>
      <c r="E258" s="96"/>
      <c r="F258" s="99">
        <f t="shared" ref="F258" si="535">B258</f>
        <v>44126</v>
      </c>
      <c r="G258" s="100">
        <f t="shared" ref="G258" si="536">D258</f>
        <v>-7970.9400000000005</v>
      </c>
    </row>
    <row r="259" spans="1:14">
      <c r="A259" s="63">
        <v>16</v>
      </c>
      <c r="B259" s="97">
        <v>44127</v>
      </c>
      <c r="C259" s="98">
        <f t="shared" ref="C259" si="537">C258+D259</f>
        <v>412035.85355</v>
      </c>
      <c r="D259" s="98">
        <f>SUM('Oct - 2020'!$O$48)</f>
        <v>-30794.18</v>
      </c>
      <c r="E259" s="96"/>
      <c r="F259" s="99">
        <f t="shared" ref="F259" si="538">B259</f>
        <v>44127</v>
      </c>
      <c r="G259" s="100">
        <f t="shared" ref="G259" si="539">D259</f>
        <v>-30794.18</v>
      </c>
    </row>
    <row r="262" spans="1:14">
      <c r="B262" s="101">
        <v>44136</v>
      </c>
      <c r="C262" s="102"/>
      <c r="D262" s="102"/>
      <c r="E262" s="102"/>
      <c r="F262" s="102"/>
      <c r="G262" s="102"/>
      <c r="H262" s="103"/>
      <c r="I262" s="95" t="s">
        <v>32</v>
      </c>
      <c r="J262" s="96">
        <v>47</v>
      </c>
      <c r="K262" s="96"/>
      <c r="L262" s="63" t="s">
        <v>134</v>
      </c>
      <c r="M262" s="63">
        <v>18</v>
      </c>
    </row>
    <row r="263" spans="1:14">
      <c r="B263" s="96" t="s">
        <v>2</v>
      </c>
      <c r="C263" s="96" t="s">
        <v>39</v>
      </c>
      <c r="D263" s="96" t="s">
        <v>40</v>
      </c>
      <c r="E263" s="96"/>
      <c r="I263" s="95" t="s">
        <v>34</v>
      </c>
      <c r="J263" s="96">
        <v>17</v>
      </c>
      <c r="K263" s="88">
        <f>J263/J262</f>
        <v>0.36170212765957449</v>
      </c>
      <c r="L263" s="87" t="s">
        <v>135</v>
      </c>
      <c r="M263" s="63">
        <v>9</v>
      </c>
      <c r="N263" s="88">
        <f>M263/M262</f>
        <v>0.5</v>
      </c>
    </row>
    <row r="264" spans="1:14">
      <c r="C264" s="96">
        <v>500000</v>
      </c>
      <c r="D264" s="96"/>
      <c r="E264" s="96"/>
      <c r="I264" s="95" t="s">
        <v>41</v>
      </c>
      <c r="J264" s="96">
        <v>30</v>
      </c>
      <c r="K264" s="88">
        <f>J264/J262</f>
        <v>0.63829787234042556</v>
      </c>
      <c r="L264" s="87" t="s">
        <v>136</v>
      </c>
      <c r="M264" s="63">
        <v>9</v>
      </c>
      <c r="N264" s="88">
        <f>M264/M262</f>
        <v>0.5</v>
      </c>
    </row>
    <row r="265" spans="1:14">
      <c r="A265" s="63">
        <v>1</v>
      </c>
      <c r="B265" s="97">
        <v>44137</v>
      </c>
      <c r="C265" s="98">
        <f t="shared" ref="C265" si="540">C264+D265</f>
        <v>497327.93749999988</v>
      </c>
      <c r="D265" s="98">
        <f>SUM('Nov-2020'!O11)</f>
        <v>-2672.0625000001364</v>
      </c>
      <c r="E265" s="96"/>
      <c r="F265" s="99">
        <f t="shared" ref="F265" si="541">B265</f>
        <v>44137</v>
      </c>
      <c r="G265" s="100">
        <f t="shared" ref="G265" si="542">D265</f>
        <v>-2672.0625000001364</v>
      </c>
    </row>
    <row r="266" spans="1:14">
      <c r="A266" s="63">
        <v>2</v>
      </c>
      <c r="B266" s="97">
        <v>44138</v>
      </c>
      <c r="C266" s="98">
        <f t="shared" ref="C266" si="543">C265+D266</f>
        <v>480006.31149999989</v>
      </c>
      <c r="D266" s="98">
        <f>SUM('Nov-2020'!O14)</f>
        <v>-17321.625999999971</v>
      </c>
      <c r="E266" s="96"/>
      <c r="F266" s="99">
        <f t="shared" ref="F266" si="544">B266</f>
        <v>44138</v>
      </c>
      <c r="G266" s="100">
        <f t="shared" ref="G266" si="545">D266</f>
        <v>-17321.625999999971</v>
      </c>
    </row>
    <row r="267" spans="1:14">
      <c r="A267" s="63">
        <v>3</v>
      </c>
      <c r="B267" s="97">
        <v>44139</v>
      </c>
      <c r="C267" s="98">
        <f t="shared" ref="C267" si="546">C266+D267</f>
        <v>461393.1339999999</v>
      </c>
      <c r="D267" s="98">
        <f>SUM('Nov-2020'!O16)</f>
        <v>-18613.177500000013</v>
      </c>
      <c r="E267" s="96"/>
      <c r="F267" s="99">
        <f t="shared" ref="F267" si="547">B267</f>
        <v>44139</v>
      </c>
      <c r="G267" s="100">
        <f t="shared" ref="G267" si="548">D267</f>
        <v>-18613.177500000013</v>
      </c>
    </row>
    <row r="268" spans="1:14">
      <c r="A268" s="63">
        <v>4</v>
      </c>
      <c r="B268" s="97">
        <v>44140</v>
      </c>
      <c r="C268" s="98">
        <f t="shared" ref="C268" si="549">C267+D268</f>
        <v>469899.72766999993</v>
      </c>
      <c r="D268" s="98">
        <f>SUM('Nov-2020'!O19)</f>
        <v>8506.5936700000511</v>
      </c>
      <c r="E268" s="96"/>
      <c r="F268" s="99">
        <f t="shared" ref="F268" si="550">B268</f>
        <v>44140</v>
      </c>
      <c r="G268" s="100">
        <f t="shared" ref="G268" si="551">D268</f>
        <v>8506.5936700000511</v>
      </c>
    </row>
    <row r="269" spans="1:14">
      <c r="A269" s="63">
        <v>5</v>
      </c>
      <c r="B269" s="97">
        <v>44141</v>
      </c>
      <c r="C269" s="98">
        <f t="shared" ref="C269" si="552">C268+D269</f>
        <v>491009.26966999983</v>
      </c>
      <c r="D269" s="98">
        <f>SUM('Nov-2020'!O22)</f>
        <v>21109.541999999914</v>
      </c>
      <c r="E269" s="96"/>
      <c r="F269" s="99">
        <f t="shared" ref="F269" si="553">B269</f>
        <v>44141</v>
      </c>
      <c r="G269" s="100">
        <f t="shared" ref="G269" si="554">D269</f>
        <v>21109.541999999914</v>
      </c>
    </row>
    <row r="270" spans="1:14">
      <c r="A270" s="63">
        <v>6</v>
      </c>
      <c r="B270" s="97">
        <v>44144</v>
      </c>
      <c r="C270" s="98">
        <f t="shared" ref="C270" si="555">C269+D270</f>
        <v>480216.43216999981</v>
      </c>
      <c r="D270" s="98">
        <f>SUM('Nov-2020'!O23)</f>
        <v>-10792.8375</v>
      </c>
      <c r="E270" s="96"/>
      <c r="F270" s="99">
        <f t="shared" ref="F270" si="556">B270</f>
        <v>44144</v>
      </c>
      <c r="G270" s="100">
        <f t="shared" ref="G270" si="557">D270</f>
        <v>-10792.8375</v>
      </c>
    </row>
    <row r="271" spans="1:14">
      <c r="A271" s="63">
        <v>7</v>
      </c>
      <c r="B271" s="97">
        <v>44145</v>
      </c>
      <c r="C271" s="98">
        <f t="shared" ref="C271" si="558">C270+D271</f>
        <v>512350.82216999982</v>
      </c>
      <c r="D271" s="98">
        <f>SUM('Nov-2020'!O25)</f>
        <v>32134.39</v>
      </c>
      <c r="E271" s="96"/>
      <c r="F271" s="99">
        <f t="shared" ref="F271" si="559">B271</f>
        <v>44145</v>
      </c>
      <c r="G271" s="100">
        <f t="shared" ref="G271" si="560">D271</f>
        <v>32134.39</v>
      </c>
    </row>
    <row r="272" spans="1:14">
      <c r="A272" s="63">
        <v>8</v>
      </c>
      <c r="B272" s="97">
        <v>44146</v>
      </c>
      <c r="C272" s="98">
        <f t="shared" ref="C272" si="561">C271+D272</f>
        <v>512541.72616999981</v>
      </c>
      <c r="D272" s="98">
        <f>SUM('Nov-2020'!O27)</f>
        <v>190.90400000000045</v>
      </c>
      <c r="E272" s="96"/>
      <c r="F272" s="99">
        <f t="shared" ref="F272" si="562">B272</f>
        <v>44146</v>
      </c>
      <c r="G272" s="100">
        <f t="shared" ref="G272" si="563">D272</f>
        <v>190.90400000000045</v>
      </c>
    </row>
    <row r="273" spans="1:14">
      <c r="A273" s="63">
        <v>9</v>
      </c>
      <c r="B273" s="97">
        <v>44147</v>
      </c>
      <c r="C273" s="98">
        <f t="shared" ref="C273" si="564">C272+D273</f>
        <v>500653.62616999994</v>
      </c>
      <c r="D273" s="98">
        <f>SUM('Nov-2020'!O28)</f>
        <v>-11888.099999999873</v>
      </c>
      <c r="E273" s="96"/>
      <c r="F273" s="99">
        <f t="shared" ref="F273" si="565">B273</f>
        <v>44147</v>
      </c>
      <c r="G273" s="100">
        <f t="shared" ref="G273" si="566">D273</f>
        <v>-11888.099999999873</v>
      </c>
    </row>
    <row r="274" spans="1:14">
      <c r="A274" s="63">
        <v>10</v>
      </c>
      <c r="B274" s="97">
        <v>44148</v>
      </c>
      <c r="C274" s="98">
        <f t="shared" ref="C274" si="567">C273+D274</f>
        <v>511077.99867</v>
      </c>
      <c r="D274" s="98">
        <f>SUM('Nov-2020'!O31)</f>
        <v>10424.372500000054</v>
      </c>
      <c r="E274" s="96"/>
      <c r="F274" s="99">
        <f t="shared" ref="F274" si="568">B274</f>
        <v>44148</v>
      </c>
      <c r="G274" s="100">
        <f t="shared" ref="G274" si="569">D274</f>
        <v>10424.372500000054</v>
      </c>
    </row>
    <row r="275" spans="1:14">
      <c r="A275" s="63">
        <v>11</v>
      </c>
      <c r="B275" s="97">
        <v>44152</v>
      </c>
      <c r="C275" s="98">
        <f t="shared" ref="C275" si="570">C274+D275</f>
        <v>480242.24367000005</v>
      </c>
      <c r="D275" s="98">
        <f>SUM('Nov-2020'!O35)</f>
        <v>-30835.754999999954</v>
      </c>
      <c r="E275" s="96"/>
      <c r="F275" s="99">
        <f t="shared" ref="F275" si="571">B275</f>
        <v>44152</v>
      </c>
      <c r="G275" s="100">
        <f t="shared" ref="G275" si="572">D275</f>
        <v>-30835.754999999954</v>
      </c>
    </row>
    <row r="276" spans="1:14">
      <c r="A276" s="63">
        <v>12</v>
      </c>
      <c r="B276" s="97">
        <v>44153</v>
      </c>
      <c r="C276" s="98">
        <f t="shared" ref="C276" si="573">C275+D276</f>
        <v>508941.32447000005</v>
      </c>
      <c r="D276" s="98">
        <f>SUM('Nov-2020'!O38)</f>
        <v>28699.080800000003</v>
      </c>
      <c r="E276" s="96"/>
      <c r="F276" s="99">
        <f t="shared" ref="F276" si="574">B276</f>
        <v>44153</v>
      </c>
      <c r="G276" s="100">
        <f t="shared" ref="G276" si="575">D276</f>
        <v>28699.080800000003</v>
      </c>
    </row>
    <row r="277" spans="1:14">
      <c r="A277" s="63">
        <v>13</v>
      </c>
      <c r="B277" s="97">
        <v>44154</v>
      </c>
      <c r="C277" s="98">
        <f t="shared" ref="C277" si="576">C276+D277</f>
        <v>475997.65947000019</v>
      </c>
      <c r="D277" s="98">
        <f>SUM('Nov-2020'!$O$42)</f>
        <v>-32943.664999999884</v>
      </c>
      <c r="E277" s="96"/>
      <c r="F277" s="99">
        <f t="shared" ref="F277" si="577">B277</f>
        <v>44154</v>
      </c>
      <c r="G277" s="100">
        <f t="shared" ref="G277" si="578">D277</f>
        <v>-32943.664999999884</v>
      </c>
    </row>
    <row r="278" spans="1:14">
      <c r="A278" s="63">
        <v>14</v>
      </c>
      <c r="B278" s="97">
        <v>44155</v>
      </c>
      <c r="C278" s="98">
        <f t="shared" ref="C278" si="579">C277+D278</f>
        <v>487274.61247000017</v>
      </c>
      <c r="D278" s="98">
        <f>SUM('Nov-2020'!O43)</f>
        <v>11276.953</v>
      </c>
      <c r="E278" s="96"/>
      <c r="F278" s="99">
        <f t="shared" ref="F278" si="580">B278</f>
        <v>44155</v>
      </c>
      <c r="G278" s="100">
        <f t="shared" ref="G278" si="581">D278</f>
        <v>11276.953</v>
      </c>
    </row>
    <row r="279" spans="1:14">
      <c r="A279" s="63">
        <v>15</v>
      </c>
      <c r="B279" s="97">
        <v>44158</v>
      </c>
      <c r="C279" s="98">
        <f t="shared" ref="C279" si="582">C278+D279</f>
        <v>510618.04247000016</v>
      </c>
      <c r="D279" s="98">
        <f>SUM('Nov-2020'!O47)</f>
        <v>23343.430000000008</v>
      </c>
      <c r="E279" s="96"/>
      <c r="F279" s="99">
        <f t="shared" ref="F279" si="583">B279</f>
        <v>44158</v>
      </c>
      <c r="G279" s="100">
        <f>SUM('Nov-2020'!O47)</f>
        <v>23343.430000000008</v>
      </c>
    </row>
    <row r="280" spans="1:14">
      <c r="A280" s="63">
        <v>16</v>
      </c>
      <c r="B280" s="97">
        <v>44159</v>
      </c>
      <c r="C280" s="98">
        <f t="shared" ref="C280" si="584">C279+D280</f>
        <v>491600.05747000006</v>
      </c>
      <c r="D280" s="98">
        <f>SUM('Nov-2020'!O49)</f>
        <v>-19017.985000000117</v>
      </c>
      <c r="E280" s="96"/>
      <c r="F280" s="99">
        <f t="shared" ref="F280" si="585">B280</f>
        <v>44159</v>
      </c>
      <c r="G280" s="100">
        <f>SUM(D280)</f>
        <v>-19017.985000000117</v>
      </c>
    </row>
    <row r="281" spans="1:14">
      <c r="A281" s="63">
        <v>17</v>
      </c>
      <c r="B281" s="97">
        <v>44160</v>
      </c>
      <c r="C281" s="98">
        <f t="shared" ref="C281" si="586">C280+D281</f>
        <v>468278.23747000011</v>
      </c>
      <c r="D281" s="98">
        <f>SUM('Nov-2020'!$O$51)</f>
        <v>-23321.819999999971</v>
      </c>
      <c r="E281" s="96"/>
      <c r="F281" s="99">
        <f t="shared" ref="F281" si="587">B281</f>
        <v>44160</v>
      </c>
      <c r="G281" s="100">
        <f>SUM(D281)</f>
        <v>-23321.819999999971</v>
      </c>
    </row>
    <row r="282" spans="1:14">
      <c r="A282" s="63">
        <v>18</v>
      </c>
      <c r="B282" s="97">
        <v>44162</v>
      </c>
      <c r="C282" s="98">
        <f t="shared" ref="C282" si="588">C281+D282</f>
        <v>492038.05747000017</v>
      </c>
      <c r="D282" s="98">
        <f>SUM('Nov-2020'!O55)</f>
        <v>23759.820000000051</v>
      </c>
      <c r="E282" s="96"/>
      <c r="F282" s="99">
        <f t="shared" ref="F282" si="589">B282</f>
        <v>44162</v>
      </c>
      <c r="G282" s="100">
        <f>SUM(D282)</f>
        <v>23759.820000000051</v>
      </c>
    </row>
    <row r="286" spans="1:14">
      <c r="B286" s="101">
        <v>44166</v>
      </c>
      <c r="C286" s="102"/>
      <c r="D286" s="102"/>
      <c r="E286" s="102"/>
      <c r="F286" s="102"/>
      <c r="G286" s="102"/>
      <c r="H286" s="103"/>
      <c r="I286" s="95" t="s">
        <v>32</v>
      </c>
      <c r="J286" s="96">
        <v>69</v>
      </c>
      <c r="K286" s="96"/>
      <c r="L286" s="63" t="s">
        <v>134</v>
      </c>
      <c r="M286" s="63">
        <v>21</v>
      </c>
    </row>
    <row r="287" spans="1:14">
      <c r="B287" s="96" t="s">
        <v>2</v>
      </c>
      <c r="C287" s="96" t="s">
        <v>39</v>
      </c>
      <c r="D287" s="96" t="s">
        <v>40</v>
      </c>
      <c r="E287" s="96"/>
      <c r="I287" s="95" t="s">
        <v>34</v>
      </c>
      <c r="J287" s="96">
        <v>21</v>
      </c>
      <c r="K287" s="88">
        <f>J287/J286</f>
        <v>0.30434782608695654</v>
      </c>
      <c r="L287" s="87" t="s">
        <v>135</v>
      </c>
      <c r="M287" s="63">
        <v>9</v>
      </c>
      <c r="N287" s="88">
        <f>M287/M286</f>
        <v>0.42857142857142855</v>
      </c>
    </row>
    <row r="288" spans="1:14">
      <c r="C288" s="96">
        <v>500000</v>
      </c>
      <c r="D288" s="96"/>
      <c r="E288" s="96"/>
      <c r="I288" s="95" t="s">
        <v>41</v>
      </c>
      <c r="J288" s="96">
        <v>48</v>
      </c>
      <c r="K288" s="88">
        <f>J288/J286</f>
        <v>0.69565217391304346</v>
      </c>
      <c r="L288" s="87" t="s">
        <v>136</v>
      </c>
      <c r="M288" s="63">
        <v>12</v>
      </c>
      <c r="N288" s="88">
        <f>M288/M286</f>
        <v>0.5714285714285714</v>
      </c>
    </row>
    <row r="289" spans="1:7">
      <c r="A289" s="63">
        <v>1</v>
      </c>
      <c r="B289" s="97">
        <v>44166</v>
      </c>
      <c r="C289" s="98">
        <f t="shared" ref="C289:C291" si="590">C288+D289</f>
        <v>510072.3</v>
      </c>
      <c r="D289" s="98">
        <f>SUM('Dec - 2020'!O11)</f>
        <v>10072.299999999965</v>
      </c>
      <c r="E289" s="96"/>
      <c r="F289" s="99">
        <f t="shared" ref="F289:F291" si="591">B289</f>
        <v>44166</v>
      </c>
      <c r="G289" s="100">
        <f t="shared" ref="G289:G291" si="592">D289</f>
        <v>10072.299999999965</v>
      </c>
    </row>
    <row r="290" spans="1:7">
      <c r="A290" s="63">
        <v>2</v>
      </c>
      <c r="B290" s="97">
        <v>44167</v>
      </c>
      <c r="C290" s="98">
        <f t="shared" si="590"/>
        <v>477447.42500000005</v>
      </c>
      <c r="D290" s="98">
        <f>SUM('Dec - 2020'!O14)</f>
        <v>-32624.874999999949</v>
      </c>
      <c r="E290" s="96"/>
      <c r="F290" s="99">
        <f t="shared" si="591"/>
        <v>44167</v>
      </c>
      <c r="G290" s="100">
        <f t="shared" si="592"/>
        <v>-32624.874999999949</v>
      </c>
    </row>
    <row r="291" spans="1:7">
      <c r="A291" s="63">
        <v>3</v>
      </c>
      <c r="B291" s="97">
        <v>44168</v>
      </c>
      <c r="C291" s="98">
        <f t="shared" si="590"/>
        <v>521940.4</v>
      </c>
      <c r="D291" s="98">
        <f>SUM('Dec - 2020'!O16)</f>
        <v>44492.974999999999</v>
      </c>
      <c r="E291" s="96"/>
      <c r="F291" s="99">
        <f t="shared" si="591"/>
        <v>44168</v>
      </c>
      <c r="G291" s="100">
        <f t="shared" si="592"/>
        <v>44492.974999999999</v>
      </c>
    </row>
    <row r="292" spans="1:7">
      <c r="A292" s="63">
        <v>4</v>
      </c>
      <c r="B292" s="97">
        <v>44169</v>
      </c>
      <c r="C292" s="98">
        <f t="shared" ref="C292" si="593">C291+D292</f>
        <v>502654.15</v>
      </c>
      <c r="D292" s="98">
        <f>SUM('Dec - 2020'!O18)</f>
        <v>-19286.249999999971</v>
      </c>
      <c r="E292" s="96"/>
      <c r="F292" s="99">
        <f t="shared" ref="F292" si="594">B292</f>
        <v>44169</v>
      </c>
      <c r="G292" s="100">
        <f t="shared" ref="G292" si="595">D292</f>
        <v>-19286.249999999971</v>
      </c>
    </row>
    <row r="293" spans="1:7">
      <c r="A293" s="63">
        <v>5</v>
      </c>
      <c r="B293" s="97">
        <v>44172</v>
      </c>
      <c r="C293" s="98">
        <f t="shared" ref="C293" si="596">C292+D293</f>
        <v>519498.78799999994</v>
      </c>
      <c r="D293" s="98">
        <f>SUM('Dec - 2020'!O22)</f>
        <v>16844.637999999944</v>
      </c>
      <c r="E293" s="96"/>
      <c r="F293" s="99">
        <f t="shared" ref="F293" si="597">B293</f>
        <v>44172</v>
      </c>
      <c r="G293" s="100">
        <f t="shared" ref="G293" si="598">D293</f>
        <v>16844.637999999944</v>
      </c>
    </row>
    <row r="294" spans="1:7">
      <c r="A294" s="63">
        <v>6</v>
      </c>
      <c r="B294" s="97">
        <v>44173</v>
      </c>
      <c r="C294" s="98">
        <f t="shared" ref="C294" si="599">C293+D294</f>
        <v>496960.95599999983</v>
      </c>
      <c r="D294" s="98">
        <f>SUM('Dec - 2020'!O26)</f>
        <v>-22537.832000000097</v>
      </c>
      <c r="E294" s="96"/>
      <c r="F294" s="99">
        <f t="shared" ref="F294" si="600">B294</f>
        <v>44173</v>
      </c>
      <c r="G294" s="100">
        <f t="shared" ref="G294" si="601">D294</f>
        <v>-22537.832000000097</v>
      </c>
    </row>
    <row r="295" spans="1:7">
      <c r="A295" s="63">
        <v>7</v>
      </c>
      <c r="B295" s="97">
        <v>44174</v>
      </c>
      <c r="C295" s="98">
        <f t="shared" ref="C295" si="602">C294+D295</f>
        <v>476300.22999999969</v>
      </c>
      <c r="D295" s="98">
        <f>SUM('Dec - 2020'!O30)</f>
        <v>-20660.726000000126</v>
      </c>
      <c r="E295" s="96"/>
      <c r="F295" s="99">
        <f t="shared" ref="F295" si="603">B295</f>
        <v>44174</v>
      </c>
      <c r="G295" s="100">
        <f t="shared" ref="G295" si="604">D295</f>
        <v>-20660.726000000126</v>
      </c>
    </row>
    <row r="296" spans="1:7">
      <c r="A296" s="63">
        <v>8</v>
      </c>
      <c r="B296" s="97">
        <v>44175</v>
      </c>
      <c r="C296" s="98">
        <f t="shared" ref="C296" si="605">C295+D296</f>
        <v>495764.62499999959</v>
      </c>
      <c r="D296" s="98">
        <f>SUM('Dec - 2020'!O35)</f>
        <v>19464.394999999928</v>
      </c>
      <c r="E296" s="96"/>
      <c r="F296" s="99">
        <f t="shared" ref="F296" si="606">B296</f>
        <v>44175</v>
      </c>
      <c r="G296" s="100">
        <f t="shared" ref="G296" si="607">D296</f>
        <v>19464.394999999928</v>
      </c>
    </row>
    <row r="297" spans="1:7">
      <c r="A297" s="63">
        <v>9</v>
      </c>
      <c r="B297" s="97">
        <v>44176</v>
      </c>
      <c r="C297" s="98">
        <f t="shared" ref="C297" si="608">C296+D297</f>
        <v>465726.48499999952</v>
      </c>
      <c r="D297" s="98">
        <f>SUM('Dec - 2020'!O38)</f>
        <v>-30038.140000000094</v>
      </c>
      <c r="E297" s="96"/>
      <c r="F297" s="99">
        <f t="shared" ref="F297" si="609">B297</f>
        <v>44176</v>
      </c>
      <c r="G297" s="100">
        <f t="shared" ref="G297" si="610">D297</f>
        <v>-30038.140000000094</v>
      </c>
    </row>
    <row r="298" spans="1:7">
      <c r="A298" s="63">
        <v>10</v>
      </c>
      <c r="B298" s="97">
        <v>44179</v>
      </c>
      <c r="C298" s="98">
        <f t="shared" ref="C298" si="611">C297+D298</f>
        <v>462852.51099999942</v>
      </c>
      <c r="D298" s="98">
        <f>SUM('Dec - 2020'!O41)</f>
        <v>-2873.9740000001075</v>
      </c>
      <c r="E298" s="96"/>
      <c r="F298" s="99">
        <f t="shared" ref="F298" si="612">B298</f>
        <v>44179</v>
      </c>
      <c r="G298" s="100">
        <f t="shared" ref="G298" si="613">D298</f>
        <v>-2873.9740000001075</v>
      </c>
    </row>
    <row r="299" spans="1:7">
      <c r="A299" s="63">
        <v>11</v>
      </c>
      <c r="B299" s="97">
        <v>44180</v>
      </c>
      <c r="C299" s="98">
        <f t="shared" ref="C299" si="614">C298+D299</f>
        <v>482895.05149999948</v>
      </c>
      <c r="D299" s="98">
        <f>SUM('Dec - 2020'!O46)</f>
        <v>20042.540500000057</v>
      </c>
      <c r="E299" s="96"/>
      <c r="F299" s="99">
        <f t="shared" ref="F299" si="615">B299</f>
        <v>44180</v>
      </c>
      <c r="G299" s="100">
        <f t="shared" ref="G299" si="616">D299</f>
        <v>20042.540500000057</v>
      </c>
    </row>
    <row r="300" spans="1:7">
      <c r="A300" s="63">
        <v>12</v>
      </c>
      <c r="B300" s="97">
        <v>44181</v>
      </c>
      <c r="C300" s="98">
        <f t="shared" ref="C300" si="617">C299+D300</f>
        <v>517720.83149999962</v>
      </c>
      <c r="D300" s="98">
        <f>SUM('Dec - 2020'!O49)</f>
        <v>34825.78000000013</v>
      </c>
      <c r="E300" s="96"/>
      <c r="F300" s="99">
        <f t="shared" ref="F300" si="618">B300</f>
        <v>44181</v>
      </c>
      <c r="G300" s="100">
        <f t="shared" ref="G300" si="619">D300</f>
        <v>34825.78000000013</v>
      </c>
    </row>
    <row r="301" spans="1:7">
      <c r="A301" s="63">
        <v>13</v>
      </c>
      <c r="B301" s="97">
        <v>44182</v>
      </c>
      <c r="C301" s="98">
        <f t="shared" ref="C301" si="620">C300+D301</f>
        <v>520812.67149999947</v>
      </c>
      <c r="D301" s="98">
        <f>SUM('Dec - 2020'!O52)</f>
        <v>3091.839999999871</v>
      </c>
      <c r="E301" s="96"/>
      <c r="F301" s="99">
        <f t="shared" ref="F301" si="621">B301</f>
        <v>44182</v>
      </c>
      <c r="G301" s="100">
        <f t="shared" ref="G301" si="622">D301</f>
        <v>3091.839999999871</v>
      </c>
    </row>
    <row r="302" spans="1:7">
      <c r="A302" s="63">
        <v>14</v>
      </c>
      <c r="B302" s="97">
        <v>44183</v>
      </c>
      <c r="C302" s="98">
        <f t="shared" ref="C302" si="623">C301+D302</f>
        <v>515406.01324999938</v>
      </c>
      <c r="D302" s="98">
        <f>SUM('Dec - 2020'!O55)</f>
        <v>-5406.6582500001186</v>
      </c>
      <c r="E302" s="96"/>
      <c r="F302" s="99">
        <f t="shared" ref="F302" si="624">B302</f>
        <v>44183</v>
      </c>
      <c r="G302" s="100">
        <f t="shared" ref="G302" si="625">D302</f>
        <v>-5406.6582500001186</v>
      </c>
    </row>
    <row r="303" spans="1:7">
      <c r="A303" s="63">
        <v>15</v>
      </c>
      <c r="B303" s="97">
        <v>44186</v>
      </c>
      <c r="C303" s="98">
        <f t="shared" ref="C303" si="626">C302+D303</f>
        <v>486988.40724999964</v>
      </c>
      <c r="D303" s="98">
        <f>SUM('Dec - 2020'!O59)</f>
        <v>-28417.60599999976</v>
      </c>
      <c r="E303" s="96"/>
      <c r="F303" s="99">
        <f t="shared" ref="F303" si="627">B303</f>
        <v>44186</v>
      </c>
      <c r="G303" s="100">
        <f t="shared" ref="G303" si="628">D303</f>
        <v>-28417.60599999976</v>
      </c>
    </row>
    <row r="304" spans="1:7">
      <c r="A304" s="63">
        <v>16</v>
      </c>
      <c r="B304" s="97">
        <v>44187</v>
      </c>
      <c r="C304" s="98">
        <f t="shared" ref="C304" si="629">C303+D304</f>
        <v>486364.58094999962</v>
      </c>
      <c r="D304" s="98">
        <f>SUM('Dec - 2020'!O61)</f>
        <v>-623.82629999999995</v>
      </c>
      <c r="E304" s="96"/>
      <c r="F304" s="99">
        <f t="shared" ref="F304" si="630">B304</f>
        <v>44187</v>
      </c>
      <c r="G304" s="100">
        <f t="shared" ref="G304" si="631">D304</f>
        <v>-623.82629999999995</v>
      </c>
    </row>
    <row r="305" spans="1:14">
      <c r="A305" s="63">
        <v>17</v>
      </c>
      <c r="B305" s="97">
        <v>44188</v>
      </c>
      <c r="C305" s="98">
        <f t="shared" ref="C305" si="632">C304+D305</f>
        <v>474269.28844999959</v>
      </c>
      <c r="D305" s="98">
        <f>SUM('Dec - 2020'!O65)</f>
        <v>-12095.292500000061</v>
      </c>
      <c r="E305" s="96"/>
      <c r="F305" s="99">
        <f t="shared" ref="F305" si="633">B305</f>
        <v>44188</v>
      </c>
      <c r="G305" s="100">
        <f>SUM('Dec - 2020'!O65)</f>
        <v>-12095.292500000061</v>
      </c>
    </row>
    <row r="306" spans="1:14">
      <c r="A306" s="63">
        <v>18</v>
      </c>
      <c r="B306" s="97">
        <v>44189</v>
      </c>
      <c r="C306" s="98">
        <f t="shared" ref="C306" si="634">C305+D306</f>
        <v>453149.86344999971</v>
      </c>
      <c r="D306" s="98">
        <f>SUM('Dec - 2020'!O68)</f>
        <v>-21119.424999999865</v>
      </c>
      <c r="E306" s="96"/>
      <c r="F306" s="99">
        <f t="shared" ref="F306" si="635">B306</f>
        <v>44189</v>
      </c>
      <c r="G306" s="100">
        <f>D306</f>
        <v>-21119.424999999865</v>
      </c>
    </row>
    <row r="307" spans="1:14">
      <c r="A307" s="63">
        <v>19</v>
      </c>
      <c r="B307" s="97">
        <v>44193</v>
      </c>
      <c r="C307" s="98">
        <f t="shared" ref="C307" si="636">C306+D307</f>
        <v>480259.97744999966</v>
      </c>
      <c r="D307" s="98">
        <f>SUM('Dec - 2020'!O71)</f>
        <v>27110.11399999994</v>
      </c>
      <c r="E307" s="96"/>
      <c r="F307" s="99">
        <f t="shared" ref="F307" si="637">B307</f>
        <v>44193</v>
      </c>
      <c r="G307" s="100">
        <f>D307</f>
        <v>27110.11399999994</v>
      </c>
    </row>
    <row r="308" spans="1:14">
      <c r="A308" s="63">
        <v>20</v>
      </c>
      <c r="B308" s="97">
        <v>44194</v>
      </c>
      <c r="C308" s="98">
        <f t="shared" ref="C308" si="638">C307+D308</f>
        <v>457030.67369999946</v>
      </c>
      <c r="D308" s="98">
        <f>SUM('Dec - 2020'!$O$73)</f>
        <v>-23229.303750000214</v>
      </c>
      <c r="E308" s="96"/>
      <c r="F308" s="99">
        <f t="shared" ref="F308" si="639">B308</f>
        <v>44194</v>
      </c>
      <c r="G308" s="100">
        <f>D308</f>
        <v>-23229.303750000214</v>
      </c>
    </row>
    <row r="309" spans="1:14">
      <c r="A309" s="63">
        <v>21</v>
      </c>
      <c r="B309" s="97">
        <v>44195</v>
      </c>
      <c r="C309" s="98">
        <f t="shared" ref="C309" si="640">C308+D309</f>
        <v>456681.25969999953</v>
      </c>
      <c r="D309" s="98">
        <f>SUM('Dec - 2020'!O77)</f>
        <v>-349.41399999990279</v>
      </c>
      <c r="E309" s="96"/>
      <c r="F309" s="99">
        <f t="shared" ref="F309" si="641">B309</f>
        <v>44195</v>
      </c>
      <c r="G309" s="100">
        <f>D309</f>
        <v>-349.41399999990279</v>
      </c>
    </row>
    <row r="312" spans="1:14">
      <c r="B312" s="101">
        <v>44197</v>
      </c>
      <c r="C312" s="102"/>
      <c r="D312" s="102"/>
      <c r="E312" s="102"/>
      <c r="F312" s="102"/>
      <c r="G312" s="102"/>
      <c r="H312" s="103"/>
      <c r="I312" s="95" t="s">
        <v>32</v>
      </c>
      <c r="J312" s="96">
        <v>81</v>
      </c>
      <c r="K312" s="96"/>
      <c r="L312" s="63" t="s">
        <v>134</v>
      </c>
      <c r="M312" s="63">
        <v>19</v>
      </c>
    </row>
    <row r="313" spans="1:14">
      <c r="B313" s="96" t="s">
        <v>2</v>
      </c>
      <c r="C313" s="96" t="s">
        <v>39</v>
      </c>
      <c r="D313" s="96" t="s">
        <v>40</v>
      </c>
      <c r="E313" s="96"/>
      <c r="I313" s="95" t="s">
        <v>34</v>
      </c>
      <c r="J313" s="96">
        <v>33</v>
      </c>
      <c r="K313" s="88">
        <f>J313/J312</f>
        <v>0.40740740740740738</v>
      </c>
      <c r="L313" s="87" t="s">
        <v>135</v>
      </c>
      <c r="M313" s="63">
        <v>10</v>
      </c>
      <c r="N313" s="88">
        <f>M313/M312</f>
        <v>0.52631578947368418</v>
      </c>
    </row>
    <row r="314" spans="1:14">
      <c r="C314" s="96">
        <v>1000000</v>
      </c>
      <c r="D314" s="96"/>
      <c r="E314" s="96"/>
      <c r="I314" s="95" t="s">
        <v>41</v>
      </c>
      <c r="J314" s="96">
        <v>48</v>
      </c>
      <c r="K314" s="88">
        <f>J314/J312</f>
        <v>0.59259259259259256</v>
      </c>
      <c r="L314" s="87" t="s">
        <v>136</v>
      </c>
      <c r="M314" s="63">
        <v>9</v>
      </c>
      <c r="N314" s="88">
        <f>M314/M312</f>
        <v>0.47368421052631576</v>
      </c>
    </row>
    <row r="315" spans="1:14">
      <c r="A315" s="63">
        <v>1</v>
      </c>
      <c r="B315" s="97">
        <v>44200</v>
      </c>
      <c r="C315" s="98">
        <f t="shared" ref="C315" si="642">C314+D315</f>
        <v>1040080.3622500002</v>
      </c>
      <c r="D315" s="98">
        <f>SUM('Jan - 2021'!O16)</f>
        <v>40080.362250000275</v>
      </c>
      <c r="E315" s="96"/>
      <c r="F315" s="99">
        <f t="shared" ref="F315" si="643">B315</f>
        <v>44200</v>
      </c>
      <c r="G315" s="100">
        <f t="shared" ref="G315" si="644">D315</f>
        <v>40080.362250000275</v>
      </c>
    </row>
    <row r="316" spans="1:14">
      <c r="A316" s="63">
        <v>2</v>
      </c>
      <c r="B316" s="97">
        <v>44201</v>
      </c>
      <c r="C316" s="98">
        <f t="shared" ref="C316" si="645">C315+D316</f>
        <v>1044971.6067500004</v>
      </c>
      <c r="D316" s="98">
        <f>SUM('Jan - 2021'!O21)</f>
        <v>4891.244500000148</v>
      </c>
      <c r="E316" s="96"/>
      <c r="F316" s="99">
        <f t="shared" ref="F316" si="646">B316</f>
        <v>44201</v>
      </c>
      <c r="G316" s="100">
        <f t="shared" ref="G316" si="647">D316</f>
        <v>4891.244500000148</v>
      </c>
    </row>
    <row r="317" spans="1:14">
      <c r="A317" s="63">
        <v>3</v>
      </c>
      <c r="B317" s="97">
        <v>44202</v>
      </c>
      <c r="C317" s="98">
        <f t="shared" ref="C317" si="648">C316+D317</f>
        <v>1110213.0507500004</v>
      </c>
      <c r="D317" s="98">
        <f>SUM('Jan - 2021'!O27)</f>
        <v>65241.44400000001</v>
      </c>
      <c r="E317" s="96"/>
      <c r="F317" s="99">
        <f t="shared" ref="F317" si="649">B317</f>
        <v>44202</v>
      </c>
      <c r="G317" s="100">
        <f t="shared" ref="G317" si="650">D317</f>
        <v>65241.44400000001</v>
      </c>
    </row>
    <row r="318" spans="1:14">
      <c r="A318" s="63">
        <v>4</v>
      </c>
      <c r="B318" s="97">
        <v>44203</v>
      </c>
      <c r="C318" s="98">
        <f t="shared" ref="C318" si="651">C317+D318</f>
        <v>1203551.8795000003</v>
      </c>
      <c r="D318" s="98">
        <f>SUM('Jan - 2021'!O33)</f>
        <v>93338.828749999942</v>
      </c>
      <c r="E318" s="96"/>
      <c r="F318" s="99">
        <f t="shared" ref="F318" si="652">B318</f>
        <v>44203</v>
      </c>
      <c r="G318" s="100">
        <f t="shared" ref="G318" si="653">D318</f>
        <v>93338.828749999942</v>
      </c>
    </row>
    <row r="319" spans="1:14">
      <c r="A319" s="63">
        <v>5</v>
      </c>
      <c r="B319" s="97">
        <v>44204</v>
      </c>
      <c r="C319" s="98">
        <f t="shared" ref="C319" si="654">C318+D319</f>
        <v>1188303.3625000003</v>
      </c>
      <c r="D319" s="98">
        <f>SUM('Jan - 2021'!O37)</f>
        <v>-15248.516999999883</v>
      </c>
      <c r="E319" s="96"/>
      <c r="F319" s="99">
        <f t="shared" ref="F319" si="655">B319</f>
        <v>44204</v>
      </c>
      <c r="G319" s="100">
        <f t="shared" ref="G319" si="656">D319</f>
        <v>-15248.516999999883</v>
      </c>
    </row>
    <row r="320" spans="1:14">
      <c r="A320" s="63">
        <v>6</v>
      </c>
      <c r="B320" s="97">
        <v>44207</v>
      </c>
      <c r="C320" s="98">
        <f t="shared" ref="C320" si="657">C319+D320</f>
        <v>1164588.9467500004</v>
      </c>
      <c r="D320" s="98">
        <f>SUM('Jan - 2021'!O42)</f>
        <v>-23714.415749999913</v>
      </c>
      <c r="E320" s="96"/>
      <c r="F320" s="99">
        <f t="shared" ref="F320" si="658">B320</f>
        <v>44207</v>
      </c>
      <c r="G320" s="100">
        <f t="shared" ref="G320" si="659">D320</f>
        <v>-23714.415749999913</v>
      </c>
    </row>
    <row r="321" spans="1:13">
      <c r="A321" s="63">
        <v>7</v>
      </c>
      <c r="B321" s="97">
        <v>44208</v>
      </c>
      <c r="C321" s="98">
        <f t="shared" ref="C321" si="660">C320+D321</f>
        <v>1178777.2710399998</v>
      </c>
      <c r="D321" s="98">
        <f>SUM('Jan - 2021'!O48)</f>
        <v>14188.324289999404</v>
      </c>
      <c r="E321" s="96"/>
      <c r="F321" s="99">
        <f t="shared" ref="F321" si="661">B321</f>
        <v>44208</v>
      </c>
      <c r="G321" s="100">
        <f t="shared" ref="G321" si="662">D321</f>
        <v>14188.324289999404</v>
      </c>
    </row>
    <row r="322" spans="1:13">
      <c r="A322" s="63">
        <v>8</v>
      </c>
      <c r="B322" s="97">
        <v>44209</v>
      </c>
      <c r="C322" s="98">
        <f t="shared" ref="C322:C323" si="663">C321+D322</f>
        <v>1207824.2510399995</v>
      </c>
      <c r="D322" s="98">
        <f>SUM('Jan - 2021'!O52)</f>
        <v>29046.979999999807</v>
      </c>
      <c r="E322" s="96"/>
      <c r="F322" s="99">
        <f t="shared" ref="F322:F323" si="664">B322</f>
        <v>44209</v>
      </c>
      <c r="G322" s="100">
        <f t="shared" ref="G322:G323" si="665">D322</f>
        <v>29046.979999999807</v>
      </c>
    </row>
    <row r="323" spans="1:13">
      <c r="A323" s="63">
        <v>9</v>
      </c>
      <c r="B323" s="97">
        <v>44210</v>
      </c>
      <c r="C323" s="98">
        <f t="shared" si="663"/>
        <v>1188216.8525399996</v>
      </c>
      <c r="D323" s="98">
        <f>SUM('Jan - 2021'!O55)</f>
        <v>-19607.398499999999</v>
      </c>
      <c r="E323" s="96"/>
      <c r="F323" s="99">
        <f t="shared" si="664"/>
        <v>44210</v>
      </c>
      <c r="G323" s="100">
        <f t="shared" si="665"/>
        <v>-19607.398499999999</v>
      </c>
    </row>
    <row r="324" spans="1:13">
      <c r="A324" s="63">
        <v>10</v>
      </c>
      <c r="B324" s="97">
        <v>44211</v>
      </c>
      <c r="C324" s="98">
        <f t="shared" ref="C324" si="666">C323+D324</f>
        <v>1167536.2865399995</v>
      </c>
      <c r="D324" s="98">
        <f>SUM('Jan - 2021'!O59)</f>
        <v>-20680.566000000028</v>
      </c>
      <c r="E324" s="96"/>
      <c r="F324" s="99">
        <f t="shared" ref="F324" si="667">B324</f>
        <v>44211</v>
      </c>
      <c r="G324" s="100">
        <f t="shared" ref="G324" si="668">D324</f>
        <v>-20680.566000000028</v>
      </c>
    </row>
    <row r="325" spans="1:13">
      <c r="A325" s="63">
        <v>11</v>
      </c>
      <c r="B325" s="97">
        <v>44214</v>
      </c>
      <c r="C325" s="98">
        <f t="shared" ref="C325" si="669">C324+D325</f>
        <v>1140950.4225399997</v>
      </c>
      <c r="D325" s="98">
        <f>SUM('Jan - 2021'!O62)</f>
        <v>-26585.863999999787</v>
      </c>
      <c r="E325" s="96"/>
      <c r="F325" s="99">
        <f t="shared" ref="F325" si="670">B325</f>
        <v>44214</v>
      </c>
      <c r="G325" s="100">
        <f t="shared" ref="G325" si="671">D325</f>
        <v>-26585.863999999787</v>
      </c>
    </row>
    <row r="326" spans="1:13">
      <c r="A326" s="63">
        <v>12</v>
      </c>
      <c r="B326" s="97">
        <v>44215</v>
      </c>
      <c r="C326" s="98">
        <f t="shared" ref="C326" si="672">C325+D326</f>
        <v>1149348.3235399995</v>
      </c>
      <c r="D326" s="98">
        <f>SUM('Jan - 2021'!O67)</f>
        <v>8397.9009999998525</v>
      </c>
      <c r="E326" s="96"/>
      <c r="F326" s="99">
        <f t="shared" ref="F326" si="673">B326</f>
        <v>44215</v>
      </c>
      <c r="G326" s="100">
        <f t="shared" ref="G326" si="674">D326</f>
        <v>8397.9009999998525</v>
      </c>
    </row>
    <row r="327" spans="1:13">
      <c r="A327" s="63">
        <v>13</v>
      </c>
      <c r="B327" s="97">
        <v>44216</v>
      </c>
      <c r="C327" s="98">
        <f t="shared" ref="C327" si="675">C326+D327</f>
        <v>1152648.2655399996</v>
      </c>
      <c r="D327" s="98">
        <f>SUM('Jan - 2021'!O71)</f>
        <v>3299.9419999999354</v>
      </c>
      <c r="E327" s="96"/>
      <c r="F327" s="99">
        <f t="shared" ref="F327" si="676">B327</f>
        <v>44216</v>
      </c>
      <c r="G327" s="100">
        <f t="shared" ref="G327" si="677">D327</f>
        <v>3299.9419999999354</v>
      </c>
    </row>
    <row r="328" spans="1:13">
      <c r="A328" s="63">
        <v>14</v>
      </c>
      <c r="B328" s="97">
        <v>44217</v>
      </c>
      <c r="C328" s="98">
        <f t="shared" ref="C328" si="678">C327+D328</f>
        <v>1143928.1405399996</v>
      </c>
      <c r="D328" s="98">
        <f>SUM('Jan - 2021'!O76)</f>
        <v>-8720.1249999999091</v>
      </c>
      <c r="E328" s="96"/>
      <c r="F328" s="99">
        <f t="shared" ref="F328" si="679">B328</f>
        <v>44217</v>
      </c>
      <c r="G328" s="100">
        <f t="shared" ref="G328" si="680">D328</f>
        <v>-8720.1249999999091</v>
      </c>
    </row>
    <row r="329" spans="1:13">
      <c r="A329" s="63">
        <v>15</v>
      </c>
      <c r="B329" s="97">
        <v>44218</v>
      </c>
      <c r="C329" s="98">
        <f t="shared" ref="C329" si="681">C328+D329</f>
        <v>1157776.8485399995</v>
      </c>
      <c r="D329" s="98">
        <f>SUM('Jan - 2021'!O82)</f>
        <v>13848.707999999799</v>
      </c>
      <c r="E329" s="96"/>
      <c r="F329" s="99">
        <f t="shared" ref="F329" si="682">B329</f>
        <v>44218</v>
      </c>
      <c r="G329" s="100">
        <f t="shared" ref="G329" si="683">D329</f>
        <v>13848.707999999799</v>
      </c>
    </row>
    <row r="330" spans="1:13">
      <c r="A330" s="63">
        <v>16</v>
      </c>
      <c r="B330" s="97">
        <v>44221</v>
      </c>
      <c r="C330" s="98">
        <f t="shared" ref="C330" si="684">C329+D330</f>
        <v>1163019.5755399994</v>
      </c>
      <c r="D330" s="98">
        <f>SUM('Jan - 2021'!$O$85)</f>
        <v>5242.7269999999135</v>
      </c>
      <c r="E330" s="96"/>
      <c r="F330" s="99">
        <f t="shared" ref="F330" si="685">B330</f>
        <v>44221</v>
      </c>
      <c r="G330" s="100">
        <f t="shared" ref="G330" si="686">D330</f>
        <v>5242.7269999999135</v>
      </c>
    </row>
    <row r="331" spans="1:13">
      <c r="A331" s="63">
        <v>17</v>
      </c>
      <c r="B331" s="97">
        <v>44223</v>
      </c>
      <c r="C331" s="98">
        <f t="shared" ref="C331" si="687">C330+D331</f>
        <v>1156054.3180399993</v>
      </c>
      <c r="D331" s="98">
        <f>SUM('Jan - 2021'!$O$86)</f>
        <v>-6965.2574999999997</v>
      </c>
      <c r="E331" s="96"/>
      <c r="F331" s="99">
        <f t="shared" ref="F331" si="688">B331</f>
        <v>44223</v>
      </c>
      <c r="G331" s="100">
        <f t="shared" ref="G331" si="689">D331</f>
        <v>-6965.2574999999997</v>
      </c>
    </row>
    <row r="332" spans="1:13">
      <c r="A332" s="63">
        <v>18</v>
      </c>
      <c r="B332" s="97">
        <v>44224</v>
      </c>
      <c r="C332" s="98">
        <f t="shared" ref="C332" si="690">C331+D332</f>
        <v>1138511.2180399993</v>
      </c>
      <c r="D332" s="98">
        <f>SUM('Jan - 2021'!O87)</f>
        <v>-17543.099999999999</v>
      </c>
      <c r="E332" s="96"/>
      <c r="F332" s="99">
        <f t="shared" ref="F332" si="691">B332</f>
        <v>44224</v>
      </c>
      <c r="G332" s="100">
        <f t="shared" ref="G332" si="692">D332</f>
        <v>-17543.099999999999</v>
      </c>
    </row>
    <row r="333" spans="1:13">
      <c r="A333" s="63">
        <v>19</v>
      </c>
      <c r="B333" s="97">
        <v>44225</v>
      </c>
      <c r="C333" s="98">
        <f t="shared" ref="C333" si="693">C332+D333</f>
        <v>1158472.3830399993</v>
      </c>
      <c r="D333" s="98">
        <f>SUM('Jan - 2021'!O88)</f>
        <v>19961.165000000001</v>
      </c>
      <c r="E333" s="96"/>
      <c r="F333" s="99">
        <f t="shared" ref="F333" si="694">B333</f>
        <v>44225</v>
      </c>
      <c r="G333" s="100">
        <f t="shared" ref="G333" si="695">D333</f>
        <v>19961.165000000001</v>
      </c>
    </row>
    <row r="336" spans="1:13">
      <c r="B336" s="101">
        <v>44228</v>
      </c>
      <c r="C336" s="102"/>
      <c r="D336" s="102"/>
      <c r="E336" s="102"/>
      <c r="F336" s="102"/>
      <c r="G336" s="102"/>
      <c r="H336" s="103"/>
      <c r="I336" s="95" t="s">
        <v>32</v>
      </c>
      <c r="J336" s="96">
        <v>66</v>
      </c>
      <c r="K336" s="96"/>
      <c r="L336" s="63" t="s">
        <v>134</v>
      </c>
      <c r="M336" s="63">
        <v>20</v>
      </c>
    </row>
    <row r="337" spans="1:14">
      <c r="B337" s="96" t="s">
        <v>2</v>
      </c>
      <c r="C337" s="96" t="s">
        <v>39</v>
      </c>
      <c r="D337" s="96" t="s">
        <v>40</v>
      </c>
      <c r="E337" s="96"/>
      <c r="I337" s="95" t="s">
        <v>34</v>
      </c>
      <c r="J337" s="96">
        <v>27</v>
      </c>
      <c r="K337" s="88">
        <f>J337/J336</f>
        <v>0.40909090909090912</v>
      </c>
      <c r="L337" s="87" t="s">
        <v>135</v>
      </c>
      <c r="M337" s="63">
        <v>10</v>
      </c>
      <c r="N337" s="88">
        <f>M337/M336</f>
        <v>0.5</v>
      </c>
    </row>
    <row r="338" spans="1:14">
      <c r="C338" s="96">
        <v>1000000</v>
      </c>
      <c r="D338" s="96"/>
      <c r="E338" s="96"/>
      <c r="I338" s="95" t="s">
        <v>41</v>
      </c>
      <c r="J338" s="96">
        <v>39</v>
      </c>
      <c r="K338" s="88">
        <f>J338/J336</f>
        <v>0.59090909090909094</v>
      </c>
      <c r="L338" s="87" t="s">
        <v>136</v>
      </c>
      <c r="M338" s="63">
        <v>10</v>
      </c>
      <c r="N338" s="88">
        <f>M338/M336</f>
        <v>0.5</v>
      </c>
    </row>
    <row r="339" spans="1:14">
      <c r="A339" s="63">
        <v>1</v>
      </c>
      <c r="B339" s="97">
        <v>44228</v>
      </c>
      <c r="C339" s="98">
        <f t="shared" ref="C339" si="696">C338+D339</f>
        <v>1030231.04875</v>
      </c>
      <c r="D339" s="98">
        <f>SUM('Feb - 2021 '!O10)</f>
        <v>30231.048749999984</v>
      </c>
      <c r="E339" s="96"/>
      <c r="F339" s="99">
        <f t="shared" ref="F339" si="697">B339</f>
        <v>44228</v>
      </c>
      <c r="G339" s="100">
        <f t="shared" ref="G339" si="698">D339</f>
        <v>30231.048749999984</v>
      </c>
    </row>
    <row r="340" spans="1:14">
      <c r="A340" s="63">
        <v>2</v>
      </c>
      <c r="B340" s="97">
        <v>44229</v>
      </c>
      <c r="C340" s="98">
        <f t="shared" ref="C340" si="699">C339+D340</f>
        <v>1022270.4487500001</v>
      </c>
      <c r="D340" s="98">
        <f>SUM('Feb - 2021 '!O15)</f>
        <v>-7960.5999999998639</v>
      </c>
      <c r="E340" s="96"/>
      <c r="F340" s="99">
        <f t="shared" ref="F340" si="700">B340</f>
        <v>44229</v>
      </c>
      <c r="G340" s="100">
        <f t="shared" ref="G340" si="701">D340</f>
        <v>-7960.5999999998639</v>
      </c>
    </row>
    <row r="341" spans="1:14">
      <c r="A341" s="63">
        <v>3</v>
      </c>
      <c r="B341" s="97">
        <v>44230</v>
      </c>
      <c r="C341" s="98">
        <f t="shared" ref="C341" si="702">C340+D341</f>
        <v>1048113.0507500002</v>
      </c>
      <c r="D341" s="98">
        <f>SUM('Feb - 2021 '!O19)</f>
        <v>25842.602000000021</v>
      </c>
      <c r="E341" s="96"/>
      <c r="F341" s="99">
        <f t="shared" ref="F341" si="703">B341</f>
        <v>44230</v>
      </c>
      <c r="G341" s="100">
        <f t="shared" ref="G341" si="704">D341</f>
        <v>25842.602000000021</v>
      </c>
    </row>
    <row r="342" spans="1:14">
      <c r="A342" s="63">
        <v>4</v>
      </c>
      <c r="B342" s="97">
        <v>44231</v>
      </c>
      <c r="C342" s="98">
        <f t="shared" ref="C342" si="705">C341+D342</f>
        <v>1126417.6007500002</v>
      </c>
      <c r="D342" s="98">
        <f>SUM('Feb - 2021 '!O22)</f>
        <v>78304.550000000047</v>
      </c>
      <c r="E342" s="96"/>
      <c r="F342" s="99">
        <f t="shared" ref="F342" si="706">B342</f>
        <v>44231</v>
      </c>
      <c r="G342" s="100">
        <f t="shared" ref="G342" si="707">D342</f>
        <v>78304.550000000047</v>
      </c>
    </row>
    <row r="343" spans="1:14">
      <c r="A343" s="63">
        <v>5</v>
      </c>
      <c r="B343" s="97">
        <v>44232</v>
      </c>
      <c r="C343" s="98">
        <f t="shared" ref="C343" si="708">C342+D343</f>
        <v>1102618.0562500001</v>
      </c>
      <c r="D343" s="98">
        <f>SUM('Feb - 2021 '!O26)</f>
        <v>-23799.544500000065</v>
      </c>
      <c r="E343" s="96"/>
      <c r="F343" s="99">
        <f t="shared" ref="F343" si="709">B343</f>
        <v>44232</v>
      </c>
      <c r="G343" s="100">
        <f t="shared" ref="G343" si="710">D343</f>
        <v>-23799.544500000065</v>
      </c>
    </row>
    <row r="344" spans="1:14">
      <c r="A344" s="63">
        <v>6</v>
      </c>
      <c r="B344" s="97">
        <v>44235</v>
      </c>
      <c r="C344" s="98">
        <f t="shared" ref="C344" si="711">C343+D344</f>
        <v>1081088.6892500003</v>
      </c>
      <c r="D344" s="98">
        <f>SUM('Feb - 2021 '!O30)</f>
        <v>-21529.366999999791</v>
      </c>
      <c r="E344" s="96"/>
      <c r="F344" s="99">
        <f t="shared" ref="F344" si="712">B344</f>
        <v>44235</v>
      </c>
      <c r="G344" s="100">
        <f t="shared" ref="G344" si="713">D344</f>
        <v>-21529.366999999791</v>
      </c>
    </row>
    <row r="345" spans="1:14">
      <c r="A345" s="63">
        <v>7</v>
      </c>
      <c r="B345" s="97">
        <v>44236</v>
      </c>
      <c r="C345" s="98">
        <f t="shared" ref="C345" si="714">C344+D345</f>
        <v>1109575.0732500001</v>
      </c>
      <c r="D345" s="98">
        <f>SUM('Feb - 2021 '!O34)</f>
        <v>28486.38399999986</v>
      </c>
      <c r="E345" s="96"/>
      <c r="F345" s="99">
        <f t="shared" ref="F345" si="715">B345</f>
        <v>44236</v>
      </c>
      <c r="G345" s="100">
        <f t="shared" ref="G345" si="716">D345</f>
        <v>28486.38399999986</v>
      </c>
    </row>
    <row r="346" spans="1:14">
      <c r="A346" s="63">
        <v>8</v>
      </c>
      <c r="B346" s="97">
        <v>44237</v>
      </c>
      <c r="C346" s="98">
        <f t="shared" ref="C346" si="717">C345+D346</f>
        <v>1076145.6487500002</v>
      </c>
      <c r="D346" s="98">
        <f>SUM('Feb - 2021 '!$O$37)</f>
        <v>-33429.424499999972</v>
      </c>
      <c r="E346" s="96"/>
      <c r="F346" s="99">
        <f t="shared" ref="F346" si="718">B346</f>
        <v>44237</v>
      </c>
      <c r="G346" s="100">
        <f t="shared" ref="G346" si="719">D346</f>
        <v>-33429.424499999972</v>
      </c>
    </row>
    <row r="347" spans="1:14">
      <c r="A347" s="63">
        <v>9</v>
      </c>
      <c r="B347" s="97">
        <v>44238</v>
      </c>
      <c r="C347" s="98">
        <f t="shared" ref="C347" si="720">C346+D347</f>
        <v>1066064.81975</v>
      </c>
      <c r="D347" s="98">
        <f>SUM('Feb - 2021 '!O40)</f>
        <v>-10080.82900000014</v>
      </c>
      <c r="E347" s="96"/>
      <c r="F347" s="99">
        <f t="shared" ref="F347" si="721">B347</f>
        <v>44238</v>
      </c>
      <c r="G347" s="100">
        <f t="shared" ref="G347" si="722">D347</f>
        <v>-10080.82900000014</v>
      </c>
    </row>
    <row r="348" spans="1:14">
      <c r="A348" s="63">
        <v>10</v>
      </c>
      <c r="B348" s="97">
        <v>44239</v>
      </c>
      <c r="C348" s="98">
        <f t="shared" ref="C348" si="723">C347+D348</f>
        <v>1067544.56975</v>
      </c>
      <c r="D348" s="98">
        <f>SUM('Feb - 2021 '!O43)</f>
        <v>1479.7499999999782</v>
      </c>
      <c r="E348" s="96"/>
      <c r="F348" s="99">
        <f t="shared" ref="F348" si="724">B348</f>
        <v>44239</v>
      </c>
      <c r="G348" s="100">
        <f t="shared" ref="G348" si="725">D348</f>
        <v>1479.7499999999782</v>
      </c>
    </row>
    <row r="349" spans="1:14">
      <c r="A349" s="63">
        <v>11</v>
      </c>
      <c r="B349" s="97">
        <v>44242</v>
      </c>
      <c r="C349" s="98">
        <f t="shared" ref="C349" si="726">C348+D349</f>
        <v>1161206.4258299998</v>
      </c>
      <c r="D349" s="98">
        <f>SUM('Feb - 2021 '!O48)</f>
        <v>93661.856079999736</v>
      </c>
      <c r="E349" s="96"/>
      <c r="F349" s="99">
        <f t="shared" ref="F349" si="727">B349</f>
        <v>44242</v>
      </c>
      <c r="G349" s="100">
        <f t="shared" ref="G349" si="728">D349</f>
        <v>93661.856079999736</v>
      </c>
    </row>
    <row r="350" spans="1:14">
      <c r="A350" s="63">
        <v>12</v>
      </c>
      <c r="B350" s="97">
        <v>44243</v>
      </c>
      <c r="C350" s="98">
        <f t="shared" ref="C350" si="729">C349+D350</f>
        <v>1123018.4903299997</v>
      </c>
      <c r="D350" s="98">
        <f>SUM('Feb - 2021 '!O51)</f>
        <v>-38187.935500000051</v>
      </c>
      <c r="E350" s="96"/>
      <c r="F350" s="99">
        <f t="shared" ref="F350" si="730">B350</f>
        <v>44243</v>
      </c>
      <c r="G350" s="100">
        <f t="shared" ref="G350" si="731">D350</f>
        <v>-38187.935500000051</v>
      </c>
    </row>
    <row r="351" spans="1:14">
      <c r="A351" s="63">
        <v>13</v>
      </c>
      <c r="B351" s="97">
        <v>44244</v>
      </c>
      <c r="C351" s="98">
        <f t="shared" ref="C351" si="732">C350+D351</f>
        <v>1126050.6823299997</v>
      </c>
      <c r="D351" s="98">
        <f>SUM('Feb - 2021 '!O54)</f>
        <v>3032.1919999999345</v>
      </c>
      <c r="E351" s="96"/>
      <c r="F351" s="99">
        <f t="shared" ref="F351" si="733">B351</f>
        <v>44244</v>
      </c>
      <c r="G351" s="100">
        <f t="shared" ref="G351" si="734">D351</f>
        <v>3032.1919999999345</v>
      </c>
    </row>
    <row r="352" spans="1:14">
      <c r="A352" s="63">
        <v>14</v>
      </c>
      <c r="B352" s="97">
        <v>44245</v>
      </c>
      <c r="C352" s="98">
        <f t="shared" ref="C352" si="735">C351+D352</f>
        <v>1119766.4643299996</v>
      </c>
      <c r="D352" s="98">
        <f>SUM('Feb - 2021 '!O57)</f>
        <v>-6284.2180000000726</v>
      </c>
      <c r="E352" s="96"/>
      <c r="F352" s="99">
        <f t="shared" ref="F352" si="736">B352</f>
        <v>44245</v>
      </c>
      <c r="G352" s="100">
        <f t="shared" ref="G352" si="737">D352</f>
        <v>-6284.2180000000726</v>
      </c>
    </row>
    <row r="353" spans="1:14">
      <c r="A353" s="63">
        <v>15</v>
      </c>
      <c r="B353" s="97">
        <v>44246</v>
      </c>
      <c r="C353" s="98">
        <f t="shared" ref="C353" si="738">C352+D353</f>
        <v>1138133.2997299999</v>
      </c>
      <c r="D353" s="98">
        <f>SUM('Feb - 2021 '!O61)</f>
        <v>18366.835400000105</v>
      </c>
      <c r="E353" s="96"/>
      <c r="F353" s="99">
        <f t="shared" ref="F353" si="739">B353</f>
        <v>44246</v>
      </c>
      <c r="G353" s="100">
        <f t="shared" ref="G353" si="740">D353</f>
        <v>18366.835400000105</v>
      </c>
    </row>
    <row r="354" spans="1:14">
      <c r="A354" s="63">
        <v>16</v>
      </c>
      <c r="B354" s="97">
        <v>44249</v>
      </c>
      <c r="C354" s="98">
        <f t="shared" ref="C354" si="741">C353+D354</f>
        <v>1094465.0147299997</v>
      </c>
      <c r="D354" s="98">
        <f>SUM('Feb - 2021 '!$O$64)</f>
        <v>-43668.285000000149</v>
      </c>
      <c r="E354" s="96"/>
      <c r="F354" s="99">
        <f t="shared" ref="F354" si="742">B354</f>
        <v>44249</v>
      </c>
      <c r="G354" s="100">
        <f t="shared" ref="G354" si="743">D354</f>
        <v>-43668.285000000149</v>
      </c>
    </row>
    <row r="355" spans="1:14">
      <c r="A355" s="63">
        <v>17</v>
      </c>
      <c r="B355" s="97">
        <v>44250</v>
      </c>
      <c r="C355" s="98">
        <f t="shared" ref="C355" si="744">C354+D355</f>
        <v>1117958.8497299997</v>
      </c>
      <c r="D355" s="98">
        <f>SUM('Feb - 2021 '!$O$66)</f>
        <v>23493.835000000014</v>
      </c>
      <c r="E355" s="96"/>
      <c r="F355" s="99">
        <f t="shared" ref="F355" si="745">B355</f>
        <v>44250</v>
      </c>
      <c r="G355" s="100">
        <f t="shared" ref="G355" si="746">D355</f>
        <v>23493.835000000014</v>
      </c>
    </row>
    <row r="356" spans="1:14">
      <c r="A356" s="63">
        <v>18</v>
      </c>
      <c r="B356" s="97">
        <v>44251</v>
      </c>
      <c r="C356" s="98">
        <f t="shared" ref="C356" si="747">C355+D356</f>
        <v>1106034.7527299996</v>
      </c>
      <c r="D356" s="98">
        <f>SUM('Feb - 2021 '!O68)</f>
        <v>-11924.097</v>
      </c>
      <c r="E356" s="96"/>
      <c r="F356" s="99">
        <f t="shared" ref="F356" si="748">B356</f>
        <v>44251</v>
      </c>
      <c r="G356" s="100">
        <f t="shared" ref="G356" si="749">D356</f>
        <v>-11924.097</v>
      </c>
    </row>
    <row r="357" spans="1:14">
      <c r="A357" s="63">
        <v>19</v>
      </c>
      <c r="B357" s="97">
        <v>44252</v>
      </c>
      <c r="C357" s="98">
        <f t="shared" ref="C357" si="750">C356+D357</f>
        <v>1102942.2907299995</v>
      </c>
      <c r="D357" s="98">
        <f>SUM('Feb - 2021 '!O71)</f>
        <v>-3092.4620000000559</v>
      </c>
      <c r="E357" s="96"/>
      <c r="F357" s="99">
        <f t="shared" ref="F357" si="751">B357</f>
        <v>44252</v>
      </c>
      <c r="G357" s="100">
        <f t="shared" ref="G357" si="752">D357</f>
        <v>-3092.4620000000559</v>
      </c>
    </row>
    <row r="358" spans="1:14">
      <c r="A358" s="63">
        <v>20</v>
      </c>
      <c r="B358" s="97">
        <v>44253</v>
      </c>
      <c r="C358" s="98">
        <f t="shared" ref="C358" si="753">C357+D358</f>
        <v>1089687.8327299994</v>
      </c>
      <c r="D358" s="98">
        <f>SUM('Feb - 2021 '!O73)</f>
        <v>-13254.458000000048</v>
      </c>
      <c r="E358" s="96"/>
      <c r="F358" s="99">
        <f t="shared" ref="F358" si="754">B358</f>
        <v>44253</v>
      </c>
      <c r="G358" s="100">
        <f t="shared" ref="G358" si="755">D358</f>
        <v>-13254.458000000048</v>
      </c>
    </row>
    <row r="361" spans="1:14">
      <c r="B361" s="101">
        <v>44256</v>
      </c>
      <c r="C361" s="102"/>
      <c r="D361" s="102"/>
      <c r="E361" s="102"/>
      <c r="F361" s="102"/>
      <c r="G361" s="102"/>
      <c r="H361" s="103"/>
      <c r="I361" s="95" t="s">
        <v>32</v>
      </c>
      <c r="J361" s="96">
        <v>56</v>
      </c>
      <c r="K361" s="96"/>
      <c r="L361" s="63" t="s">
        <v>134</v>
      </c>
      <c r="M361" s="63">
        <v>20</v>
      </c>
    </row>
    <row r="362" spans="1:14">
      <c r="B362" s="96" t="s">
        <v>2</v>
      </c>
      <c r="C362" s="96" t="s">
        <v>39</v>
      </c>
      <c r="D362" s="96" t="s">
        <v>40</v>
      </c>
      <c r="E362" s="96"/>
      <c r="I362" s="95" t="s">
        <v>34</v>
      </c>
      <c r="J362" s="96">
        <v>22</v>
      </c>
      <c r="K362" s="88">
        <f>J362/J361</f>
        <v>0.39285714285714285</v>
      </c>
      <c r="L362" s="87" t="s">
        <v>135</v>
      </c>
      <c r="M362" s="63">
        <v>11</v>
      </c>
      <c r="N362" s="88">
        <f>M362/M361</f>
        <v>0.55000000000000004</v>
      </c>
    </row>
    <row r="363" spans="1:14">
      <c r="C363" s="96">
        <v>1000000</v>
      </c>
      <c r="D363" s="96"/>
      <c r="E363" s="96"/>
      <c r="I363" s="95" t="s">
        <v>41</v>
      </c>
      <c r="J363" s="96">
        <v>34</v>
      </c>
      <c r="K363" s="88">
        <f>J363/J361</f>
        <v>0.6071428571428571</v>
      </c>
      <c r="L363" s="87" t="s">
        <v>136</v>
      </c>
      <c r="M363" s="63">
        <v>9</v>
      </c>
      <c r="N363" s="88">
        <f>M363/M361</f>
        <v>0.45</v>
      </c>
    </row>
    <row r="364" spans="1:14">
      <c r="A364" s="63">
        <v>1</v>
      </c>
      <c r="B364" s="97">
        <v>44256</v>
      </c>
      <c r="C364" s="98">
        <f t="shared" ref="C364" si="756">C363+D364</f>
        <v>1043014.5450000004</v>
      </c>
      <c r="D364" s="98">
        <f>SUM('March - 2021'!O9)</f>
        <v>43014.545000000355</v>
      </c>
      <c r="E364" s="96"/>
      <c r="F364" s="99">
        <f t="shared" ref="F364" si="757">B364</f>
        <v>44256</v>
      </c>
      <c r="G364" s="100">
        <f t="shared" ref="G364" si="758">D364</f>
        <v>43014.545000000355</v>
      </c>
    </row>
    <row r="365" spans="1:14">
      <c r="A365" s="63">
        <v>2</v>
      </c>
      <c r="B365" s="97">
        <v>44257</v>
      </c>
      <c r="C365" s="98">
        <f t="shared" ref="C365" si="759">C364+D365</f>
        <v>1084999.7130000007</v>
      </c>
      <c r="D365" s="98">
        <f>SUM('March - 2021'!O13)</f>
        <v>41985.168000000253</v>
      </c>
      <c r="E365" s="96"/>
      <c r="F365" s="99">
        <f t="shared" ref="F365" si="760">B365</f>
        <v>44257</v>
      </c>
      <c r="G365" s="100">
        <f t="shared" ref="G365" si="761">D365</f>
        <v>41985.168000000253</v>
      </c>
    </row>
    <row r="366" spans="1:14">
      <c r="A366" s="63">
        <v>3</v>
      </c>
      <c r="B366" s="97">
        <v>44258</v>
      </c>
      <c r="C366" s="98">
        <f t="shared" ref="C366" si="762">C365+D366</f>
        <v>1105410.8250000007</v>
      </c>
      <c r="D366" s="98">
        <f>SUM('March - 2021'!O15)</f>
        <v>20411.112000000056</v>
      </c>
      <c r="E366" s="96"/>
      <c r="F366" s="99">
        <f t="shared" ref="F366" si="763">B366</f>
        <v>44258</v>
      </c>
      <c r="G366" s="100">
        <f t="shared" ref="G366" si="764">D366</f>
        <v>20411.112000000056</v>
      </c>
    </row>
    <row r="367" spans="1:14">
      <c r="A367" s="63">
        <v>4</v>
      </c>
      <c r="B367" s="97">
        <v>44259</v>
      </c>
      <c r="C367" s="98">
        <f t="shared" ref="C367" si="765">C366+D367</f>
        <v>1117588.8685000003</v>
      </c>
      <c r="D367" s="98">
        <f>SUM('March - 2021'!O18)</f>
        <v>12178.043499999758</v>
      </c>
      <c r="E367" s="96"/>
      <c r="F367" s="99">
        <f t="shared" ref="F367" si="766">B367</f>
        <v>44259</v>
      </c>
      <c r="G367" s="100">
        <f t="shared" ref="G367" si="767">D367</f>
        <v>12178.043499999758</v>
      </c>
    </row>
    <row r="368" spans="1:14">
      <c r="A368" s="63">
        <v>5</v>
      </c>
      <c r="B368" s="97">
        <v>44260</v>
      </c>
      <c r="C368" s="98">
        <f t="shared" ref="C368" si="768">C367+D368</f>
        <v>1124365.3735000005</v>
      </c>
      <c r="D368" s="98">
        <f>SUM('March - 2021'!O21)</f>
        <v>6776.5050000000683</v>
      </c>
      <c r="E368" s="96"/>
      <c r="F368" s="99">
        <f t="shared" ref="F368" si="769">B368</f>
        <v>44260</v>
      </c>
      <c r="G368" s="100">
        <f t="shared" ref="G368" si="770">D368</f>
        <v>6776.5050000000683</v>
      </c>
    </row>
    <row r="369" spans="1:7">
      <c r="A369" s="63">
        <v>6</v>
      </c>
      <c r="B369" s="97">
        <v>44263</v>
      </c>
      <c r="C369" s="98">
        <f t="shared" ref="C369" si="771">C368+D369</f>
        <v>1110554.1725000003</v>
      </c>
      <c r="D369" s="98">
        <f>SUM('March - 2021'!O23)</f>
        <v>-13811.201000000014</v>
      </c>
      <c r="E369" s="96"/>
      <c r="F369" s="99">
        <f t="shared" ref="F369" si="772">B369</f>
        <v>44263</v>
      </c>
      <c r="G369" s="100">
        <f t="shared" ref="G369" si="773">D369</f>
        <v>-13811.201000000014</v>
      </c>
    </row>
    <row r="370" spans="1:7">
      <c r="A370" s="63">
        <v>7</v>
      </c>
      <c r="B370" s="97">
        <v>44264</v>
      </c>
      <c r="C370" s="98">
        <f t="shared" ref="C370" si="774">C369+D370</f>
        <v>1092621.4045000002</v>
      </c>
      <c r="D370" s="98">
        <f>SUM('March - 2021'!O26)</f>
        <v>-17932.768000000076</v>
      </c>
      <c r="E370" s="96"/>
      <c r="F370" s="99">
        <f t="shared" ref="F370" si="775">B370</f>
        <v>44264</v>
      </c>
      <c r="G370" s="100">
        <f t="shared" ref="G370" si="776">D370</f>
        <v>-17932.768000000076</v>
      </c>
    </row>
    <row r="371" spans="1:7">
      <c r="A371" s="63">
        <v>8</v>
      </c>
      <c r="B371" s="97">
        <v>44265</v>
      </c>
      <c r="C371" s="98">
        <f t="shared" ref="C371" si="777">C370+D371</f>
        <v>1085486.7645000003</v>
      </c>
      <c r="D371" s="98">
        <f>SUM('March - 2021'!O28)</f>
        <v>-7134.6399999999994</v>
      </c>
      <c r="E371" s="96"/>
      <c r="F371" s="99">
        <f t="shared" ref="F371" si="778">B371</f>
        <v>44265</v>
      </c>
      <c r="G371" s="100">
        <f t="shared" ref="G371" si="779">D371</f>
        <v>-7134.6399999999994</v>
      </c>
    </row>
    <row r="372" spans="1:7">
      <c r="A372" s="63">
        <v>9</v>
      </c>
      <c r="B372" s="97">
        <v>44267</v>
      </c>
      <c r="C372" s="98">
        <f t="shared" ref="C372" si="780">C371+D372</f>
        <v>1091768.8040000002</v>
      </c>
      <c r="D372" s="98">
        <f>SUM('March - 2021'!O31)</f>
        <v>6282.0394999999626</v>
      </c>
      <c r="E372" s="96"/>
      <c r="F372" s="99">
        <f t="shared" ref="F372" si="781">B372</f>
        <v>44267</v>
      </c>
      <c r="G372" s="100">
        <f t="shared" ref="G372" si="782">D372</f>
        <v>6282.0394999999626</v>
      </c>
    </row>
    <row r="373" spans="1:7">
      <c r="A373" s="63">
        <v>10</v>
      </c>
      <c r="B373" s="97">
        <v>44270</v>
      </c>
      <c r="C373" s="98">
        <f t="shared" ref="C373" si="783">C372+D373</f>
        <v>1104245.8415000001</v>
      </c>
      <c r="D373" s="98">
        <f>SUM('March - 2021'!O34)</f>
        <v>12477.037499999797</v>
      </c>
      <c r="E373" s="96"/>
      <c r="F373" s="99">
        <f t="shared" ref="F373" si="784">B373</f>
        <v>44270</v>
      </c>
      <c r="G373" s="100">
        <f t="shared" ref="G373" si="785">D373</f>
        <v>12477.037499999797</v>
      </c>
    </row>
    <row r="374" spans="1:7">
      <c r="A374" s="63">
        <v>11</v>
      </c>
      <c r="B374" s="97">
        <v>44271</v>
      </c>
      <c r="C374" s="98">
        <f t="shared" ref="C374" si="786">C373+D374</f>
        <v>1106958.4045000002</v>
      </c>
      <c r="D374" s="98">
        <f>SUM('March - 2021'!O38)</f>
        <v>2712.5630000001124</v>
      </c>
      <c r="E374" s="96"/>
      <c r="F374" s="99">
        <f t="shared" ref="F374" si="787">B374</f>
        <v>44271</v>
      </c>
      <c r="G374" s="100">
        <f t="shared" ref="G374" si="788">D374</f>
        <v>2712.5630000001124</v>
      </c>
    </row>
    <row r="375" spans="1:7">
      <c r="A375" s="63">
        <v>12</v>
      </c>
      <c r="B375" s="97">
        <v>44272</v>
      </c>
      <c r="C375" s="98">
        <f t="shared" ref="C375" si="789">C374+D375</f>
        <v>1067968.8745000004</v>
      </c>
      <c r="D375" s="98">
        <f>SUM('March - 2021'!O41)</f>
        <v>-38989.529999999912</v>
      </c>
      <c r="E375" s="96"/>
      <c r="F375" s="99">
        <f t="shared" ref="F375" si="790">B375</f>
        <v>44272</v>
      </c>
      <c r="G375" s="100">
        <f t="shared" ref="G375" si="791">D375</f>
        <v>-38989.529999999912</v>
      </c>
    </row>
    <row r="376" spans="1:7">
      <c r="A376" s="63">
        <v>13</v>
      </c>
      <c r="B376" s="97">
        <v>44273</v>
      </c>
      <c r="C376" s="98">
        <f t="shared" ref="C376" si="792">C375+D376</f>
        <v>1060171.0565000004</v>
      </c>
      <c r="D376" s="98">
        <f>SUM('March - 2021'!O44)</f>
        <v>-7797.8179999999811</v>
      </c>
      <c r="E376" s="96"/>
      <c r="F376" s="99">
        <f t="shared" ref="F376" si="793">B376</f>
        <v>44273</v>
      </c>
      <c r="G376" s="100">
        <f t="shared" ref="G376" si="794">D376</f>
        <v>-7797.8179999999811</v>
      </c>
    </row>
    <row r="377" spans="1:7">
      <c r="A377" s="63">
        <v>14</v>
      </c>
      <c r="B377" s="97">
        <v>44274</v>
      </c>
      <c r="C377" s="98">
        <f t="shared" ref="C377" si="795">C376+D377</f>
        <v>1060747.1925000004</v>
      </c>
      <c r="D377" s="98">
        <f>SUM('March - 2021'!O47)</f>
        <v>576.13599999993858</v>
      </c>
      <c r="E377" s="96"/>
      <c r="F377" s="99">
        <f t="shared" ref="F377" si="796">B377</f>
        <v>44274</v>
      </c>
      <c r="G377" s="100">
        <f t="shared" ref="G377" si="797">D377</f>
        <v>576.13599999993858</v>
      </c>
    </row>
    <row r="378" spans="1:7">
      <c r="A378" s="63">
        <v>15</v>
      </c>
      <c r="B378" s="97">
        <v>44277</v>
      </c>
      <c r="C378" s="98">
        <f t="shared" ref="C378" si="798">C377+D378</f>
        <v>1030177.7125000003</v>
      </c>
      <c r="D378" s="98">
        <f>SUM('March - 2021'!O49)</f>
        <v>-30569.480000000047</v>
      </c>
      <c r="E378" s="96"/>
      <c r="F378" s="99">
        <f t="shared" ref="F378" si="799">B378</f>
        <v>44277</v>
      </c>
      <c r="G378" s="100">
        <f t="shared" ref="G378" si="800">D378</f>
        <v>-30569.480000000047</v>
      </c>
    </row>
    <row r="379" spans="1:7">
      <c r="A379" s="63">
        <v>16</v>
      </c>
      <c r="B379" s="97">
        <v>44278</v>
      </c>
      <c r="C379" s="98">
        <f t="shared" ref="C379" si="801">C378+D379</f>
        <v>999196.78650000016</v>
      </c>
      <c r="D379" s="98">
        <f>SUM('March - 2021'!O51)</f>
        <v>-30980.926000000072</v>
      </c>
      <c r="E379" s="96"/>
      <c r="F379" s="99">
        <f t="shared" ref="F379" si="802">B379</f>
        <v>44278</v>
      </c>
      <c r="G379" s="100">
        <f t="shared" ref="G379" si="803">D379</f>
        <v>-30980.926000000072</v>
      </c>
    </row>
    <row r="380" spans="1:7">
      <c r="A380" s="63">
        <v>17</v>
      </c>
      <c r="B380" s="97">
        <v>44280</v>
      </c>
      <c r="C380" s="98">
        <f t="shared" ref="C380" si="804">C379+D380</f>
        <v>1027693.60692</v>
      </c>
      <c r="D380" s="98">
        <f>SUM('March - 2021'!O54)</f>
        <v>28496.820419999909</v>
      </c>
      <c r="E380" s="96"/>
      <c r="F380" s="99">
        <f t="shared" ref="F380" si="805">B380</f>
        <v>44280</v>
      </c>
      <c r="G380" s="100">
        <f t="shared" ref="G380" si="806">D380</f>
        <v>28496.820419999909</v>
      </c>
    </row>
    <row r="381" spans="1:7">
      <c r="A381" s="63">
        <v>18</v>
      </c>
      <c r="B381" s="97">
        <v>44281</v>
      </c>
      <c r="C381" s="98">
        <f t="shared" ref="C381" si="807">C380+D381</f>
        <v>1047213.18992</v>
      </c>
      <c r="D381" s="98">
        <f>SUM('March - 2021'!O57)</f>
        <v>19519.582999999962</v>
      </c>
      <c r="E381" s="96"/>
      <c r="F381" s="99">
        <f t="shared" ref="F381" si="808">B381</f>
        <v>44281</v>
      </c>
      <c r="G381" s="100">
        <f t="shared" ref="G381" si="809">D381</f>
        <v>19519.582999999962</v>
      </c>
    </row>
    <row r="382" spans="1:7">
      <c r="A382" s="63">
        <v>19</v>
      </c>
      <c r="B382" s="97">
        <v>44285</v>
      </c>
      <c r="C382" s="98">
        <f t="shared" ref="C382" si="810">C381+D382</f>
        <v>1032228.8499200001</v>
      </c>
      <c r="D382" s="98">
        <f>SUM('March - 2021'!O60)</f>
        <v>-14984.339999999998</v>
      </c>
      <c r="E382" s="96"/>
      <c r="F382" s="99">
        <f t="shared" ref="F382" si="811">B382</f>
        <v>44285</v>
      </c>
      <c r="G382" s="100">
        <f t="shared" ref="G382" si="812">D382</f>
        <v>-14984.339999999998</v>
      </c>
    </row>
    <row r="383" spans="1:7">
      <c r="A383" s="63">
        <v>20</v>
      </c>
      <c r="B383" s="97">
        <v>44286</v>
      </c>
      <c r="C383" s="98">
        <f t="shared" ref="C383" si="813">C382+D383</f>
        <v>997437.00641999987</v>
      </c>
      <c r="D383" s="98">
        <f>SUM('March - 2021'!O63)</f>
        <v>-34791.843500000206</v>
      </c>
      <c r="E383" s="96"/>
      <c r="F383" s="99">
        <f t="shared" ref="F383" si="814">B383</f>
        <v>44286</v>
      </c>
      <c r="G383" s="100">
        <f t="shared" ref="G383" si="815">D383</f>
        <v>-34791.843500000206</v>
      </c>
    </row>
    <row r="388" spans="1:14">
      <c r="B388" s="101">
        <v>44287</v>
      </c>
      <c r="C388" s="102"/>
      <c r="D388" s="102"/>
      <c r="E388" s="102"/>
      <c r="F388" s="102"/>
      <c r="G388" s="102"/>
      <c r="H388" s="103"/>
      <c r="I388" s="95" t="s">
        <v>32</v>
      </c>
      <c r="J388" s="96">
        <v>55</v>
      </c>
      <c r="K388" s="96"/>
      <c r="L388" s="63" t="s">
        <v>134</v>
      </c>
      <c r="M388" s="63">
        <v>18</v>
      </c>
    </row>
    <row r="389" spans="1:14">
      <c r="B389" s="96" t="s">
        <v>2</v>
      </c>
      <c r="C389" s="96" t="s">
        <v>39</v>
      </c>
      <c r="D389" s="96" t="s">
        <v>40</v>
      </c>
      <c r="E389" s="96"/>
      <c r="I389" s="95" t="s">
        <v>34</v>
      </c>
      <c r="J389" s="96">
        <v>27</v>
      </c>
      <c r="K389" s="88">
        <f>J389/J388</f>
        <v>0.49090909090909091</v>
      </c>
      <c r="L389" s="87" t="s">
        <v>135</v>
      </c>
      <c r="M389" s="63">
        <v>12</v>
      </c>
      <c r="N389" s="88">
        <f>M389/M388</f>
        <v>0.66666666666666663</v>
      </c>
    </row>
    <row r="390" spans="1:14">
      <c r="C390" s="96">
        <v>1000000</v>
      </c>
      <c r="D390" s="96"/>
      <c r="E390" s="96"/>
      <c r="I390" s="95" t="s">
        <v>41</v>
      </c>
      <c r="J390" s="96">
        <v>28</v>
      </c>
      <c r="K390" s="88">
        <f>J390/J388</f>
        <v>0.50909090909090904</v>
      </c>
      <c r="L390" s="87" t="s">
        <v>136</v>
      </c>
      <c r="M390" s="63">
        <v>6</v>
      </c>
      <c r="N390" s="88">
        <f>M390/M388</f>
        <v>0.33333333333333331</v>
      </c>
    </row>
    <row r="391" spans="1:14">
      <c r="A391" s="63">
        <v>1</v>
      </c>
      <c r="B391" s="97">
        <v>44287</v>
      </c>
      <c r="C391" s="98">
        <f t="shared" ref="C391" si="816">C390+D391</f>
        <v>1011486.147</v>
      </c>
      <c r="D391" s="98">
        <f>SUM('April - 2021'!O9)</f>
        <v>11486.147000000019</v>
      </c>
      <c r="E391" s="96"/>
      <c r="F391" s="99">
        <f t="shared" ref="F391" si="817">B391</f>
        <v>44287</v>
      </c>
      <c r="G391" s="100">
        <f t="shared" ref="G391" si="818">D391</f>
        <v>11486.147000000019</v>
      </c>
    </row>
    <row r="392" spans="1:14">
      <c r="A392" s="63">
        <v>2</v>
      </c>
      <c r="B392" s="97">
        <v>44291</v>
      </c>
      <c r="C392" s="98">
        <f t="shared" ref="C392" si="819">C391+D392</f>
        <v>1014227.792</v>
      </c>
      <c r="D392" s="98">
        <f>SUM('April - 2021'!O11)</f>
        <v>2741.6450000000004</v>
      </c>
      <c r="E392" s="96"/>
      <c r="F392" s="99">
        <f t="shared" ref="F392" si="820">B392</f>
        <v>44291</v>
      </c>
      <c r="G392" s="100">
        <f t="shared" ref="G392" si="821">D392</f>
        <v>2741.6450000000004</v>
      </c>
    </row>
    <row r="393" spans="1:14">
      <c r="A393" s="63">
        <v>3</v>
      </c>
      <c r="B393" s="97">
        <v>44292</v>
      </c>
      <c r="C393" s="98">
        <f t="shared" ref="C393" si="822">C392+D393</f>
        <v>1045423.0844999999</v>
      </c>
      <c r="D393" s="98">
        <f>SUM('April - 2021'!O15)</f>
        <v>31195.29249999988</v>
      </c>
      <c r="E393" s="96"/>
      <c r="F393" s="99">
        <f t="shared" ref="F393" si="823">B393</f>
        <v>44292</v>
      </c>
      <c r="G393" s="100">
        <f t="shared" ref="G393" si="824">D393</f>
        <v>31195.29249999988</v>
      </c>
    </row>
    <row r="394" spans="1:14">
      <c r="A394" s="63">
        <v>4</v>
      </c>
      <c r="B394" s="97">
        <v>44293</v>
      </c>
      <c r="C394" s="98">
        <f t="shared" ref="C394" si="825">C393+D394</f>
        <v>1036185.5595</v>
      </c>
      <c r="D394" s="98">
        <f>SUM('April - 2021'!O19)</f>
        <v>-9237.5249999999432</v>
      </c>
      <c r="E394" s="96"/>
      <c r="F394" s="99">
        <f t="shared" ref="F394" si="826">B394</f>
        <v>44293</v>
      </c>
      <c r="G394" s="100">
        <f t="shared" ref="G394" si="827">D394</f>
        <v>-9237.5249999999432</v>
      </c>
    </row>
    <row r="395" spans="1:14">
      <c r="A395" s="63">
        <v>5</v>
      </c>
      <c r="B395" s="97">
        <v>44294</v>
      </c>
      <c r="C395" s="98">
        <f t="shared" ref="C395" si="828">C394+D395</f>
        <v>1053924.6535</v>
      </c>
      <c r="D395" s="98">
        <f>SUM('April - 2021'!O24)</f>
        <v>17739.094000000099</v>
      </c>
      <c r="E395" s="96"/>
      <c r="F395" s="99">
        <f t="shared" ref="F395" si="829">B395</f>
        <v>44294</v>
      </c>
      <c r="G395" s="100">
        <f t="shared" ref="G395" si="830">D395</f>
        <v>17739.094000000099</v>
      </c>
    </row>
    <row r="396" spans="1:14">
      <c r="A396" s="63">
        <v>6</v>
      </c>
      <c r="B396" s="97">
        <v>44295</v>
      </c>
      <c r="C396" s="98">
        <f t="shared" ref="C396:C397" si="831">C395+D396</f>
        <v>1064329.9084999999</v>
      </c>
      <c r="D396" s="98">
        <f>SUM('April - 2021'!O28)</f>
        <v>10405.255000000001</v>
      </c>
      <c r="E396" s="96"/>
      <c r="F396" s="99">
        <f t="shared" ref="F396:F397" si="832">B396</f>
        <v>44295</v>
      </c>
      <c r="G396" s="100">
        <f t="shared" ref="G396:G397" si="833">D396</f>
        <v>10405.255000000001</v>
      </c>
    </row>
    <row r="397" spans="1:14">
      <c r="A397" s="63">
        <v>7</v>
      </c>
      <c r="B397" s="97">
        <v>44298</v>
      </c>
      <c r="C397" s="98">
        <f t="shared" si="831"/>
        <v>1071803.0085</v>
      </c>
      <c r="D397" s="98">
        <f>SUM('April - 2021'!O30)</f>
        <v>7473.1</v>
      </c>
      <c r="E397" s="96"/>
      <c r="F397" s="99">
        <f t="shared" si="832"/>
        <v>44298</v>
      </c>
      <c r="G397" s="100">
        <f t="shared" si="833"/>
        <v>7473.1</v>
      </c>
    </row>
    <row r="398" spans="1:14">
      <c r="A398" s="63">
        <v>8</v>
      </c>
      <c r="B398" s="97">
        <v>44301</v>
      </c>
      <c r="C398" s="98">
        <f t="shared" ref="C398" si="834">C397+D398</f>
        <v>1093699.3500000001</v>
      </c>
      <c r="D398" s="98">
        <f>SUM('April - 2021'!O33)</f>
        <v>21896.341500000119</v>
      </c>
      <c r="E398" s="96"/>
      <c r="F398" s="99">
        <f t="shared" ref="F398" si="835">B398</f>
        <v>44301</v>
      </c>
      <c r="G398" s="100">
        <f t="shared" ref="G398" si="836">D398</f>
        <v>21896.341500000119</v>
      </c>
    </row>
    <row r="399" spans="1:14">
      <c r="A399" s="63">
        <v>9</v>
      </c>
      <c r="B399" s="97">
        <v>44302</v>
      </c>
      <c r="C399" s="98">
        <f t="shared" ref="C399" si="837">C398+D399</f>
        <v>1114420.2205000001</v>
      </c>
      <c r="D399" s="98">
        <f>SUM('April - 2021'!O36)</f>
        <v>20720.870499999848</v>
      </c>
      <c r="E399" s="96"/>
      <c r="F399" s="99">
        <f t="shared" ref="F399" si="838">B399</f>
        <v>44302</v>
      </c>
      <c r="G399" s="100">
        <f t="shared" ref="G399" si="839">D399</f>
        <v>20720.870499999848</v>
      </c>
    </row>
    <row r="400" spans="1:14">
      <c r="A400" s="63">
        <v>10</v>
      </c>
      <c r="B400" s="97">
        <v>44305</v>
      </c>
      <c r="C400" s="98">
        <f t="shared" ref="C400" si="840">C399+D400</f>
        <v>1100944.6025</v>
      </c>
      <c r="D400" s="98">
        <f>SUM('April - 2021'!O39)</f>
        <v>-13475.617999999993</v>
      </c>
      <c r="E400" s="96"/>
      <c r="F400" s="99">
        <f t="shared" ref="F400" si="841">B400</f>
        <v>44305</v>
      </c>
      <c r="G400" s="100">
        <f t="shared" ref="G400" si="842">D400</f>
        <v>-13475.617999999993</v>
      </c>
    </row>
    <row r="401" spans="1:14">
      <c r="A401" s="63">
        <v>11</v>
      </c>
      <c r="B401" s="97">
        <v>44306</v>
      </c>
      <c r="C401" s="98">
        <f t="shared" ref="C401" si="843">C400+D401</f>
        <v>1095237.2935000001</v>
      </c>
      <c r="D401" s="98">
        <f>SUM('April - 2021'!$O$42)</f>
        <v>-5707.3089999998319</v>
      </c>
      <c r="E401" s="96"/>
      <c r="F401" s="99">
        <f t="shared" ref="F401" si="844">B401</f>
        <v>44306</v>
      </c>
      <c r="G401" s="100">
        <f t="shared" ref="G401" si="845">D401</f>
        <v>-5707.3089999998319</v>
      </c>
    </row>
    <row r="402" spans="1:14">
      <c r="A402" s="63">
        <v>12</v>
      </c>
      <c r="B402" s="97">
        <v>44308</v>
      </c>
      <c r="C402" s="98">
        <f t="shared" ref="C402" si="846">C401+D402</f>
        <v>1056809.2575000003</v>
      </c>
      <c r="D402" s="98">
        <f>SUM('April - 2021'!O44)</f>
        <v>-38428.035999999855</v>
      </c>
      <c r="E402" s="96"/>
      <c r="F402" s="99">
        <f t="shared" ref="F402" si="847">B402</f>
        <v>44308</v>
      </c>
      <c r="G402" s="100">
        <f t="shared" ref="G402" si="848">D402</f>
        <v>-38428.035999999855</v>
      </c>
    </row>
    <row r="403" spans="1:14">
      <c r="A403" s="63">
        <v>13</v>
      </c>
      <c r="B403" s="97">
        <v>44309</v>
      </c>
      <c r="C403" s="98">
        <f t="shared" ref="C403" si="849">C402+D403</f>
        <v>1090904.6954999999</v>
      </c>
      <c r="D403" s="98">
        <f>SUM('April - 2021'!$O$46)</f>
        <v>34095.43799999966</v>
      </c>
      <c r="E403" s="96"/>
      <c r="F403" s="99">
        <f t="shared" ref="F403" si="850">B403</f>
        <v>44309</v>
      </c>
      <c r="G403" s="100">
        <f t="shared" ref="G403" si="851">D403</f>
        <v>34095.43799999966</v>
      </c>
    </row>
    <row r="404" spans="1:14">
      <c r="A404" s="63">
        <v>14</v>
      </c>
      <c r="B404" s="97">
        <v>44312</v>
      </c>
      <c r="C404" s="98">
        <f t="shared" ref="C404" si="852">C403+D404</f>
        <v>1048973.8455000005</v>
      </c>
      <c r="D404" s="98">
        <f>SUM('April - 2021'!O49)</f>
        <v>-41930.849999999366</v>
      </c>
      <c r="E404" s="96"/>
      <c r="F404" s="99">
        <f t="shared" ref="F404" si="853">B404</f>
        <v>44312</v>
      </c>
      <c r="G404" s="100">
        <f t="shared" ref="G404" si="854">D404</f>
        <v>-41930.849999999366</v>
      </c>
    </row>
    <row r="405" spans="1:14">
      <c r="A405" s="63">
        <v>15</v>
      </c>
      <c r="B405" s="97">
        <v>44313</v>
      </c>
      <c r="C405" s="98">
        <f t="shared" ref="C405" si="855">C404+D405</f>
        <v>1052303.3905000007</v>
      </c>
      <c r="D405" s="98">
        <f>SUM('April - 2021'!O54)</f>
        <v>3329.5450000000928</v>
      </c>
      <c r="E405" s="96"/>
      <c r="F405" s="99">
        <f t="shared" ref="F405" si="856">B405</f>
        <v>44313</v>
      </c>
      <c r="G405" s="100">
        <f t="shared" ref="G405" si="857">D405</f>
        <v>3329.5450000000928</v>
      </c>
    </row>
    <row r="406" spans="1:14">
      <c r="A406" s="63">
        <v>16</v>
      </c>
      <c r="B406" s="97">
        <v>44314</v>
      </c>
      <c r="C406" s="98">
        <f t="shared" ref="C406" si="858">C405+D406</f>
        <v>1070444.9005000007</v>
      </c>
      <c r="D406" s="98">
        <f>SUM('April - 2021'!O56)</f>
        <v>18141.510000000118</v>
      </c>
      <c r="E406" s="96"/>
      <c r="F406" s="99">
        <f t="shared" ref="F406" si="859">B406</f>
        <v>44314</v>
      </c>
      <c r="G406" s="100">
        <f t="shared" ref="G406" si="860">D406</f>
        <v>18141.510000000118</v>
      </c>
    </row>
    <row r="407" spans="1:14">
      <c r="A407" s="63">
        <v>17</v>
      </c>
      <c r="B407" s="97">
        <v>44315</v>
      </c>
      <c r="C407" s="98">
        <f t="shared" ref="C407" si="861">C406+D407</f>
        <v>1081527.2105000007</v>
      </c>
      <c r="D407" s="98">
        <f>SUM('April - 2021'!O58)</f>
        <v>11082.310000000041</v>
      </c>
      <c r="E407" s="96"/>
      <c r="F407" s="99">
        <f t="shared" ref="F407" si="862">B407</f>
        <v>44315</v>
      </c>
      <c r="G407" s="100">
        <f t="shared" ref="G407" si="863">D407</f>
        <v>11082.310000000041</v>
      </c>
    </row>
    <row r="408" spans="1:14">
      <c r="A408" s="63">
        <v>18</v>
      </c>
      <c r="B408" s="97">
        <v>44316</v>
      </c>
      <c r="C408" s="98">
        <f t="shared" ref="C408" si="864">C407+D408</f>
        <v>1057824.8760000009</v>
      </c>
      <c r="D408" s="98">
        <f>SUM('April - 2021'!O62)</f>
        <v>-23702.334499999793</v>
      </c>
      <c r="E408" s="96"/>
      <c r="F408" s="99">
        <f t="shared" ref="F408" si="865">B408</f>
        <v>44316</v>
      </c>
      <c r="G408" s="100">
        <f t="shared" ref="G408" si="866">D408</f>
        <v>-23702.334499999793</v>
      </c>
    </row>
    <row r="411" spans="1:14">
      <c r="B411" s="101">
        <v>44317</v>
      </c>
      <c r="C411" s="102"/>
      <c r="D411" s="102"/>
      <c r="E411" s="102"/>
      <c r="F411" s="102"/>
      <c r="G411" s="102"/>
      <c r="H411" s="103"/>
      <c r="I411" s="95" t="s">
        <v>32</v>
      </c>
      <c r="J411" s="96">
        <v>75</v>
      </c>
      <c r="K411" s="96"/>
      <c r="L411" s="63" t="s">
        <v>134</v>
      </c>
      <c r="M411" s="63">
        <v>20</v>
      </c>
    </row>
    <row r="412" spans="1:14">
      <c r="B412" s="96" t="s">
        <v>2</v>
      </c>
      <c r="C412" s="96" t="s">
        <v>39</v>
      </c>
      <c r="D412" s="96" t="s">
        <v>40</v>
      </c>
      <c r="E412" s="96"/>
      <c r="I412" s="95" t="s">
        <v>34</v>
      </c>
      <c r="J412" s="96">
        <v>30</v>
      </c>
      <c r="K412" s="88">
        <f>J412/J411</f>
        <v>0.4</v>
      </c>
      <c r="L412" s="87" t="s">
        <v>135</v>
      </c>
      <c r="M412" s="63">
        <v>11</v>
      </c>
      <c r="N412" s="88">
        <f>M412/M411</f>
        <v>0.55000000000000004</v>
      </c>
    </row>
    <row r="413" spans="1:14">
      <c r="C413" s="96">
        <v>1000000</v>
      </c>
      <c r="D413" s="96"/>
      <c r="E413" s="96"/>
      <c r="I413" s="95" t="s">
        <v>41</v>
      </c>
      <c r="J413" s="96">
        <v>45</v>
      </c>
      <c r="K413" s="88">
        <f>J413/J411</f>
        <v>0.6</v>
      </c>
      <c r="L413" s="87" t="s">
        <v>136</v>
      </c>
      <c r="M413" s="63">
        <v>9</v>
      </c>
      <c r="N413" s="88">
        <f>M413/M411</f>
        <v>0.45</v>
      </c>
    </row>
    <row r="414" spans="1:14">
      <c r="A414" s="63">
        <v>1</v>
      </c>
      <c r="B414" s="97">
        <v>44319</v>
      </c>
      <c r="C414" s="98">
        <f t="shared" ref="C414" si="867">C413+D414</f>
        <v>1028042.07875</v>
      </c>
      <c r="D414" s="98">
        <f>SUM('May - 2021'!O11)</f>
        <v>28042.078750000041</v>
      </c>
      <c r="E414" s="96"/>
      <c r="F414" s="99">
        <f t="shared" ref="F414" si="868">B414</f>
        <v>44319</v>
      </c>
      <c r="G414" s="100">
        <f t="shared" ref="G414" si="869">D414</f>
        <v>28042.078750000041</v>
      </c>
    </row>
    <row r="415" spans="1:14">
      <c r="A415" s="63">
        <v>2</v>
      </c>
      <c r="B415" s="97">
        <v>44320</v>
      </c>
      <c r="C415" s="98">
        <f t="shared" ref="C415" si="870">C414+D415</f>
        <v>1007146.04425</v>
      </c>
      <c r="D415" s="98">
        <f>SUM('May - 2021'!O14)</f>
        <v>-20896.034499999943</v>
      </c>
      <c r="E415" s="96"/>
      <c r="F415" s="99">
        <f t="shared" ref="F415" si="871">B415</f>
        <v>44320</v>
      </c>
      <c r="G415" s="100">
        <f>SUM('May - 2021'!O14)</f>
        <v>-20896.034499999943</v>
      </c>
    </row>
    <row r="416" spans="1:14">
      <c r="A416" s="63">
        <v>3</v>
      </c>
      <c r="B416" s="97">
        <v>44321</v>
      </c>
      <c r="C416" s="98">
        <f t="shared" ref="C416" si="872">C415+D416</f>
        <v>1042197.2067499999</v>
      </c>
      <c r="D416" s="98">
        <f>SUM('May - 2021'!O19)</f>
        <v>35051.162499999904</v>
      </c>
      <c r="E416" s="96"/>
      <c r="F416" s="99">
        <f t="shared" ref="F416" si="873">B416</f>
        <v>44321</v>
      </c>
      <c r="G416" s="100">
        <f t="shared" ref="G416:G421" si="874">D416</f>
        <v>35051.162499999904</v>
      </c>
    </row>
    <row r="417" spans="1:7">
      <c r="A417" s="63">
        <v>4</v>
      </c>
      <c r="B417" s="97">
        <v>44322</v>
      </c>
      <c r="C417" s="98">
        <f t="shared" ref="C417" si="875">C416+D417</f>
        <v>1017841.5595000001</v>
      </c>
      <c r="D417" s="98">
        <f>SUM('May - 2021'!$O$25)</f>
        <v>-24355.647249999827</v>
      </c>
      <c r="E417" s="96"/>
      <c r="F417" s="99">
        <f t="shared" ref="F417" si="876">B417</f>
        <v>44322</v>
      </c>
      <c r="G417" s="100">
        <f t="shared" si="874"/>
        <v>-24355.647249999827</v>
      </c>
    </row>
    <row r="418" spans="1:7">
      <c r="A418" s="63">
        <v>5</v>
      </c>
      <c r="B418" s="97">
        <v>44323</v>
      </c>
      <c r="C418" s="98">
        <f t="shared" ref="C418" si="877">C417+D418</f>
        <v>1056601.6197500001</v>
      </c>
      <c r="D418" s="98">
        <f>SUM('May - 2021'!O30)</f>
        <v>38760.06025000009</v>
      </c>
      <c r="E418" s="96"/>
      <c r="F418" s="99">
        <f t="shared" ref="F418" si="878">B418</f>
        <v>44323</v>
      </c>
      <c r="G418" s="100">
        <f t="shared" si="874"/>
        <v>38760.06025000009</v>
      </c>
    </row>
    <row r="419" spans="1:7">
      <c r="A419" s="63">
        <v>6</v>
      </c>
      <c r="B419" s="97">
        <v>44326</v>
      </c>
      <c r="C419" s="98">
        <f t="shared" ref="C419" si="879">C418+D419</f>
        <v>1069203.9547500003</v>
      </c>
      <c r="D419" s="98">
        <f>SUM('May - 2021'!O35)</f>
        <v>12602.33500000009</v>
      </c>
      <c r="E419" s="96"/>
      <c r="F419" s="99">
        <f t="shared" ref="F419" si="880">B419</f>
        <v>44326</v>
      </c>
      <c r="G419" s="100">
        <f t="shared" si="874"/>
        <v>12602.33500000009</v>
      </c>
    </row>
    <row r="420" spans="1:7">
      <c r="A420" s="63">
        <v>7</v>
      </c>
      <c r="B420" s="97">
        <v>44327</v>
      </c>
      <c r="C420" s="98">
        <f t="shared" ref="C420" si="881">C419+D420</f>
        <v>1035398.0797500003</v>
      </c>
      <c r="D420" s="98">
        <f>SUM('May - 2021'!O38)</f>
        <v>-33805.874999999949</v>
      </c>
      <c r="E420" s="96"/>
      <c r="F420" s="99">
        <f t="shared" ref="F420" si="882">B420</f>
        <v>44327</v>
      </c>
      <c r="G420" s="100">
        <f t="shared" si="874"/>
        <v>-33805.874999999949</v>
      </c>
    </row>
    <row r="421" spans="1:7">
      <c r="A421" s="63">
        <v>8</v>
      </c>
      <c r="B421" s="97">
        <v>44328</v>
      </c>
      <c r="C421" s="98">
        <f t="shared" ref="C421" si="883">C420+D421</f>
        <v>1007033.6447500001</v>
      </c>
      <c r="D421" s="98">
        <f>SUM('May - 2021'!O44)</f>
        <v>-28364.435000000121</v>
      </c>
      <c r="E421" s="96"/>
      <c r="F421" s="99">
        <f t="shared" ref="F421" si="884">B421</f>
        <v>44328</v>
      </c>
      <c r="G421" s="100">
        <f t="shared" si="874"/>
        <v>-28364.435000000121</v>
      </c>
    </row>
    <row r="422" spans="1:7">
      <c r="A422" s="63">
        <v>9</v>
      </c>
      <c r="B422" s="97">
        <v>44330</v>
      </c>
      <c r="C422" s="98">
        <f t="shared" ref="C422" si="885">C421+D422</f>
        <v>999370.14475000009</v>
      </c>
      <c r="D422" s="98">
        <f>SUM('May - 2021'!O47)</f>
        <v>-7663.5</v>
      </c>
      <c r="E422" s="96"/>
      <c r="F422" s="99">
        <f t="shared" ref="F422" si="886">B422</f>
        <v>44330</v>
      </c>
      <c r="G422" s="100">
        <f t="shared" ref="G422" si="887">D422</f>
        <v>-7663.5</v>
      </c>
    </row>
    <row r="423" spans="1:7">
      <c r="A423" s="63">
        <v>10</v>
      </c>
      <c r="B423" s="97">
        <v>44333</v>
      </c>
      <c r="C423" s="98">
        <f t="shared" ref="C423" si="888">C422+D423</f>
        <v>1013109.0722500002</v>
      </c>
      <c r="D423" s="98">
        <f>SUM('May - 2021'!O49)</f>
        <v>13738.92750000014</v>
      </c>
      <c r="E423" s="96"/>
      <c r="F423" s="99">
        <f t="shared" ref="F423" si="889">B423</f>
        <v>44333</v>
      </c>
      <c r="G423" s="100">
        <f t="shared" ref="G423" si="890">D423</f>
        <v>13738.92750000014</v>
      </c>
    </row>
    <row r="424" spans="1:7">
      <c r="A424" s="63">
        <v>11</v>
      </c>
      <c r="B424" s="97">
        <v>44334</v>
      </c>
      <c r="C424" s="98">
        <f t="shared" ref="C424" si="891">C423+D424</f>
        <v>1023934.3035000003</v>
      </c>
      <c r="D424" s="98">
        <f>SUM('May - 2021'!O54)</f>
        <v>10825.231250000035</v>
      </c>
      <c r="E424" s="96"/>
      <c r="F424" s="99">
        <f t="shared" ref="F424" si="892">B424</f>
        <v>44334</v>
      </c>
      <c r="G424" s="100">
        <f t="shared" ref="G424" si="893">D424</f>
        <v>10825.231250000035</v>
      </c>
    </row>
    <row r="425" spans="1:7">
      <c r="A425" s="63">
        <v>12</v>
      </c>
      <c r="B425" s="97">
        <v>44335</v>
      </c>
      <c r="C425" s="98">
        <f t="shared" ref="C425:C426" si="894">C424+D425</f>
        <v>994941.83750000014</v>
      </c>
      <c r="D425" s="98">
        <f>SUM('May - 2021'!O58)</f>
        <v>-28992.466000000124</v>
      </c>
      <c r="E425" s="96"/>
      <c r="F425" s="99">
        <f t="shared" ref="F425:F426" si="895">B425</f>
        <v>44335</v>
      </c>
      <c r="G425" s="100">
        <f t="shared" ref="G425:G426" si="896">D425</f>
        <v>-28992.466000000124</v>
      </c>
    </row>
    <row r="426" spans="1:7">
      <c r="A426" s="63">
        <v>13</v>
      </c>
      <c r="B426" s="97">
        <v>44336</v>
      </c>
      <c r="C426" s="98">
        <f t="shared" si="894"/>
        <v>984312.08350000018</v>
      </c>
      <c r="D426" s="98">
        <f>SUM('May - 2021'!O60)</f>
        <v>-10629.753999999917</v>
      </c>
      <c r="E426" s="96"/>
      <c r="F426" s="99">
        <f t="shared" si="895"/>
        <v>44336</v>
      </c>
      <c r="G426" s="100">
        <f t="shared" si="896"/>
        <v>-10629.753999999917</v>
      </c>
    </row>
    <row r="427" spans="1:7">
      <c r="A427" s="63">
        <v>14</v>
      </c>
      <c r="B427" s="97">
        <v>44337</v>
      </c>
      <c r="C427" s="98">
        <f t="shared" ref="C427" si="897">C426+D427</f>
        <v>1009851.8215000003</v>
      </c>
      <c r="D427" s="98">
        <f>SUM('May - 2021'!O63)</f>
        <v>25539.738000000074</v>
      </c>
      <c r="E427" s="96"/>
      <c r="F427" s="99">
        <f t="shared" ref="F427" si="898">B427</f>
        <v>44337</v>
      </c>
      <c r="G427" s="100">
        <f t="shared" ref="G427" si="899">D427</f>
        <v>25539.738000000074</v>
      </c>
    </row>
    <row r="428" spans="1:7">
      <c r="A428" s="63">
        <v>15</v>
      </c>
      <c r="B428" s="97">
        <v>44340</v>
      </c>
      <c r="C428" s="98">
        <f t="shared" ref="C428" si="900">C427+D428</f>
        <v>1041667.3495000004</v>
      </c>
      <c r="D428" s="98">
        <f>SUM('May - 2021'!O67)</f>
        <v>31815.528000000042</v>
      </c>
      <c r="E428" s="96"/>
      <c r="F428" s="99">
        <f t="shared" ref="F428" si="901">B428</f>
        <v>44340</v>
      </c>
      <c r="G428" s="100">
        <f t="shared" ref="G428" si="902">D428</f>
        <v>31815.528000000042</v>
      </c>
    </row>
    <row r="429" spans="1:7">
      <c r="A429" s="63">
        <v>16</v>
      </c>
      <c r="B429" s="97">
        <v>44341</v>
      </c>
      <c r="C429" s="98">
        <f t="shared" ref="C429" si="903">C428+D429</f>
        <v>1045230.0205000003</v>
      </c>
      <c r="D429" s="98">
        <f>SUM('May - 2021'!O69)</f>
        <v>3562.6709999999766</v>
      </c>
      <c r="E429" s="96"/>
      <c r="F429" s="99">
        <f t="shared" ref="F429" si="904">B429</f>
        <v>44341</v>
      </c>
      <c r="G429" s="100">
        <f t="shared" ref="G429" si="905">D429</f>
        <v>3562.6709999999766</v>
      </c>
    </row>
    <row r="430" spans="1:7">
      <c r="A430" s="63">
        <v>17</v>
      </c>
      <c r="B430" s="97">
        <v>44342</v>
      </c>
      <c r="C430" s="98">
        <f t="shared" ref="C430" si="906">C429+D430</f>
        <v>1077550.9405000003</v>
      </c>
      <c r="D430" s="98">
        <f>SUM('May - 2021'!O72)</f>
        <v>32320.91999999998</v>
      </c>
      <c r="E430" s="96"/>
      <c r="F430" s="99">
        <f t="shared" ref="F430" si="907">B430</f>
        <v>44342</v>
      </c>
      <c r="G430" s="100">
        <f t="shared" ref="G430" si="908">D430</f>
        <v>32320.91999999998</v>
      </c>
    </row>
    <row r="431" spans="1:7">
      <c r="A431" s="63">
        <v>18</v>
      </c>
      <c r="B431" s="97">
        <v>44343</v>
      </c>
      <c r="C431" s="98">
        <f t="shared" ref="C431" si="909">C430+D431</f>
        <v>1068703.2080000001</v>
      </c>
      <c r="D431" s="98">
        <f>SUM('May - 2021'!O75)</f>
        <v>-8847.7325000000637</v>
      </c>
      <c r="E431" s="96"/>
      <c r="F431" s="99">
        <f t="shared" ref="F431" si="910">B431</f>
        <v>44343</v>
      </c>
      <c r="G431" s="100">
        <f t="shared" ref="G431" si="911">D431</f>
        <v>-8847.7325000000637</v>
      </c>
    </row>
    <row r="432" spans="1:7">
      <c r="A432" s="63">
        <v>19</v>
      </c>
      <c r="B432" s="97">
        <v>44344</v>
      </c>
      <c r="C432" s="98">
        <f t="shared" ref="C432" si="912">C431+D432</f>
        <v>1064146.2000000002</v>
      </c>
      <c r="D432" s="98">
        <f>SUM('May - 2021'!O79)</f>
        <v>-4557.0080000000144</v>
      </c>
      <c r="E432" s="96"/>
      <c r="F432" s="99">
        <f t="shared" ref="F432" si="913">B432</f>
        <v>44344</v>
      </c>
      <c r="G432" s="100">
        <f t="shared" ref="G432" si="914">D432</f>
        <v>-4557.0080000000144</v>
      </c>
    </row>
    <row r="433" spans="1:14">
      <c r="A433" s="63">
        <v>20</v>
      </c>
      <c r="B433" s="97">
        <v>44347</v>
      </c>
      <c r="C433" s="98">
        <f t="shared" ref="C433" si="915">C432+D433</f>
        <v>1036650.55</v>
      </c>
      <c r="D433" s="98">
        <f>SUM('May - 2021'!O82)</f>
        <v>-27495.650000000103</v>
      </c>
      <c r="E433" s="96"/>
      <c r="F433" s="99">
        <f t="shared" ref="F433" si="916">B433</f>
        <v>44347</v>
      </c>
      <c r="G433" s="100">
        <f t="shared" ref="G433" si="917">D433</f>
        <v>-27495.650000000103</v>
      </c>
    </row>
    <row r="436" spans="1:14">
      <c r="B436" s="101">
        <v>44348</v>
      </c>
      <c r="C436" s="102"/>
      <c r="D436" s="102"/>
      <c r="E436" s="102"/>
      <c r="F436" s="102"/>
      <c r="G436" s="102"/>
      <c r="H436" s="103"/>
      <c r="I436" s="95" t="s">
        <v>32</v>
      </c>
      <c r="J436" s="96">
        <v>73</v>
      </c>
      <c r="K436" s="96"/>
      <c r="L436" s="63" t="s">
        <v>134</v>
      </c>
      <c r="M436" s="63">
        <v>22</v>
      </c>
    </row>
    <row r="437" spans="1:14">
      <c r="B437" s="96" t="s">
        <v>2</v>
      </c>
      <c r="C437" s="96" t="s">
        <v>39</v>
      </c>
      <c r="D437" s="96" t="s">
        <v>40</v>
      </c>
      <c r="E437" s="96"/>
      <c r="I437" s="95" t="s">
        <v>34</v>
      </c>
      <c r="J437" s="96">
        <v>30</v>
      </c>
      <c r="K437" s="88">
        <f>J437/J436</f>
        <v>0.41095890410958902</v>
      </c>
      <c r="L437" s="87" t="s">
        <v>135</v>
      </c>
      <c r="M437" s="63">
        <v>12</v>
      </c>
      <c r="N437" s="88">
        <f>M437/M436</f>
        <v>0.54545454545454541</v>
      </c>
    </row>
    <row r="438" spans="1:14">
      <c r="C438" s="96">
        <v>1000000</v>
      </c>
      <c r="D438" s="96"/>
      <c r="E438" s="96"/>
      <c r="I438" s="95" t="s">
        <v>41</v>
      </c>
      <c r="J438" s="96">
        <v>43</v>
      </c>
      <c r="K438" s="88">
        <f>J438/J436</f>
        <v>0.58904109589041098</v>
      </c>
      <c r="L438" s="87" t="s">
        <v>136</v>
      </c>
      <c r="M438" s="63">
        <v>10</v>
      </c>
      <c r="N438" s="88">
        <f>M438/M436</f>
        <v>0.45454545454545453</v>
      </c>
    </row>
    <row r="439" spans="1:14">
      <c r="A439" s="63">
        <v>1</v>
      </c>
      <c r="B439" s="97">
        <v>44348</v>
      </c>
      <c r="C439" s="98">
        <f t="shared" ref="C439" si="918">C438+D439</f>
        <v>1008640.8475</v>
      </c>
      <c r="D439" s="98">
        <f>SUM('June - 2021'!O8)</f>
        <v>8640.8475000000453</v>
      </c>
      <c r="E439" s="96"/>
      <c r="F439" s="99">
        <f t="shared" ref="F439" si="919">B439</f>
        <v>44348</v>
      </c>
      <c r="G439" s="100">
        <f t="shared" ref="G439" si="920">D439</f>
        <v>8640.8475000000453</v>
      </c>
    </row>
    <row r="440" spans="1:14">
      <c r="A440" s="63">
        <v>2</v>
      </c>
      <c r="B440" s="97">
        <v>44349</v>
      </c>
      <c r="C440" s="98">
        <f t="shared" ref="C440" si="921">C439+D440</f>
        <v>992570.97749999992</v>
      </c>
      <c r="D440" s="98">
        <f>SUM('June - 2021'!$O$12)</f>
        <v>-16069.870000000146</v>
      </c>
      <c r="E440" s="96"/>
      <c r="F440" s="99">
        <f t="shared" ref="F440" si="922">B440</f>
        <v>44349</v>
      </c>
      <c r="G440" s="100">
        <f t="shared" ref="G440" si="923">D440</f>
        <v>-16069.870000000146</v>
      </c>
    </row>
    <row r="441" spans="1:14">
      <c r="A441" s="63">
        <v>3</v>
      </c>
      <c r="B441" s="97">
        <v>44350</v>
      </c>
      <c r="C441" s="98">
        <f t="shared" ref="C441" si="924">C440+D441</f>
        <v>1048269.5000000001</v>
      </c>
      <c r="D441" s="98">
        <f>SUM('June - 2021'!O17)</f>
        <v>55698.522500000152</v>
      </c>
      <c r="E441" s="96"/>
      <c r="F441" s="99">
        <f t="shared" ref="F441" si="925">B441</f>
        <v>44350</v>
      </c>
      <c r="G441" s="100">
        <f t="shared" ref="G441" si="926">D441</f>
        <v>55698.522500000152</v>
      </c>
    </row>
    <row r="442" spans="1:14">
      <c r="A442" s="63">
        <v>4</v>
      </c>
      <c r="B442" s="97">
        <v>44351</v>
      </c>
      <c r="C442" s="98">
        <f t="shared" ref="C442" si="927">C441+D442</f>
        <v>1050484.4555000004</v>
      </c>
      <c r="D442" s="98">
        <f>SUM('June - 2021'!O20)</f>
        <v>2214.9555000001601</v>
      </c>
      <c r="E442" s="96"/>
      <c r="F442" s="99">
        <f t="shared" ref="F442" si="928">B442</f>
        <v>44351</v>
      </c>
      <c r="G442" s="100">
        <f t="shared" ref="G442" si="929">D442</f>
        <v>2214.9555000001601</v>
      </c>
    </row>
    <row r="443" spans="1:14">
      <c r="A443" s="63">
        <v>5</v>
      </c>
      <c r="B443" s="97">
        <v>44354</v>
      </c>
      <c r="C443" s="98">
        <f t="shared" ref="C443" si="930">C442+D443</f>
        <v>1098651.8235000004</v>
      </c>
      <c r="D443" s="98">
        <f>SUM('June - 2021'!O26)</f>
        <v>48167.368000000119</v>
      </c>
      <c r="E443" s="96"/>
      <c r="F443" s="99">
        <f t="shared" ref="F443" si="931">B443</f>
        <v>44354</v>
      </c>
      <c r="G443" s="100">
        <f t="shared" ref="G443" si="932">D443</f>
        <v>48167.368000000119</v>
      </c>
    </row>
    <row r="444" spans="1:14">
      <c r="A444" s="63">
        <v>6</v>
      </c>
      <c r="B444" s="97">
        <v>44355</v>
      </c>
      <c r="C444" s="98">
        <f t="shared" ref="C444" si="933">C443+D444</f>
        <v>1149663.7097500004</v>
      </c>
      <c r="D444" s="98">
        <f>SUM('June - 2021'!O30)</f>
        <v>51011.886250000061</v>
      </c>
      <c r="E444" s="96"/>
      <c r="F444" s="99">
        <f t="shared" ref="F444" si="934">B444</f>
        <v>44355</v>
      </c>
      <c r="G444" s="100">
        <f t="shared" ref="G444" si="935">D444</f>
        <v>51011.886250000061</v>
      </c>
    </row>
    <row r="445" spans="1:14">
      <c r="A445" s="63">
        <v>7</v>
      </c>
      <c r="B445" s="97">
        <v>44356</v>
      </c>
      <c r="C445" s="98">
        <f t="shared" ref="C445" si="936">C444+D445</f>
        <v>1130640.0097500004</v>
      </c>
      <c r="D445" s="98">
        <f>SUM('June - 2021'!O35)</f>
        <v>-19023.700000000063</v>
      </c>
      <c r="E445" s="96"/>
      <c r="F445" s="99">
        <f t="shared" ref="F445" si="937">B445</f>
        <v>44356</v>
      </c>
      <c r="G445" s="100">
        <f t="shared" ref="G445" si="938">D445</f>
        <v>-19023.700000000063</v>
      </c>
    </row>
    <row r="446" spans="1:14">
      <c r="A446" s="63">
        <v>8</v>
      </c>
      <c r="B446" s="97">
        <v>44357</v>
      </c>
      <c r="C446" s="98">
        <f t="shared" ref="C446" si="939">C445+D446</f>
        <v>1158683.4927500007</v>
      </c>
      <c r="D446" s="98">
        <f>SUM('June - 2021'!O39)</f>
        <v>28043.483000000124</v>
      </c>
      <c r="E446" s="96"/>
      <c r="F446" s="99">
        <f t="shared" ref="F446" si="940">B446</f>
        <v>44357</v>
      </c>
      <c r="G446" s="100">
        <f t="shared" ref="G446" si="941">D446</f>
        <v>28043.483000000124</v>
      </c>
    </row>
    <row r="447" spans="1:14">
      <c r="A447" s="63">
        <v>9</v>
      </c>
      <c r="B447" s="97">
        <v>44358</v>
      </c>
      <c r="C447" s="98">
        <f t="shared" ref="C447" si="942">C446+D447</f>
        <v>1174655.4837500006</v>
      </c>
      <c r="D447" s="98">
        <f>SUM('June - 2021'!O43)</f>
        <v>15971.990999999947</v>
      </c>
      <c r="E447" s="96"/>
      <c r="F447" s="99">
        <f t="shared" ref="F447" si="943">B447</f>
        <v>44358</v>
      </c>
      <c r="G447" s="100">
        <f>SUM('June - 2021'!O43)</f>
        <v>15971.990999999947</v>
      </c>
    </row>
    <row r="448" spans="1:14">
      <c r="A448" s="63">
        <v>10</v>
      </c>
      <c r="B448" s="97">
        <v>44361</v>
      </c>
      <c r="C448" s="98">
        <f t="shared" ref="C448" si="944">C447+D448</f>
        <v>1171231.0577500002</v>
      </c>
      <c r="D448" s="98">
        <f>SUM('June - 2021'!O47)</f>
        <v>-3424.4260000004288</v>
      </c>
      <c r="E448" s="96"/>
      <c r="F448" s="99">
        <f t="shared" ref="F448" si="945">B448</f>
        <v>44361</v>
      </c>
      <c r="G448" s="100">
        <f t="shared" ref="G448:G453" si="946">D448</f>
        <v>-3424.4260000004288</v>
      </c>
    </row>
    <row r="449" spans="1:14">
      <c r="A449" s="63">
        <v>11</v>
      </c>
      <c r="B449" s="97">
        <v>44362</v>
      </c>
      <c r="C449" s="98">
        <f t="shared" ref="C449" si="947">C448+D449</f>
        <v>1199935.0277500001</v>
      </c>
      <c r="D449" s="98">
        <f>SUM('June - 2021'!O49)</f>
        <v>28703.97</v>
      </c>
      <c r="E449" s="96"/>
      <c r="F449" s="99">
        <f t="shared" ref="F449" si="948">B449</f>
        <v>44362</v>
      </c>
      <c r="G449" s="100">
        <f t="shared" si="946"/>
        <v>28703.97</v>
      </c>
    </row>
    <row r="450" spans="1:14">
      <c r="A450" s="63">
        <v>12</v>
      </c>
      <c r="B450" s="97">
        <v>44363</v>
      </c>
      <c r="C450" s="98">
        <f t="shared" ref="C450" si="949">C449+D450</f>
        <v>1172854.9862500003</v>
      </c>
      <c r="D450" s="98">
        <f>SUM('June - 2021'!O54)</f>
        <v>-27080.041499999847</v>
      </c>
      <c r="E450" s="96"/>
      <c r="F450" s="99">
        <f t="shared" ref="F450" si="950">B450</f>
        <v>44363</v>
      </c>
      <c r="G450" s="100">
        <f t="shared" si="946"/>
        <v>-27080.041499999847</v>
      </c>
    </row>
    <row r="451" spans="1:14">
      <c r="A451" s="63">
        <v>13</v>
      </c>
      <c r="B451" s="97">
        <v>44364</v>
      </c>
      <c r="C451" s="98">
        <f t="shared" ref="C451" si="951">C450+D451</f>
        <v>1149476.7137500003</v>
      </c>
      <c r="D451" s="98">
        <f>SUM('June - 2021'!O57)</f>
        <v>-23378.272500000065</v>
      </c>
      <c r="E451" s="96"/>
      <c r="F451" s="99">
        <f t="shared" ref="F451" si="952">B451</f>
        <v>44364</v>
      </c>
      <c r="G451" s="100">
        <f t="shared" si="946"/>
        <v>-23378.272500000065</v>
      </c>
    </row>
    <row r="452" spans="1:14">
      <c r="A452" s="63">
        <v>14</v>
      </c>
      <c r="B452" s="97">
        <v>44365</v>
      </c>
      <c r="C452" s="98">
        <f t="shared" ref="C452" si="953">C451+D452</f>
        <v>1150546.7287500002</v>
      </c>
      <c r="D452" s="98">
        <f>SUM('June - 2021'!O60)</f>
        <v>1070.0150000000012</v>
      </c>
      <c r="E452" s="96"/>
      <c r="F452" s="99">
        <f t="shared" ref="F452" si="954">B452</f>
        <v>44365</v>
      </c>
      <c r="G452" s="100">
        <f t="shared" si="946"/>
        <v>1070.0150000000012</v>
      </c>
    </row>
    <row r="453" spans="1:14">
      <c r="A453" s="63">
        <v>15</v>
      </c>
      <c r="B453" s="97">
        <v>44368</v>
      </c>
      <c r="C453" s="98">
        <f t="shared" ref="C453" si="955">C452+D453</f>
        <v>1156662.5137500002</v>
      </c>
      <c r="D453" s="98">
        <f>SUM('June - 2021'!$O$62)</f>
        <v>6115.7849999999999</v>
      </c>
      <c r="E453" s="96"/>
      <c r="F453" s="99">
        <f t="shared" ref="F453" si="956">B453</f>
        <v>44368</v>
      </c>
      <c r="G453" s="100">
        <f t="shared" si="946"/>
        <v>6115.7849999999999</v>
      </c>
    </row>
    <row r="454" spans="1:14">
      <c r="A454" s="63">
        <v>16</v>
      </c>
      <c r="B454" s="97">
        <v>44369</v>
      </c>
      <c r="C454" s="98">
        <f t="shared" ref="C454" si="957">C453+D454</f>
        <v>1152464.1387500004</v>
      </c>
      <c r="D454" s="98">
        <f>SUM('June - 2021'!O66)</f>
        <v>-4198.3749999998154</v>
      </c>
      <c r="E454" s="96"/>
      <c r="F454" s="99">
        <f t="shared" ref="F454" si="958">B454</f>
        <v>44369</v>
      </c>
      <c r="G454" s="100">
        <f t="shared" ref="G454" si="959">D454</f>
        <v>-4198.3749999998154</v>
      </c>
    </row>
    <row r="455" spans="1:14">
      <c r="A455" s="63">
        <v>17</v>
      </c>
      <c r="B455" s="97">
        <v>44370</v>
      </c>
      <c r="C455" s="98">
        <f t="shared" ref="C455" si="960">C454+D455</f>
        <v>1165200.0287500005</v>
      </c>
      <c r="D455" s="98">
        <f>SUM('June - 2021'!O67)</f>
        <v>12735.890000000021</v>
      </c>
      <c r="E455" s="96"/>
      <c r="F455" s="99">
        <f t="shared" ref="F455" si="961">B455</f>
        <v>44370</v>
      </c>
      <c r="G455" s="100">
        <f t="shared" ref="G455" si="962">D455</f>
        <v>12735.890000000021</v>
      </c>
    </row>
    <row r="456" spans="1:14">
      <c r="A456" s="63">
        <v>18</v>
      </c>
      <c r="B456" s="97">
        <v>44371</v>
      </c>
      <c r="C456" s="98">
        <f t="shared" ref="C456" si="963">C455+D456</f>
        <v>1141248.4107500005</v>
      </c>
      <c r="D456" s="98">
        <f>SUM('June - 2021'!O69)</f>
        <v>-23951.617999999908</v>
      </c>
      <c r="E456" s="96"/>
      <c r="F456" s="99">
        <f t="shared" ref="F456" si="964">B456</f>
        <v>44371</v>
      </c>
      <c r="G456" s="100">
        <f t="shared" ref="G456" si="965">D456</f>
        <v>-23951.617999999908</v>
      </c>
    </row>
    <row r="457" spans="1:14">
      <c r="A457" s="63">
        <v>19</v>
      </c>
      <c r="B457" s="97">
        <v>44372</v>
      </c>
      <c r="C457" s="98">
        <f t="shared" ref="C457:C460" si="966">C456+D457</f>
        <v>1150428.3317500008</v>
      </c>
      <c r="D457" s="98">
        <f>SUM('June - 2021'!O71)</f>
        <v>9179.9210000002349</v>
      </c>
      <c r="E457" s="96"/>
      <c r="F457" s="99">
        <f t="shared" ref="F457" si="967">B457</f>
        <v>44372</v>
      </c>
      <c r="G457" s="100">
        <f t="shared" ref="G457" si="968">D457</f>
        <v>9179.9210000002349</v>
      </c>
    </row>
    <row r="458" spans="1:14">
      <c r="A458" s="63">
        <v>20</v>
      </c>
      <c r="B458" s="97">
        <v>44375</v>
      </c>
      <c r="C458" s="98">
        <f t="shared" si="966"/>
        <v>1127737.169750001</v>
      </c>
      <c r="D458" s="98">
        <f>SUM('June - 2021'!O74)</f>
        <v>-22691.161999999687</v>
      </c>
      <c r="E458" s="96"/>
      <c r="F458" s="99">
        <f t="shared" ref="F458:F460" si="969">B458</f>
        <v>44375</v>
      </c>
      <c r="G458" s="100">
        <f t="shared" ref="G458:G460" si="970">D458</f>
        <v>-22691.161999999687</v>
      </c>
    </row>
    <row r="459" spans="1:14">
      <c r="A459" s="63">
        <v>21</v>
      </c>
      <c r="B459" s="97">
        <v>44376</v>
      </c>
      <c r="C459" s="98">
        <f t="shared" si="966"/>
        <v>1098815.2635000008</v>
      </c>
      <c r="D459" s="98">
        <f>'June - 2021'!O77</f>
        <v>-28921.906250000324</v>
      </c>
      <c r="E459" s="96"/>
      <c r="F459" s="99">
        <f t="shared" si="969"/>
        <v>44376</v>
      </c>
      <c r="G459" s="100">
        <f t="shared" si="970"/>
        <v>-28921.906250000324</v>
      </c>
    </row>
    <row r="460" spans="1:14">
      <c r="A460" s="63">
        <v>22</v>
      </c>
      <c r="B460" s="97">
        <v>44377</v>
      </c>
      <c r="C460" s="98">
        <f t="shared" si="966"/>
        <v>1093099.6120000009</v>
      </c>
      <c r="D460" s="98">
        <f>'June - 2021'!O80</f>
        <v>-5715.6515000000272</v>
      </c>
      <c r="E460" s="96"/>
      <c r="F460" s="99">
        <f t="shared" si="969"/>
        <v>44377</v>
      </c>
      <c r="G460" s="100">
        <f t="shared" si="970"/>
        <v>-5715.6515000000272</v>
      </c>
    </row>
    <row r="463" spans="1:14">
      <c r="B463" s="101">
        <v>44378</v>
      </c>
      <c r="C463" s="102"/>
      <c r="D463" s="102"/>
      <c r="E463" s="102"/>
      <c r="F463" s="102"/>
      <c r="G463" s="102"/>
      <c r="H463" s="103"/>
      <c r="I463" s="95" t="s">
        <v>32</v>
      </c>
      <c r="J463" s="96">
        <v>65</v>
      </c>
      <c r="K463" s="96"/>
      <c r="L463" s="63" t="s">
        <v>134</v>
      </c>
      <c r="M463" s="63">
        <v>21</v>
      </c>
    </row>
    <row r="464" spans="1:14">
      <c r="B464" s="96" t="s">
        <v>2</v>
      </c>
      <c r="C464" s="96" t="s">
        <v>39</v>
      </c>
      <c r="D464" s="96" t="s">
        <v>40</v>
      </c>
      <c r="E464" s="96"/>
      <c r="I464" s="95" t="s">
        <v>34</v>
      </c>
      <c r="J464" s="96">
        <v>31</v>
      </c>
      <c r="K464" s="88">
        <f>J464/J463</f>
        <v>0.47692307692307695</v>
      </c>
      <c r="L464" s="87" t="s">
        <v>135</v>
      </c>
      <c r="M464" s="63">
        <v>14</v>
      </c>
      <c r="N464" s="88">
        <f>M464/M463</f>
        <v>0.66666666666666663</v>
      </c>
    </row>
    <row r="465" spans="1:14">
      <c r="C465" s="96">
        <v>1000000</v>
      </c>
      <c r="D465" s="96"/>
      <c r="E465" s="96"/>
      <c r="I465" s="95" t="s">
        <v>41</v>
      </c>
      <c r="J465" s="96">
        <v>34</v>
      </c>
      <c r="K465" s="88">
        <f>J465/J463</f>
        <v>0.52307692307692311</v>
      </c>
      <c r="L465" s="87" t="s">
        <v>136</v>
      </c>
      <c r="M465" s="63">
        <v>7</v>
      </c>
      <c r="N465" s="88">
        <f>M465/M463</f>
        <v>0.33333333333333331</v>
      </c>
    </row>
    <row r="466" spans="1:14">
      <c r="A466" s="63">
        <v>1</v>
      </c>
      <c r="B466" s="97">
        <v>44378</v>
      </c>
      <c r="C466" s="98">
        <f t="shared" ref="C466" si="971">C465+D466</f>
        <v>1019314.1749999999</v>
      </c>
      <c r="D466" s="98">
        <f>SUM('July - 2021'!O8)</f>
        <v>19314.174999999941</v>
      </c>
      <c r="E466" s="96"/>
      <c r="F466" s="99">
        <f t="shared" ref="F466" si="972">B466</f>
        <v>44378</v>
      </c>
      <c r="G466" s="100">
        <f t="shared" ref="G466" si="973">D466</f>
        <v>19314.174999999941</v>
      </c>
    </row>
    <row r="467" spans="1:14">
      <c r="A467" s="63">
        <v>2</v>
      </c>
      <c r="B467" s="97">
        <v>44379</v>
      </c>
      <c r="C467" s="98">
        <f t="shared" ref="C467" si="974">C466+D467</f>
        <v>1020572.0149999999</v>
      </c>
      <c r="D467" s="98">
        <f>SUM('July - 2021'!O13)</f>
        <v>1257.8399999999142</v>
      </c>
      <c r="E467" s="96"/>
      <c r="F467" s="99">
        <f t="shared" ref="F467" si="975">B467</f>
        <v>44379</v>
      </c>
      <c r="G467" s="100">
        <f t="shared" ref="G467" si="976">D467</f>
        <v>1257.8399999999142</v>
      </c>
    </row>
    <row r="468" spans="1:14">
      <c r="A468" s="63">
        <v>3</v>
      </c>
      <c r="B468" s="97">
        <v>44382</v>
      </c>
      <c r="C468" s="98">
        <f t="shared" ref="C468" si="977">C467+D468</f>
        <v>1125159.0554999998</v>
      </c>
      <c r="D468" s="98">
        <f>SUM('July - 2021'!O19)</f>
        <v>104587.04049999984</v>
      </c>
      <c r="E468" s="96"/>
      <c r="F468" s="99">
        <f t="shared" ref="F468" si="978">B468</f>
        <v>44382</v>
      </c>
      <c r="G468" s="100">
        <f t="shared" ref="G468" si="979">D468</f>
        <v>104587.04049999984</v>
      </c>
    </row>
    <row r="469" spans="1:14">
      <c r="A469" s="63">
        <v>4</v>
      </c>
      <c r="B469" s="97">
        <v>44383</v>
      </c>
      <c r="C469" s="98">
        <f t="shared" ref="C469:C472" si="980">C468+D469</f>
        <v>1146851.9699999997</v>
      </c>
      <c r="D469" s="98">
        <f>'July - 2021'!O24</f>
        <v>21692.91449999997</v>
      </c>
      <c r="E469" s="96"/>
      <c r="F469" s="99">
        <f t="shared" ref="F469:F472" si="981">B469</f>
        <v>44383</v>
      </c>
      <c r="G469" s="100">
        <f>D469</f>
        <v>21692.91449999997</v>
      </c>
    </row>
    <row r="470" spans="1:14">
      <c r="A470" s="63">
        <v>5</v>
      </c>
      <c r="B470" s="97">
        <v>44384</v>
      </c>
      <c r="C470" s="98">
        <f t="shared" si="980"/>
        <v>1149359.0474999999</v>
      </c>
      <c r="D470" s="98">
        <f>'July - 2021'!O28</f>
        <v>2507.0775000000576</v>
      </c>
      <c r="E470" s="96"/>
      <c r="F470" s="99">
        <f t="shared" si="981"/>
        <v>44384</v>
      </c>
      <c r="G470" s="100">
        <f t="shared" ref="G470:G472" si="982">D470</f>
        <v>2507.0775000000576</v>
      </c>
    </row>
    <row r="471" spans="1:14">
      <c r="A471" s="63">
        <v>6</v>
      </c>
      <c r="B471" s="97">
        <v>44385</v>
      </c>
      <c r="C471" s="98">
        <f t="shared" si="980"/>
        <v>1128604.4939999997</v>
      </c>
      <c r="D471" s="98">
        <f>'July - 2021'!O31</f>
        <v>-20754.553500000085</v>
      </c>
      <c r="E471" s="96"/>
      <c r="F471" s="99">
        <f t="shared" si="981"/>
        <v>44385</v>
      </c>
      <c r="G471" s="100">
        <f t="shared" si="982"/>
        <v>-20754.553500000085</v>
      </c>
    </row>
    <row r="472" spans="1:14">
      <c r="A472" s="63">
        <v>7</v>
      </c>
      <c r="B472" s="97">
        <v>44386</v>
      </c>
      <c r="C472" s="98">
        <f t="shared" si="980"/>
        <v>1146421.6464999996</v>
      </c>
      <c r="D472" s="98">
        <f>'July - 2021'!O35</f>
        <v>17817.152499999946</v>
      </c>
      <c r="E472" s="96"/>
      <c r="F472" s="99">
        <f t="shared" si="981"/>
        <v>44386</v>
      </c>
      <c r="G472" s="100">
        <f t="shared" si="982"/>
        <v>17817.152499999946</v>
      </c>
    </row>
    <row r="473" spans="1:14">
      <c r="A473" s="63">
        <v>8</v>
      </c>
      <c r="B473" s="97">
        <v>44389</v>
      </c>
      <c r="C473" s="98">
        <f t="shared" ref="C473" si="983">C472+D473</f>
        <v>1166060.1239999996</v>
      </c>
      <c r="D473" s="98">
        <f>SUM('July - 2021'!O39)</f>
        <v>19638.477500000023</v>
      </c>
      <c r="E473" s="96"/>
      <c r="F473" s="99">
        <f t="shared" ref="F473" si="984">B473</f>
        <v>44389</v>
      </c>
      <c r="G473" s="100">
        <f t="shared" ref="G473:G475" si="985">D473</f>
        <v>19638.477500000023</v>
      </c>
    </row>
    <row r="474" spans="1:14">
      <c r="A474" s="63">
        <v>9</v>
      </c>
      <c r="B474" s="97">
        <v>44390</v>
      </c>
      <c r="C474" s="98">
        <f t="shared" ref="C474" si="986">C473+D474</f>
        <v>1180084.8019999997</v>
      </c>
      <c r="D474" s="98">
        <f>SUM('July - 2021'!O41)</f>
        <v>14024.678000000033</v>
      </c>
      <c r="E474" s="96"/>
      <c r="F474" s="99">
        <f t="shared" ref="F474" si="987">B474</f>
        <v>44390</v>
      </c>
      <c r="G474" s="100">
        <f t="shared" si="985"/>
        <v>14024.678000000033</v>
      </c>
    </row>
    <row r="475" spans="1:14">
      <c r="A475" s="63">
        <v>10</v>
      </c>
      <c r="B475" s="97">
        <v>44391</v>
      </c>
      <c r="C475" s="98">
        <f t="shared" ref="C475" si="988">C474+D475</f>
        <v>1201926.9645199997</v>
      </c>
      <c r="D475" s="98">
        <f>SUM('July - 2021'!O43)</f>
        <v>21842.162519999951</v>
      </c>
      <c r="E475" s="96"/>
      <c r="F475" s="99">
        <f t="shared" ref="F475" si="989">B475</f>
        <v>44391</v>
      </c>
      <c r="G475" s="100">
        <f t="shared" si="985"/>
        <v>21842.162519999951</v>
      </c>
    </row>
    <row r="476" spans="1:14">
      <c r="A476" s="63">
        <v>11</v>
      </c>
      <c r="B476" s="97">
        <v>44392</v>
      </c>
      <c r="C476" s="98">
        <f t="shared" ref="C476" si="990">C475+D476</f>
        <v>1194904.8905199999</v>
      </c>
      <c r="D476" s="98">
        <f>SUM('July - 2021'!O46)</f>
        <v>-7022.0739999998368</v>
      </c>
      <c r="E476" s="96"/>
      <c r="F476" s="99">
        <f t="shared" ref="F476" si="991">B476</f>
        <v>44392</v>
      </c>
      <c r="G476" s="100">
        <f t="shared" ref="G476" si="992">D476</f>
        <v>-7022.0739999998368</v>
      </c>
    </row>
    <row r="477" spans="1:14">
      <c r="A477" s="63">
        <v>12</v>
      </c>
      <c r="B477" s="97">
        <v>44393</v>
      </c>
      <c r="C477" s="98">
        <f t="shared" ref="C477" si="993">C476+D477</f>
        <v>1182278.5250200001</v>
      </c>
      <c r="D477" s="98">
        <f>SUM('July - 2021'!$O$49)</f>
        <v>-12626.365499999749</v>
      </c>
      <c r="E477" s="96"/>
      <c r="F477" s="99">
        <f t="shared" ref="F477" si="994">B477</f>
        <v>44393</v>
      </c>
      <c r="G477" s="100">
        <f t="shared" ref="G477" si="995">D477</f>
        <v>-12626.365499999749</v>
      </c>
    </row>
    <row r="478" spans="1:14">
      <c r="A478" s="63">
        <v>13</v>
      </c>
      <c r="B478" s="97">
        <v>44396</v>
      </c>
      <c r="C478" s="98">
        <f t="shared" ref="C478" si="996">C477+D478</f>
        <v>1187222.03752</v>
      </c>
      <c r="D478" s="98">
        <f>SUM('July - 2021'!O52)</f>
        <v>4943.5124999999553</v>
      </c>
      <c r="E478" s="96"/>
      <c r="F478" s="99">
        <f t="shared" ref="F478" si="997">B478</f>
        <v>44396</v>
      </c>
      <c r="G478" s="100">
        <f t="shared" ref="G478" si="998">D478</f>
        <v>4943.5124999999553</v>
      </c>
    </row>
    <row r="479" spans="1:14">
      <c r="A479" s="63">
        <v>14</v>
      </c>
      <c r="B479" s="97">
        <v>44397</v>
      </c>
      <c r="C479" s="98">
        <f t="shared" ref="C479" si="999">C478+D479</f>
        <v>1202113.1475200001</v>
      </c>
      <c r="D479" s="98">
        <f>SUM('July - 2021'!O54)</f>
        <v>14891.109999999999</v>
      </c>
      <c r="E479" s="96"/>
      <c r="F479" s="99">
        <f t="shared" ref="F479" si="1000">B479</f>
        <v>44397</v>
      </c>
      <c r="G479" s="100">
        <f t="shared" ref="G479" si="1001">D479</f>
        <v>14891.109999999999</v>
      </c>
    </row>
    <row r="480" spans="1:14">
      <c r="A480" s="63">
        <v>15</v>
      </c>
      <c r="B480" s="97">
        <v>44399</v>
      </c>
      <c r="C480" s="98">
        <f t="shared" ref="C480" si="1002">C479+D480</f>
        <v>1225489.0975200003</v>
      </c>
      <c r="D480" s="98">
        <f>SUM('July - 2021'!O56)</f>
        <v>23375.950000000183</v>
      </c>
      <c r="E480" s="96"/>
      <c r="F480" s="99">
        <f t="shared" ref="F480" si="1003">B480</f>
        <v>44399</v>
      </c>
      <c r="G480" s="100">
        <f t="shared" ref="G480" si="1004">D480</f>
        <v>23375.950000000183</v>
      </c>
    </row>
    <row r="481" spans="1:14">
      <c r="A481" s="63">
        <v>16</v>
      </c>
      <c r="B481" s="97">
        <v>44400</v>
      </c>
      <c r="C481" s="98">
        <f t="shared" ref="C481" si="1005">C480+D481</f>
        <v>1203063.1700200003</v>
      </c>
      <c r="D481" s="98">
        <f>SUM('July - 2021'!O58)</f>
        <v>-22425.927500000002</v>
      </c>
      <c r="E481" s="96"/>
      <c r="F481" s="99">
        <f t="shared" ref="F481" si="1006">B481</f>
        <v>44400</v>
      </c>
      <c r="G481" s="100">
        <f t="shared" ref="G481" si="1007">D481</f>
        <v>-22425.927500000002</v>
      </c>
    </row>
    <row r="482" spans="1:14">
      <c r="A482" s="63">
        <v>17</v>
      </c>
      <c r="B482" s="97">
        <v>44403</v>
      </c>
      <c r="C482" s="98">
        <f t="shared" ref="C482" si="1008">C481+D482</f>
        <v>1173657.6670200003</v>
      </c>
      <c r="D482" s="98">
        <f>SUM('July - 2021'!O63)</f>
        <v>-29405.502999999946</v>
      </c>
      <c r="E482" s="96"/>
      <c r="F482" s="99">
        <f t="shared" ref="F482" si="1009">B482</f>
        <v>44403</v>
      </c>
      <c r="G482" s="100">
        <f t="shared" ref="G482" si="1010">D482</f>
        <v>-29405.502999999946</v>
      </c>
    </row>
    <row r="483" spans="1:14">
      <c r="A483" s="63">
        <v>18</v>
      </c>
      <c r="B483" s="97">
        <v>44404</v>
      </c>
      <c r="C483" s="98">
        <f t="shared" ref="C483" si="1011">C482+D483</f>
        <v>1180456.7320200002</v>
      </c>
      <c r="D483" s="98">
        <f>SUM('July - 2021'!O65)</f>
        <v>6799.0650000000478</v>
      </c>
      <c r="E483" s="96"/>
      <c r="F483" s="99">
        <f t="shared" ref="F483" si="1012">B483</f>
        <v>44404</v>
      </c>
      <c r="G483" s="100">
        <f t="shared" ref="G483" si="1013">D483</f>
        <v>6799.0650000000478</v>
      </c>
    </row>
    <row r="484" spans="1:14">
      <c r="A484" s="63">
        <v>19</v>
      </c>
      <c r="B484" s="97">
        <v>44405</v>
      </c>
      <c r="C484" s="98">
        <f t="shared" ref="C484" si="1014">C483+D484</f>
        <v>1168113.0470200004</v>
      </c>
      <c r="D484" s="98">
        <f>SUM('July - 2021'!O68)</f>
        <v>-12343.684999999859</v>
      </c>
      <c r="E484" s="96"/>
      <c r="F484" s="99">
        <f t="shared" ref="F484" si="1015">B484</f>
        <v>44405</v>
      </c>
      <c r="G484" s="100">
        <f t="shared" ref="G484" si="1016">D484</f>
        <v>-12343.684999999859</v>
      </c>
    </row>
    <row r="485" spans="1:14">
      <c r="A485" s="63">
        <v>20</v>
      </c>
      <c r="B485" s="97">
        <v>44406</v>
      </c>
      <c r="C485" s="98">
        <f t="shared" ref="C485" si="1017">C484+D485</f>
        <v>1175980.7670200006</v>
      </c>
      <c r="D485" s="98">
        <f>SUM('July - 2021'!$O$70)</f>
        <v>7867.7200000000921</v>
      </c>
      <c r="E485" s="96"/>
      <c r="F485" s="99">
        <f t="shared" ref="F485" si="1018">B485</f>
        <v>44406</v>
      </c>
      <c r="G485" s="100">
        <f t="shared" ref="G485" si="1019">D485</f>
        <v>7867.7200000000921</v>
      </c>
    </row>
    <row r="486" spans="1:14">
      <c r="A486" s="63">
        <v>21</v>
      </c>
      <c r="B486" s="97">
        <v>44407</v>
      </c>
      <c r="C486" s="98">
        <f t="shared" ref="C486" si="1020">C485+D486</f>
        <v>1153307.9870200006</v>
      </c>
      <c r="D486" s="98">
        <f>SUM('July - 2021'!O72)</f>
        <v>-22672.78</v>
      </c>
      <c r="E486" s="96"/>
      <c r="F486" s="99">
        <f t="shared" ref="F486" si="1021">B486</f>
        <v>44407</v>
      </c>
      <c r="G486" s="100">
        <f t="shared" ref="G486" si="1022">D486</f>
        <v>-22672.78</v>
      </c>
    </row>
    <row r="489" spans="1:14">
      <c r="B489" s="101">
        <v>44409</v>
      </c>
      <c r="C489" s="102"/>
      <c r="D489" s="102"/>
      <c r="E489" s="102"/>
      <c r="F489" s="102"/>
      <c r="G489" s="102"/>
      <c r="H489" s="103"/>
      <c r="I489" s="95" t="s">
        <v>32</v>
      </c>
      <c r="J489" s="96">
        <v>43</v>
      </c>
      <c r="K489" s="96"/>
      <c r="L489" s="63" t="s">
        <v>134</v>
      </c>
      <c r="M489" s="63">
        <v>19</v>
      </c>
    </row>
    <row r="490" spans="1:14">
      <c r="B490" s="96" t="s">
        <v>2</v>
      </c>
      <c r="C490" s="96" t="s">
        <v>39</v>
      </c>
      <c r="D490" s="96" t="s">
        <v>40</v>
      </c>
      <c r="E490" s="96"/>
      <c r="I490" s="95" t="s">
        <v>34</v>
      </c>
      <c r="J490" s="96">
        <v>23</v>
      </c>
      <c r="K490" s="88">
        <f>J490/J489</f>
        <v>0.53488372093023251</v>
      </c>
      <c r="L490" s="87" t="s">
        <v>135</v>
      </c>
      <c r="M490" s="63">
        <v>9</v>
      </c>
      <c r="N490" s="88">
        <f>M490/M489</f>
        <v>0.47368421052631576</v>
      </c>
    </row>
    <row r="491" spans="1:14">
      <c r="C491" s="96">
        <v>1000000</v>
      </c>
      <c r="D491" s="96"/>
      <c r="E491" s="96"/>
      <c r="I491" s="95" t="s">
        <v>41</v>
      </c>
      <c r="J491" s="96">
        <v>20</v>
      </c>
      <c r="K491" s="88">
        <f>J491/J489</f>
        <v>0.46511627906976744</v>
      </c>
      <c r="L491" s="87" t="s">
        <v>136</v>
      </c>
      <c r="M491" s="63">
        <v>10</v>
      </c>
      <c r="N491" s="88">
        <f>M491/M489</f>
        <v>0.52631578947368418</v>
      </c>
    </row>
    <row r="492" spans="1:14">
      <c r="A492" s="63">
        <v>1</v>
      </c>
      <c r="B492" s="97">
        <v>44410</v>
      </c>
      <c r="C492" s="98">
        <f t="shared" ref="C492" si="1023">C491+D492</f>
        <v>995964.5199999999</v>
      </c>
      <c r="D492" s="98">
        <f>SUM('Aug - 2021 '!O9)</f>
        <v>-4035.4800000000523</v>
      </c>
      <c r="E492" s="96"/>
      <c r="F492" s="99">
        <f t="shared" ref="F492" si="1024">B492</f>
        <v>44410</v>
      </c>
      <c r="G492" s="100">
        <f t="shared" ref="G492" si="1025">D492</f>
        <v>-4035.4800000000523</v>
      </c>
    </row>
    <row r="493" spans="1:14">
      <c r="A493" s="63">
        <v>2</v>
      </c>
      <c r="B493" s="97">
        <v>44411</v>
      </c>
      <c r="C493" s="98">
        <f t="shared" ref="C493" si="1026">C492+D493</f>
        <v>1042279.4724999997</v>
      </c>
      <c r="D493" s="98">
        <f>SUM('Aug - 2021 '!O11)</f>
        <v>46314.952499999796</v>
      </c>
      <c r="E493" s="96"/>
      <c r="F493" s="99">
        <f t="shared" ref="F493" si="1027">B493</f>
        <v>44411</v>
      </c>
      <c r="G493" s="100">
        <f t="shared" ref="G493" si="1028">D493</f>
        <v>46314.952499999796</v>
      </c>
    </row>
    <row r="494" spans="1:14">
      <c r="A494" s="63">
        <v>3</v>
      </c>
      <c r="B494" s="97">
        <v>44412</v>
      </c>
      <c r="C494" s="98">
        <f t="shared" ref="C494" si="1029">C493+D494</f>
        <v>1088007.2449999996</v>
      </c>
      <c r="D494" s="98">
        <f>SUM('Aug - 2021 '!O13)</f>
        <v>45727.772499999999</v>
      </c>
      <c r="E494" s="96"/>
      <c r="F494" s="99">
        <f t="shared" ref="F494" si="1030">B494</f>
        <v>44412</v>
      </c>
      <c r="G494" s="100">
        <f t="shared" ref="G494" si="1031">D494</f>
        <v>45727.772499999999</v>
      </c>
    </row>
    <row r="495" spans="1:14">
      <c r="A495" s="63">
        <v>4</v>
      </c>
      <c r="B495" s="97">
        <v>44413</v>
      </c>
      <c r="C495" s="98">
        <f t="shared" ref="C495" si="1032">C494+D495</f>
        <v>1085027.6229999994</v>
      </c>
      <c r="D495" s="98">
        <f>SUM('Aug - 2021 '!$O$16)</f>
        <v>-2979.6220000001849</v>
      </c>
      <c r="E495" s="96"/>
      <c r="F495" s="99">
        <f t="shared" ref="F495" si="1033">B495</f>
        <v>44413</v>
      </c>
      <c r="G495" s="100">
        <f t="shared" ref="G495" si="1034">D495</f>
        <v>-2979.6220000001849</v>
      </c>
    </row>
    <row r="496" spans="1:14">
      <c r="A496" s="63">
        <v>5</v>
      </c>
      <c r="B496" s="97">
        <v>44414</v>
      </c>
      <c r="C496" s="98">
        <f t="shared" ref="C496" si="1035">C495+D496</f>
        <v>1095045.5169999995</v>
      </c>
      <c r="D496" s="98">
        <f>SUM('Aug - 2021 '!O19)</f>
        <v>10017.894000000073</v>
      </c>
      <c r="E496" s="96"/>
      <c r="F496" s="99">
        <f t="shared" ref="F496" si="1036">B496</f>
        <v>44414</v>
      </c>
      <c r="G496" s="100">
        <f t="shared" ref="G496" si="1037">D496</f>
        <v>10017.894000000073</v>
      </c>
    </row>
    <row r="497" spans="1:7">
      <c r="A497" s="63">
        <v>6</v>
      </c>
      <c r="B497" s="97">
        <v>44417</v>
      </c>
      <c r="C497" s="98">
        <f t="shared" ref="C497" si="1038">C496+D497</f>
        <v>1092618.7569999995</v>
      </c>
      <c r="D497" s="98">
        <f>SUM('Aug - 2021 '!O20)</f>
        <v>-2426.7600000000002</v>
      </c>
      <c r="E497" s="96"/>
      <c r="F497" s="99">
        <f t="shared" ref="F497" si="1039">B497</f>
        <v>44417</v>
      </c>
      <c r="G497" s="100">
        <f t="shared" ref="G497" si="1040">D497</f>
        <v>-2426.7600000000002</v>
      </c>
    </row>
    <row r="498" spans="1:7">
      <c r="A498" s="63">
        <v>7</v>
      </c>
      <c r="B498" s="97">
        <v>44418</v>
      </c>
      <c r="C498" s="98">
        <f t="shared" ref="C498" si="1041">C497+D498</f>
        <v>1101446.0314999996</v>
      </c>
      <c r="D498" s="98">
        <f>SUM('Aug - 2021 '!$O$23)</f>
        <v>8827.2745000001087</v>
      </c>
      <c r="E498" s="96"/>
      <c r="F498" s="99">
        <f t="shared" ref="F498" si="1042">B498</f>
        <v>44418</v>
      </c>
      <c r="G498" s="100">
        <f t="shared" ref="G498" si="1043">D498</f>
        <v>8827.2745000001087</v>
      </c>
    </row>
    <row r="499" spans="1:7">
      <c r="A499" s="63">
        <v>8</v>
      </c>
      <c r="B499" s="97">
        <v>44419</v>
      </c>
      <c r="C499" s="98">
        <f t="shared" ref="C499" si="1044">C498+D499</f>
        <v>1135815.0714999996</v>
      </c>
      <c r="D499" s="98">
        <f>SUM('Aug - 2021 '!O25)</f>
        <v>34369.040000000037</v>
      </c>
      <c r="E499" s="96"/>
      <c r="F499" s="99">
        <f t="shared" ref="F499" si="1045">B499</f>
        <v>44419</v>
      </c>
      <c r="G499" s="100">
        <f t="shared" ref="G499" si="1046">D499</f>
        <v>34369.040000000037</v>
      </c>
    </row>
    <row r="500" spans="1:7">
      <c r="A500" s="63">
        <v>9</v>
      </c>
      <c r="B500" s="97">
        <v>44420</v>
      </c>
      <c r="C500" s="98">
        <f t="shared" ref="C500" si="1047">C499+D500</f>
        <v>1167238.3874199996</v>
      </c>
      <c r="D500" s="98">
        <f>SUM('Aug - 2021 '!O26)</f>
        <v>31423.315920000001</v>
      </c>
      <c r="E500" s="96"/>
      <c r="F500" s="99">
        <f t="shared" ref="F500" si="1048">B500</f>
        <v>44420</v>
      </c>
      <c r="G500" s="100">
        <f t="shared" ref="G500" si="1049">D500</f>
        <v>31423.315920000001</v>
      </c>
    </row>
    <row r="501" spans="1:7">
      <c r="A501" s="63">
        <v>10</v>
      </c>
      <c r="B501" s="97">
        <v>44421</v>
      </c>
      <c r="C501" s="98">
        <f t="shared" ref="C501" si="1050">C500+D501</f>
        <v>1186453.9449199997</v>
      </c>
      <c r="D501" s="98">
        <f>SUM('Aug - 2021 '!O28)</f>
        <v>19215.557500000003</v>
      </c>
      <c r="E501" s="96"/>
      <c r="F501" s="99">
        <f t="shared" ref="F501" si="1051">B501</f>
        <v>44421</v>
      </c>
      <c r="G501" s="100">
        <f t="shared" ref="G501" si="1052">D501</f>
        <v>19215.557500000003</v>
      </c>
    </row>
    <row r="502" spans="1:7">
      <c r="A502" s="63">
        <v>11</v>
      </c>
      <c r="B502" s="97">
        <v>44424</v>
      </c>
      <c r="C502" s="98">
        <f t="shared" ref="C502" si="1053">C501+D502</f>
        <v>1198405.4011699997</v>
      </c>
      <c r="D502" s="98">
        <f>SUM('Aug - 2021 '!O30)</f>
        <v>11951.456249999948</v>
      </c>
      <c r="E502" s="96"/>
      <c r="F502" s="99">
        <f t="shared" ref="F502" si="1054">B502</f>
        <v>44424</v>
      </c>
      <c r="G502" s="100">
        <f t="shared" ref="G502" si="1055">D502</f>
        <v>11951.456249999948</v>
      </c>
    </row>
    <row r="503" spans="1:7">
      <c r="A503" s="63">
        <v>12</v>
      </c>
      <c r="B503" s="97">
        <v>44425</v>
      </c>
      <c r="C503" s="98">
        <f t="shared" ref="C503" si="1056">C502+D503</f>
        <v>1190661.3491699994</v>
      </c>
      <c r="D503" s="98">
        <f>SUM('Aug - 2021 '!O32)</f>
        <v>-7744.0520000002898</v>
      </c>
      <c r="E503" s="96"/>
      <c r="F503" s="99">
        <f t="shared" ref="F503" si="1057">B503</f>
        <v>44425</v>
      </c>
      <c r="G503" s="100">
        <f t="shared" ref="G503" si="1058">D503</f>
        <v>-7744.0520000002898</v>
      </c>
    </row>
    <row r="504" spans="1:7">
      <c r="A504" s="63">
        <v>13</v>
      </c>
      <c r="B504" s="97">
        <v>44426</v>
      </c>
      <c r="C504" s="98">
        <f t="shared" ref="C504" si="1059">C503+D504</f>
        <v>1200056.6616699994</v>
      </c>
      <c r="D504" s="98">
        <f>SUM('Aug - 2021 '!$O$35)</f>
        <v>9395.3125000000909</v>
      </c>
      <c r="E504" s="96"/>
      <c r="F504" s="99">
        <f t="shared" ref="F504" si="1060">B504</f>
        <v>44426</v>
      </c>
      <c r="G504" s="100">
        <f t="shared" ref="G504" si="1061">D504</f>
        <v>9395.3125000000909</v>
      </c>
    </row>
    <row r="505" spans="1:7">
      <c r="A505" s="63">
        <v>14</v>
      </c>
      <c r="B505" s="97">
        <v>44428</v>
      </c>
      <c r="C505" s="98">
        <f t="shared" ref="C505" si="1062">C504+D505</f>
        <v>1218839.3016699993</v>
      </c>
      <c r="D505" s="98">
        <f>SUM('Aug - 2021 '!O37)</f>
        <v>18782.64</v>
      </c>
      <c r="E505" s="96"/>
      <c r="F505" s="99">
        <f t="shared" ref="F505" si="1063">B505</f>
        <v>44428</v>
      </c>
      <c r="G505" s="100">
        <f t="shared" ref="G505" si="1064">D505</f>
        <v>18782.64</v>
      </c>
    </row>
    <row r="506" spans="1:7">
      <c r="A506" s="63">
        <v>15</v>
      </c>
      <c r="B506" s="97">
        <v>44431</v>
      </c>
      <c r="C506" s="98">
        <f t="shared" ref="C506" si="1065">C505+D506</f>
        <v>1203139.7016699992</v>
      </c>
      <c r="D506" s="98">
        <f>SUM('Aug - 2021 '!O39)</f>
        <v>-15699.6</v>
      </c>
      <c r="E506" s="96"/>
      <c r="F506" s="99">
        <f t="shared" ref="F506" si="1066">B506</f>
        <v>44431</v>
      </c>
      <c r="G506" s="100">
        <f t="shared" ref="G506" si="1067">D506</f>
        <v>-15699.6</v>
      </c>
    </row>
    <row r="507" spans="1:7">
      <c r="A507" s="63">
        <v>16</v>
      </c>
      <c r="B507" s="97">
        <v>44432</v>
      </c>
      <c r="C507" s="98">
        <f t="shared" ref="C507" si="1068">C506+D507</f>
        <v>1199568.7641699992</v>
      </c>
      <c r="D507" s="98">
        <f>SUM('Aug - 2021 '!O41)</f>
        <v>-3570.9375</v>
      </c>
      <c r="E507" s="96"/>
      <c r="F507" s="99">
        <f t="shared" ref="F507" si="1069">B507</f>
        <v>44432</v>
      </c>
      <c r="G507" s="100">
        <f t="shared" ref="G507" si="1070">D507</f>
        <v>-3570.9375</v>
      </c>
    </row>
    <row r="508" spans="1:7">
      <c r="A508" s="63">
        <v>17</v>
      </c>
      <c r="B508" s="97">
        <v>44433</v>
      </c>
      <c r="C508" s="98">
        <f t="shared" ref="C508" si="1071">C507+D508</f>
        <v>1175367.3266699992</v>
      </c>
      <c r="D508" s="98">
        <f>SUM('Aug - 2021 '!O43)</f>
        <v>-24201.4375</v>
      </c>
      <c r="E508" s="96"/>
      <c r="F508" s="99">
        <f t="shared" ref="F508" si="1072">B508</f>
        <v>44433</v>
      </c>
      <c r="G508" s="100">
        <f t="shared" ref="G508" si="1073">D508</f>
        <v>-24201.4375</v>
      </c>
    </row>
    <row r="509" spans="1:7">
      <c r="A509" s="63">
        <v>18</v>
      </c>
      <c r="B509" s="97">
        <v>44435</v>
      </c>
      <c r="C509" s="98">
        <f t="shared" ref="C509" si="1074">C508+D509</f>
        <v>1167635.5016699992</v>
      </c>
      <c r="D509" s="98">
        <f>SUM('Aug - 2021 '!O45)</f>
        <v>-7731.8249999999998</v>
      </c>
      <c r="E509" s="96"/>
      <c r="F509" s="99">
        <f t="shared" ref="F509" si="1075">B509</f>
        <v>44435</v>
      </c>
      <c r="G509" s="100">
        <f t="shared" ref="G509" si="1076">D509</f>
        <v>-7731.8249999999998</v>
      </c>
    </row>
    <row r="510" spans="1:7">
      <c r="A510" s="63">
        <v>19</v>
      </c>
      <c r="B510" s="97">
        <v>44438</v>
      </c>
      <c r="C510" s="98">
        <f t="shared" ref="C510" si="1077">C509+D510</f>
        <v>1148097.0496699992</v>
      </c>
      <c r="D510" s="98">
        <f>SUM('Aug - 2021 '!O48)</f>
        <v>-19538.451999999997</v>
      </c>
      <c r="E510" s="96"/>
      <c r="F510" s="99">
        <f t="shared" ref="F510" si="1078">B510</f>
        <v>44438</v>
      </c>
      <c r="G510" s="100">
        <f t="shared" ref="G510" si="1079">D510</f>
        <v>-19538.451999999997</v>
      </c>
    </row>
    <row r="511" spans="1:7">
      <c r="A511" s="63">
        <v>20</v>
      </c>
      <c r="B511" s="97">
        <v>44439</v>
      </c>
      <c r="C511" s="98">
        <f t="shared" ref="C511" si="1080">C510+D511</f>
        <v>1141208.1266699994</v>
      </c>
      <c r="D511" s="98">
        <f>SUM('Aug - 2021 '!O50)</f>
        <v>-6888.9229999998161</v>
      </c>
      <c r="E511" s="96"/>
      <c r="F511" s="99">
        <f t="shared" ref="F511" si="1081">B511</f>
        <v>44439</v>
      </c>
      <c r="G511" s="100">
        <f t="shared" ref="G511" si="1082">D511</f>
        <v>-6888.9229999998161</v>
      </c>
    </row>
    <row r="515" spans="1:14">
      <c r="B515" s="101">
        <v>44440</v>
      </c>
      <c r="C515" s="102"/>
      <c r="D515" s="102"/>
      <c r="E515" s="102"/>
      <c r="F515" s="102"/>
      <c r="G515" s="102"/>
      <c r="H515" s="103"/>
      <c r="I515" s="95" t="s">
        <v>32</v>
      </c>
      <c r="J515" s="96">
        <v>30</v>
      </c>
      <c r="K515" s="96"/>
      <c r="L515" s="63" t="s">
        <v>134</v>
      </c>
      <c r="M515" s="63">
        <v>15</v>
      </c>
    </row>
    <row r="516" spans="1:14">
      <c r="B516" s="96" t="s">
        <v>2</v>
      </c>
      <c r="C516" s="96" t="s">
        <v>39</v>
      </c>
      <c r="D516" s="96" t="s">
        <v>40</v>
      </c>
      <c r="E516" s="96"/>
      <c r="I516" s="95" t="s">
        <v>34</v>
      </c>
      <c r="J516" s="96">
        <v>7</v>
      </c>
      <c r="K516" s="88">
        <f>J516/J515</f>
        <v>0.23333333333333334</v>
      </c>
      <c r="L516" s="87" t="s">
        <v>135</v>
      </c>
      <c r="M516" s="63">
        <v>5</v>
      </c>
      <c r="N516" s="88">
        <f>M516/M515</f>
        <v>0.33333333333333331</v>
      </c>
    </row>
    <row r="517" spans="1:14">
      <c r="C517" s="96">
        <v>1000000</v>
      </c>
      <c r="D517" s="96"/>
      <c r="E517" s="96"/>
      <c r="I517" s="95" t="s">
        <v>41</v>
      </c>
      <c r="J517" s="96">
        <v>23</v>
      </c>
      <c r="K517" s="88">
        <f>J517/J515</f>
        <v>0.76666666666666672</v>
      </c>
      <c r="L517" s="87" t="s">
        <v>136</v>
      </c>
      <c r="M517" s="63">
        <v>10</v>
      </c>
      <c r="N517" s="88">
        <f>M517/M515</f>
        <v>0.66666666666666663</v>
      </c>
    </row>
    <row r="518" spans="1:14">
      <c r="A518" s="63">
        <v>1</v>
      </c>
      <c r="B518" s="97">
        <v>44440</v>
      </c>
      <c r="C518" s="98">
        <f t="shared" ref="C518" si="1083">C517+D518</f>
        <v>1011913.0335</v>
      </c>
      <c r="D518" s="98">
        <f>SUM('Sept - 2021'!O10)</f>
        <v>11913.033500000001</v>
      </c>
      <c r="E518" s="96"/>
      <c r="F518" s="99">
        <f t="shared" ref="F518" si="1084">B518</f>
        <v>44440</v>
      </c>
      <c r="G518" s="100">
        <f t="shared" ref="G518" si="1085">D518</f>
        <v>11913.033500000001</v>
      </c>
    </row>
    <row r="519" spans="1:14">
      <c r="A519" s="63">
        <v>2</v>
      </c>
      <c r="B519" s="97">
        <v>44441</v>
      </c>
      <c r="C519" s="98">
        <f t="shared" ref="C519" si="1086">C518+D519</f>
        <v>981284.5085</v>
      </c>
      <c r="D519" s="98">
        <f>SUM('Sept - 2021'!O13)</f>
        <v>-30628.52500000006</v>
      </c>
      <c r="E519" s="96"/>
      <c r="F519" s="99">
        <f t="shared" ref="F519" si="1087">B519</f>
        <v>44441</v>
      </c>
      <c r="G519" s="100">
        <f t="shared" ref="G519" si="1088">D519</f>
        <v>-30628.52500000006</v>
      </c>
    </row>
    <row r="520" spans="1:14">
      <c r="A520" s="63">
        <v>3</v>
      </c>
      <c r="B520" s="97">
        <v>44442</v>
      </c>
      <c r="C520" s="98">
        <f t="shared" ref="C520" si="1089">C519+D520</f>
        <v>972783.43350000004</v>
      </c>
      <c r="D520" s="98">
        <f>SUM('Sept - 2021'!O14)</f>
        <v>-8501.0749999999753</v>
      </c>
      <c r="E520" s="96"/>
      <c r="F520" s="99">
        <f t="shared" ref="F520" si="1090">B520</f>
        <v>44442</v>
      </c>
      <c r="G520" s="100">
        <f t="shared" ref="G520" si="1091">D520</f>
        <v>-8501.0749999999753</v>
      </c>
    </row>
    <row r="521" spans="1:14">
      <c r="A521" s="63">
        <v>4</v>
      </c>
      <c r="B521" s="97">
        <v>44445</v>
      </c>
      <c r="C521" s="98">
        <f t="shared" ref="C521" si="1092">C520+D521</f>
        <v>985806.73849999998</v>
      </c>
      <c r="D521" s="98">
        <f>SUM('Sept - 2021'!O17)</f>
        <v>13023.304999999906</v>
      </c>
      <c r="E521" s="96"/>
      <c r="F521" s="99">
        <f t="shared" ref="F521" si="1093">B521</f>
        <v>44445</v>
      </c>
      <c r="G521" s="100">
        <f t="shared" ref="G521" si="1094">D521</f>
        <v>13023.304999999906</v>
      </c>
    </row>
    <row r="522" spans="1:14">
      <c r="A522" s="63">
        <v>5</v>
      </c>
      <c r="B522" s="97">
        <v>44446</v>
      </c>
      <c r="C522" s="98">
        <f t="shared" ref="C522" si="1095">C521+D522</f>
        <v>957935.26610000001</v>
      </c>
      <c r="D522" s="98">
        <f>SUM('Sept - 2021'!O19)</f>
        <v>-27871.472399999999</v>
      </c>
      <c r="E522" s="96"/>
      <c r="F522" s="99">
        <f t="shared" ref="F522" si="1096">B522</f>
        <v>44446</v>
      </c>
      <c r="G522" s="100">
        <f t="shared" ref="G522" si="1097">D522</f>
        <v>-27871.472399999999</v>
      </c>
    </row>
    <row r="523" spans="1:14">
      <c r="A523" s="63">
        <v>6</v>
      </c>
      <c r="B523" s="97">
        <v>44447</v>
      </c>
      <c r="C523" s="98">
        <f t="shared" ref="C523" si="1098">C522+D523</f>
        <v>940911.51609999989</v>
      </c>
      <c r="D523" s="98">
        <f>SUM('Sept - 2021'!O21)</f>
        <v>-17023.750000000065</v>
      </c>
      <c r="E523" s="96"/>
      <c r="F523" s="99">
        <f t="shared" ref="F523" si="1099">B523</f>
        <v>44447</v>
      </c>
      <c r="G523" s="100">
        <f t="shared" ref="G523" si="1100">D523</f>
        <v>-17023.750000000065</v>
      </c>
    </row>
    <row r="524" spans="1:14">
      <c r="A524" s="63">
        <v>7</v>
      </c>
      <c r="B524" s="97">
        <v>44448</v>
      </c>
      <c r="C524" s="98">
        <f t="shared" ref="C524" si="1101">C523+D524</f>
        <v>926621.96459999995</v>
      </c>
      <c r="D524" s="98">
        <f>'Sept - 2021'!O23</f>
        <v>-14289.551499999943</v>
      </c>
      <c r="F524" s="99">
        <f t="shared" ref="F524" si="1102">B524</f>
        <v>44448</v>
      </c>
      <c r="G524" s="100">
        <f t="shared" ref="G524" si="1103">D524</f>
        <v>-14289.551499999943</v>
      </c>
    </row>
    <row r="525" spans="1:14">
      <c r="A525" s="63">
        <v>8</v>
      </c>
      <c r="B525" s="97">
        <v>44452</v>
      </c>
      <c r="C525" s="98">
        <f t="shared" ref="C525" si="1104">C524+D525</f>
        <v>917516.46459999995</v>
      </c>
      <c r="D525" s="98">
        <f>'Sept - 2021'!O24</f>
        <v>-9105.4999999999636</v>
      </c>
      <c r="F525" s="99">
        <f t="shared" ref="F525" si="1105">B525</f>
        <v>44452</v>
      </c>
      <c r="G525" s="100">
        <f t="shared" ref="G525" si="1106">D525</f>
        <v>-9105.4999999999636</v>
      </c>
    </row>
    <row r="526" spans="1:14">
      <c r="A526" s="63">
        <v>9</v>
      </c>
      <c r="B526" s="97">
        <v>44453</v>
      </c>
      <c r="C526" s="98">
        <f t="shared" ref="C526" si="1107">C525+D526</f>
        <v>924675.46459999983</v>
      </c>
      <c r="D526" s="98">
        <f>'Sept - 2021'!O25</f>
        <v>7158.9999999999091</v>
      </c>
      <c r="F526" s="99">
        <f t="shared" ref="F526" si="1108">B526</f>
        <v>44453</v>
      </c>
      <c r="G526" s="100">
        <f t="shared" ref="G526" si="1109">D526</f>
        <v>7158.9999999999091</v>
      </c>
    </row>
    <row r="527" spans="1:14">
      <c r="A527" s="63">
        <v>10</v>
      </c>
      <c r="B527" s="97">
        <v>44454</v>
      </c>
      <c r="C527" s="98">
        <f t="shared" ref="C527" si="1110">C526+D527</f>
        <v>903170.95959999971</v>
      </c>
      <c r="D527" s="98">
        <f>'Sept - 2021'!O28</f>
        <v>-21504.505000000077</v>
      </c>
      <c r="F527" s="99">
        <f t="shared" ref="F527" si="1111">B527</f>
        <v>44454</v>
      </c>
      <c r="G527" s="100">
        <f t="shared" ref="G527" si="1112">D527</f>
        <v>-21504.505000000077</v>
      </c>
    </row>
    <row r="528" spans="1:14">
      <c r="A528" s="63">
        <v>11</v>
      </c>
      <c r="B528" s="97">
        <v>44455</v>
      </c>
      <c r="C528" s="98">
        <f t="shared" ref="C528" si="1113">C527+D528</f>
        <v>905682.65959999978</v>
      </c>
      <c r="D528" s="98">
        <f>'Sept - 2021'!O29</f>
        <v>2511.700000000018</v>
      </c>
      <c r="F528" s="99">
        <f t="shared" ref="F528" si="1114">B528</f>
        <v>44455</v>
      </c>
      <c r="G528" s="100">
        <f t="shared" ref="G528" si="1115">D528</f>
        <v>2511.700000000018</v>
      </c>
    </row>
    <row r="529" spans="1:14">
      <c r="A529" s="63">
        <v>12</v>
      </c>
      <c r="B529" s="97">
        <v>44456</v>
      </c>
      <c r="C529" s="98">
        <f t="shared" ref="C529" si="1116">C528+D529</f>
        <v>916936.03459999978</v>
      </c>
      <c r="D529" s="98">
        <f>SUM('Sept - 2021'!O31)</f>
        <v>11253.374999999978</v>
      </c>
      <c r="F529" s="99">
        <f t="shared" ref="F529" si="1117">B529</f>
        <v>44456</v>
      </c>
      <c r="G529" s="100">
        <f t="shared" ref="G529" si="1118">D529</f>
        <v>11253.374999999978</v>
      </c>
    </row>
    <row r="530" spans="1:14">
      <c r="A530" s="63">
        <v>13</v>
      </c>
      <c r="B530" s="97">
        <v>44459</v>
      </c>
      <c r="C530" s="98">
        <f t="shared" ref="C530" si="1119">C529+D530</f>
        <v>911965.65959999978</v>
      </c>
      <c r="D530" s="98">
        <f>SUM('Sept - 2021'!O32)</f>
        <v>-4970.3750000000191</v>
      </c>
      <c r="F530" s="99">
        <f t="shared" ref="F530" si="1120">B530</f>
        <v>44459</v>
      </c>
      <c r="G530" s="100">
        <f t="shared" ref="G530" si="1121">D530</f>
        <v>-4970.3750000000191</v>
      </c>
    </row>
    <row r="531" spans="1:14">
      <c r="A531" s="63">
        <v>14</v>
      </c>
      <c r="B531" s="97">
        <v>44460</v>
      </c>
      <c r="C531" s="98">
        <f t="shared" ref="C531" si="1122">C530+D531</f>
        <v>907029.57334999973</v>
      </c>
      <c r="D531" s="98">
        <f>SUM('Sept - 2021'!O35)</f>
        <v>-4936.0862499999985</v>
      </c>
      <c r="F531" s="99">
        <f t="shared" ref="F531" si="1123">B531</f>
        <v>44460</v>
      </c>
      <c r="G531" s="100">
        <f t="shared" ref="G531" si="1124">D531</f>
        <v>-4936.0862499999985</v>
      </c>
    </row>
    <row r="532" spans="1:14">
      <c r="A532" s="63">
        <v>15</v>
      </c>
      <c r="B532" s="97">
        <v>44461</v>
      </c>
      <c r="C532" s="98">
        <f t="shared" ref="C532" si="1125">C531+D532</f>
        <v>891743.51584999973</v>
      </c>
      <c r="D532" s="98">
        <f>SUM('Sept - 2021'!O37)</f>
        <v>-15286.057499999995</v>
      </c>
      <c r="F532" s="99">
        <f t="shared" ref="F532" si="1126">B532</f>
        <v>44461</v>
      </c>
      <c r="G532" s="100">
        <f t="shared" ref="G532" si="1127">D532</f>
        <v>-15286.057499999995</v>
      </c>
    </row>
    <row r="535" spans="1:14">
      <c r="B535" s="101">
        <v>44470</v>
      </c>
      <c r="C535" s="102"/>
      <c r="D535" s="102"/>
      <c r="E535" s="102"/>
      <c r="F535" s="102"/>
      <c r="G535" s="102"/>
      <c r="H535" s="103"/>
      <c r="I535" s="95" t="s">
        <v>32</v>
      </c>
      <c r="J535" s="96">
        <v>58</v>
      </c>
      <c r="K535" s="96"/>
      <c r="L535" s="96" t="s">
        <v>134</v>
      </c>
      <c r="M535" s="96">
        <v>20</v>
      </c>
      <c r="N535" s="96"/>
    </row>
    <row r="536" spans="1:14">
      <c r="B536" s="96" t="s">
        <v>2</v>
      </c>
      <c r="C536" s="96" t="s">
        <v>39</v>
      </c>
      <c r="D536" s="96" t="s">
        <v>40</v>
      </c>
      <c r="I536" s="95" t="s">
        <v>34</v>
      </c>
      <c r="J536" s="96">
        <v>22</v>
      </c>
      <c r="K536" s="88">
        <f>J536/J535</f>
        <v>0.37931034482758619</v>
      </c>
      <c r="L536" s="87" t="s">
        <v>135</v>
      </c>
      <c r="M536" s="96">
        <v>9</v>
      </c>
      <c r="N536" s="88">
        <f>M536/M535</f>
        <v>0.45</v>
      </c>
    </row>
    <row r="537" spans="1:14">
      <c r="C537" s="96">
        <v>1000000</v>
      </c>
      <c r="D537" s="96"/>
      <c r="I537" s="95" t="s">
        <v>41</v>
      </c>
      <c r="J537" s="96">
        <v>36</v>
      </c>
      <c r="K537" s="88">
        <f>J537/J535</f>
        <v>0.62068965517241381</v>
      </c>
      <c r="L537" s="87" t="s">
        <v>136</v>
      </c>
      <c r="M537" s="96">
        <v>11</v>
      </c>
      <c r="N537" s="88">
        <f>M537/M535</f>
        <v>0.55000000000000004</v>
      </c>
    </row>
    <row r="538" spans="1:14">
      <c r="A538" s="63">
        <v>1</v>
      </c>
      <c r="B538" s="97">
        <v>44470</v>
      </c>
      <c r="C538" s="98">
        <f t="shared" ref="C538" si="1128">C537+D538</f>
        <v>1032798.9654999999</v>
      </c>
      <c r="D538" s="98">
        <f>SUM('Oct - 2021'!O11)</f>
        <v>32798.965499999955</v>
      </c>
      <c r="F538" s="99">
        <f t="shared" ref="F538" si="1129">B538</f>
        <v>44470</v>
      </c>
      <c r="G538" s="100">
        <f t="shared" ref="G538:G543" si="1130">SUM(D538)</f>
        <v>32798.965499999955</v>
      </c>
    </row>
    <row r="539" spans="1:14">
      <c r="A539" s="63">
        <v>2</v>
      </c>
      <c r="B539" s="97">
        <v>44473</v>
      </c>
      <c r="C539" s="98">
        <f t="shared" ref="C539" si="1131">C538+D539</f>
        <v>1069202.9429999997</v>
      </c>
      <c r="D539" s="98">
        <f>SUM('Oct - 2021'!O14)</f>
        <v>36403.977499999906</v>
      </c>
      <c r="F539" s="99">
        <f t="shared" ref="F539" si="1132">B539</f>
        <v>44473</v>
      </c>
      <c r="G539" s="100">
        <f t="shared" si="1130"/>
        <v>36403.977499999906</v>
      </c>
    </row>
    <row r="540" spans="1:14">
      <c r="A540" s="63">
        <v>3</v>
      </c>
      <c r="B540" s="97">
        <v>44474</v>
      </c>
      <c r="C540" s="98">
        <f t="shared" ref="C540" si="1133">C539+D540</f>
        <v>1040828.8130000001</v>
      </c>
      <c r="D540" s="98">
        <f>SUM('Oct - 2021'!O18)</f>
        <v>-28374.12999999971</v>
      </c>
      <c r="F540" s="99">
        <f t="shared" ref="F540" si="1134">B540</f>
        <v>44474</v>
      </c>
      <c r="G540" s="100">
        <f t="shared" si="1130"/>
        <v>-28374.12999999971</v>
      </c>
    </row>
    <row r="541" spans="1:14">
      <c r="A541" s="63">
        <v>4</v>
      </c>
      <c r="B541" s="97">
        <v>44475</v>
      </c>
      <c r="C541" s="98">
        <f t="shared" ref="C541" si="1135">C540+D541</f>
        <v>1032149.0780000001</v>
      </c>
      <c r="D541" s="98">
        <f>SUM('Oct - 2021'!O21)</f>
        <v>-8679.734999999966</v>
      </c>
      <c r="F541" s="99">
        <f t="shared" ref="F541" si="1136">B541</f>
        <v>44475</v>
      </c>
      <c r="G541" s="100">
        <f t="shared" si="1130"/>
        <v>-8679.734999999966</v>
      </c>
    </row>
    <row r="542" spans="1:14">
      <c r="A542" s="63">
        <v>5</v>
      </c>
      <c r="B542" s="97">
        <v>44476</v>
      </c>
      <c r="C542" s="98">
        <f t="shared" ref="C542" si="1137">C541+D542</f>
        <v>1029394.7180000001</v>
      </c>
      <c r="D542" s="98">
        <f>SUM('Oct - 2021'!$O$23)</f>
        <v>-2754.3599999999751</v>
      </c>
      <c r="F542" s="99">
        <f t="shared" ref="F542" si="1138">B542</f>
        <v>44476</v>
      </c>
      <c r="G542" s="100">
        <f t="shared" si="1130"/>
        <v>-2754.3599999999751</v>
      </c>
    </row>
    <row r="543" spans="1:14">
      <c r="A543" s="63">
        <v>6</v>
      </c>
      <c r="B543" s="97">
        <v>44477</v>
      </c>
      <c r="C543" s="98">
        <f t="shared" ref="C543" si="1139">C542+D543</f>
        <v>1038245.5230000002</v>
      </c>
      <c r="D543" s="98">
        <f>'Oct - 2021'!O26</f>
        <v>8850.8050000000549</v>
      </c>
      <c r="F543" s="99">
        <f t="shared" ref="F543" si="1140">B543</f>
        <v>44477</v>
      </c>
      <c r="G543" s="100">
        <f t="shared" si="1130"/>
        <v>8850.8050000000549</v>
      </c>
    </row>
    <row r="544" spans="1:14">
      <c r="A544" s="63">
        <v>7</v>
      </c>
      <c r="B544" s="97">
        <v>44480</v>
      </c>
      <c r="C544" s="98">
        <f t="shared" ref="C544" si="1141">C543+D544</f>
        <v>1019986.3980000002</v>
      </c>
      <c r="D544" s="98">
        <f>'Oct - 2021'!O29</f>
        <v>-18259.125000000036</v>
      </c>
      <c r="F544" s="99">
        <f t="shared" ref="F544" si="1142">B544</f>
        <v>44480</v>
      </c>
      <c r="G544" s="100">
        <f t="shared" ref="G544" si="1143">SUM(D544)</f>
        <v>-18259.125000000036</v>
      </c>
    </row>
    <row r="545" spans="1:7">
      <c r="A545" s="63">
        <v>8</v>
      </c>
      <c r="B545" s="97">
        <v>44481</v>
      </c>
      <c r="C545" s="98">
        <f t="shared" ref="C545" si="1144">C544+D545</f>
        <v>1030869.9180000003</v>
      </c>
      <c r="D545" s="98">
        <f>'Oct - 2021'!O31</f>
        <v>10883.520000000099</v>
      </c>
      <c r="F545" s="99">
        <f t="shared" ref="F545" si="1145">B545</f>
        <v>44481</v>
      </c>
      <c r="G545" s="100">
        <f t="shared" ref="G545" si="1146">SUM(D545)</f>
        <v>10883.520000000099</v>
      </c>
    </row>
    <row r="546" spans="1:7">
      <c r="A546" s="63">
        <v>9</v>
      </c>
      <c r="B546" s="97">
        <v>44482</v>
      </c>
      <c r="C546" s="98">
        <f t="shared" ref="C546" si="1147">C545+D546</f>
        <v>1055175.3475800003</v>
      </c>
      <c r="D546" s="98">
        <f>'Oct - 2021'!O37</f>
        <v>24305.429579999945</v>
      </c>
      <c r="F546" s="99">
        <f t="shared" ref="F546:F551" si="1148">B546</f>
        <v>44482</v>
      </c>
      <c r="G546" s="100">
        <f t="shared" ref="G546" si="1149">SUM(D546)</f>
        <v>24305.429579999945</v>
      </c>
    </row>
    <row r="547" spans="1:7">
      <c r="A547" s="63">
        <v>10</v>
      </c>
      <c r="B547" s="97">
        <v>44483</v>
      </c>
      <c r="C547" s="98">
        <f t="shared" ref="C547" si="1150">C546+D547</f>
        <v>1095543.3875800003</v>
      </c>
      <c r="D547" s="98">
        <f>'Oct - 2021'!O39</f>
        <v>40368.039999999935</v>
      </c>
      <c r="F547" s="99">
        <f t="shared" si="1148"/>
        <v>44483</v>
      </c>
      <c r="G547" s="100">
        <f t="shared" ref="G547" si="1151">SUM(D547)</f>
        <v>40368.039999999935</v>
      </c>
    </row>
    <row r="548" spans="1:7">
      <c r="A548" s="63">
        <v>11</v>
      </c>
      <c r="B548" s="97">
        <v>44487</v>
      </c>
      <c r="C548" s="98">
        <f t="shared" ref="C548" si="1152">C547+D548</f>
        <v>1095265.6705800004</v>
      </c>
      <c r="D548" s="98">
        <f>'Oct - 2021'!O43</f>
        <v>-277.71700000003511</v>
      </c>
      <c r="F548" s="99">
        <f t="shared" si="1148"/>
        <v>44487</v>
      </c>
      <c r="G548" s="100">
        <f t="shared" ref="G548" si="1153">SUM(D548)</f>
        <v>-277.71700000003511</v>
      </c>
    </row>
    <row r="549" spans="1:7">
      <c r="A549" s="63">
        <v>12</v>
      </c>
      <c r="B549" s="97">
        <v>44488</v>
      </c>
      <c r="C549" s="98">
        <f t="shared" ref="C549" si="1154">C548+D549</f>
        <v>1077739.4030800003</v>
      </c>
      <c r="D549" s="98">
        <f>'Oct - 2021'!O46</f>
        <v>-17526.267500000049</v>
      </c>
      <c r="F549" s="99">
        <f t="shared" si="1148"/>
        <v>44488</v>
      </c>
      <c r="G549" s="100">
        <f t="shared" ref="G549" si="1155">SUM(D549)</f>
        <v>-17526.267500000049</v>
      </c>
    </row>
    <row r="550" spans="1:7">
      <c r="A550" s="63">
        <v>13</v>
      </c>
      <c r="B550" s="97">
        <v>44489</v>
      </c>
      <c r="C550" s="98">
        <f t="shared" ref="C550" si="1156">C549+D550</f>
        <v>1091741.7719800004</v>
      </c>
      <c r="D550" s="98">
        <f>'Oct - 2021'!O48</f>
        <v>14002.368900000021</v>
      </c>
      <c r="F550" s="99">
        <f t="shared" si="1148"/>
        <v>44489</v>
      </c>
      <c r="G550" s="100">
        <f t="shared" ref="G550" si="1157">SUM(D550)</f>
        <v>14002.368900000021</v>
      </c>
    </row>
    <row r="551" spans="1:7">
      <c r="A551" s="63">
        <v>14</v>
      </c>
      <c r="B551" s="97">
        <v>44490</v>
      </c>
      <c r="C551" s="98">
        <f t="shared" ref="C551" si="1158">C550+D551</f>
        <v>1126281.8294800003</v>
      </c>
      <c r="D551" s="98">
        <f>'Oct - 2021'!O50</f>
        <v>34540.057499999995</v>
      </c>
      <c r="F551" s="99">
        <f t="shared" si="1148"/>
        <v>44490</v>
      </c>
      <c r="G551" s="100">
        <f t="shared" ref="G551" si="1159">SUM(D551)</f>
        <v>34540.057499999995</v>
      </c>
    </row>
    <row r="552" spans="1:7">
      <c r="A552" s="63">
        <v>15</v>
      </c>
      <c r="B552" s="97">
        <v>44491</v>
      </c>
      <c r="C552" s="98">
        <f t="shared" ref="C552" si="1160">C551+D552</f>
        <v>1102495.4494800002</v>
      </c>
      <c r="D552" s="98">
        <f>'Oct - 2021'!O54</f>
        <v>-23786.380000000041</v>
      </c>
      <c r="F552" s="99">
        <f t="shared" ref="F552" si="1161">B552</f>
        <v>44491</v>
      </c>
      <c r="G552" s="100">
        <f t="shared" ref="G552" si="1162">SUM(D552)</f>
        <v>-23786.380000000041</v>
      </c>
    </row>
    <row r="553" spans="1:7">
      <c r="A553" s="63">
        <v>16</v>
      </c>
      <c r="B553" s="97">
        <v>44494</v>
      </c>
      <c r="C553" s="98">
        <f t="shared" ref="C553" si="1163">C552+D553</f>
        <v>1078522.4744799999</v>
      </c>
      <c r="D553" s="98">
        <f>'Oct - 2021'!O56</f>
        <v>-23972.975000000224</v>
      </c>
      <c r="F553" s="99">
        <f t="shared" ref="F553" si="1164">B553</f>
        <v>44494</v>
      </c>
      <c r="G553" s="100">
        <f t="shared" ref="G553" si="1165">SUM(D553)</f>
        <v>-23972.975000000224</v>
      </c>
    </row>
    <row r="554" spans="1:7">
      <c r="A554" s="63">
        <v>17</v>
      </c>
      <c r="B554" s="97">
        <v>44495</v>
      </c>
      <c r="C554" s="98">
        <f t="shared" ref="C554" si="1166">C553+D554</f>
        <v>1064598.30348</v>
      </c>
      <c r="D554" s="98">
        <f>'Oct - 2021'!O58</f>
        <v>-13924.170999999802</v>
      </c>
      <c r="F554" s="99">
        <f t="shared" ref="F554" si="1167">B554</f>
        <v>44495</v>
      </c>
      <c r="G554" s="100">
        <f t="shared" ref="G554" si="1168">SUM(D554)</f>
        <v>-13924.170999999802</v>
      </c>
    </row>
    <row r="555" spans="1:7">
      <c r="A555" s="63">
        <v>18</v>
      </c>
      <c r="B555" s="97">
        <v>44496</v>
      </c>
      <c r="C555" s="98">
        <f t="shared" ref="C555" si="1169">C554+D555</f>
        <v>1063245.0694800001</v>
      </c>
      <c r="D555" s="98">
        <f>'Oct - 2021'!O61</f>
        <v>-1353.2339999998912</v>
      </c>
      <c r="F555" s="99">
        <f t="shared" ref="F555" si="1170">B555</f>
        <v>44496</v>
      </c>
      <c r="G555" s="100">
        <f t="shared" ref="G555" si="1171">SUM(D555)</f>
        <v>-1353.2339999998912</v>
      </c>
    </row>
    <row r="556" spans="1:7">
      <c r="A556" s="63">
        <v>19</v>
      </c>
      <c r="B556" s="97">
        <v>44497</v>
      </c>
      <c r="C556" s="98">
        <f t="shared" ref="C556" si="1172">C555+D556</f>
        <v>1085028.0594800001</v>
      </c>
      <c r="D556" s="98">
        <f>'Oct - 2021'!O64</f>
        <v>21782.990000000089</v>
      </c>
      <c r="F556" s="99">
        <f t="shared" ref="F556" si="1173">B556</f>
        <v>44497</v>
      </c>
      <c r="G556" s="100">
        <f t="shared" ref="G556" si="1174">SUM(D556)</f>
        <v>21782.990000000089</v>
      </c>
    </row>
    <row r="557" spans="1:7">
      <c r="A557" s="63">
        <v>20</v>
      </c>
      <c r="B557" s="97">
        <v>44498</v>
      </c>
      <c r="C557" s="98">
        <f t="shared" ref="C557" si="1175">C556+D557</f>
        <v>1072850.0594800001</v>
      </c>
      <c r="D557" s="98">
        <f>'Oct - 2021'!O65</f>
        <v>-12178</v>
      </c>
      <c r="F557" s="99">
        <f t="shared" ref="F557" si="1176">B557</f>
        <v>44498</v>
      </c>
      <c r="G557" s="100">
        <f t="shared" ref="G557" si="1177">SUM(D557)</f>
        <v>-12178</v>
      </c>
    </row>
    <row r="561" spans="1:14">
      <c r="B561" s="101">
        <v>44501</v>
      </c>
      <c r="C561" s="102"/>
      <c r="D561" s="102"/>
      <c r="E561" s="102"/>
      <c r="F561" s="102"/>
      <c r="G561" s="102"/>
      <c r="H561" s="103"/>
      <c r="I561" s="95" t="s">
        <v>32</v>
      </c>
      <c r="J561" s="96">
        <v>50</v>
      </c>
      <c r="K561" s="96"/>
      <c r="L561" s="96" t="s">
        <v>134</v>
      </c>
      <c r="M561" s="96">
        <v>18</v>
      </c>
      <c r="N561" s="96"/>
    </row>
    <row r="562" spans="1:14">
      <c r="B562" s="96" t="s">
        <v>2</v>
      </c>
      <c r="C562" s="96" t="s">
        <v>39</v>
      </c>
      <c r="D562" s="96" t="s">
        <v>40</v>
      </c>
      <c r="I562" s="95" t="s">
        <v>34</v>
      </c>
      <c r="J562" s="96">
        <v>17</v>
      </c>
      <c r="K562" s="88">
        <f>J562/J561</f>
        <v>0.34</v>
      </c>
      <c r="L562" s="87" t="s">
        <v>135</v>
      </c>
      <c r="M562" s="96">
        <v>9</v>
      </c>
      <c r="N562" s="88">
        <f>M562/M561</f>
        <v>0.5</v>
      </c>
    </row>
    <row r="563" spans="1:14">
      <c r="C563" s="96">
        <v>1000000</v>
      </c>
      <c r="D563" s="96"/>
      <c r="I563" s="95" t="s">
        <v>41</v>
      </c>
      <c r="J563" s="96">
        <v>33</v>
      </c>
      <c r="K563" s="88">
        <f>J563/J561</f>
        <v>0.66</v>
      </c>
      <c r="L563" s="87" t="s">
        <v>136</v>
      </c>
      <c r="M563" s="96">
        <v>9</v>
      </c>
      <c r="N563" s="88">
        <f>M563/M561</f>
        <v>0.5</v>
      </c>
    </row>
    <row r="564" spans="1:14">
      <c r="A564" s="63">
        <v>1</v>
      </c>
      <c r="B564" s="97">
        <v>44501</v>
      </c>
      <c r="C564" s="98">
        <f t="shared" ref="C564" si="1178">C563+D564</f>
        <v>995288.36499999999</v>
      </c>
      <c r="D564" s="98">
        <f>'Nov - 2021'!O9</f>
        <v>-4711.6349999999566</v>
      </c>
      <c r="F564" s="99">
        <f t="shared" ref="F564" si="1179">B564</f>
        <v>44501</v>
      </c>
      <c r="G564" s="100">
        <f t="shared" ref="G564" si="1180">SUM(D564)</f>
        <v>-4711.6349999999566</v>
      </c>
    </row>
    <row r="565" spans="1:14">
      <c r="A565" s="63">
        <v>2</v>
      </c>
      <c r="B565" s="97">
        <v>44502</v>
      </c>
      <c r="C565" s="98">
        <f t="shared" ref="C565" si="1181">C564+D565</f>
        <v>978498.16099999996</v>
      </c>
      <c r="D565" s="98">
        <f>'Nov - 2021'!O11</f>
        <v>-16790.204000000027</v>
      </c>
      <c r="F565" s="99">
        <f t="shared" ref="F565" si="1182">B565</f>
        <v>44502</v>
      </c>
      <c r="G565" s="100">
        <f t="shared" ref="G565" si="1183">SUM(D565)</f>
        <v>-16790.204000000027</v>
      </c>
    </row>
    <row r="566" spans="1:14">
      <c r="A566" s="63">
        <v>3</v>
      </c>
      <c r="B566" s="97">
        <v>44503</v>
      </c>
      <c r="C566" s="98">
        <f t="shared" ref="C566" si="1184">C565+D566</f>
        <v>998682.15850000002</v>
      </c>
      <c r="D566" s="98">
        <f>'Nov - 2021'!O15</f>
        <v>20183.99750000007</v>
      </c>
      <c r="F566" s="99">
        <f t="shared" ref="F566" si="1185">B566</f>
        <v>44503</v>
      </c>
      <c r="G566" s="100">
        <f t="shared" ref="G566" si="1186">SUM(D566)</f>
        <v>20183.99750000007</v>
      </c>
    </row>
    <row r="567" spans="1:14">
      <c r="A567" s="63">
        <v>4</v>
      </c>
      <c r="B567" s="97">
        <v>44508</v>
      </c>
      <c r="C567" s="98">
        <f t="shared" ref="C567" si="1187">C566+D567</f>
        <v>1022793.0110000001</v>
      </c>
      <c r="D567" s="98">
        <f>'Nov - 2021'!O19</f>
        <v>24110.852500000037</v>
      </c>
      <c r="F567" s="99">
        <f t="shared" ref="F567" si="1188">B567</f>
        <v>44508</v>
      </c>
      <c r="G567" s="100">
        <f t="shared" ref="G567" si="1189">SUM(D567)</f>
        <v>24110.852500000037</v>
      </c>
    </row>
    <row r="568" spans="1:14">
      <c r="A568" s="63">
        <v>5</v>
      </c>
      <c r="B568" s="97">
        <v>44509</v>
      </c>
      <c r="C568" s="98">
        <f t="shared" ref="C568" si="1190">C567+D568</f>
        <v>1011288.1367500001</v>
      </c>
      <c r="D568" s="98">
        <f>'Nov - 2021'!O22</f>
        <v>-11504.874249999944</v>
      </c>
      <c r="F568" s="99">
        <f t="shared" ref="F568" si="1191">B568</f>
        <v>44509</v>
      </c>
      <c r="G568" s="100">
        <f t="shared" ref="G568" si="1192">SUM(D568)</f>
        <v>-11504.874249999944</v>
      </c>
    </row>
    <row r="569" spans="1:14">
      <c r="A569" s="63">
        <v>6</v>
      </c>
      <c r="B569" s="97">
        <v>44510</v>
      </c>
      <c r="C569" s="98">
        <f t="shared" ref="C569" si="1193">C568+D569</f>
        <v>1049516.5209900001</v>
      </c>
      <c r="D569" s="98">
        <f>'Nov - 2021'!O25</f>
        <v>38228.384239999963</v>
      </c>
      <c r="F569" s="99">
        <f t="shared" ref="F569" si="1194">B569</f>
        <v>44510</v>
      </c>
      <c r="G569" s="100">
        <f t="shared" ref="G569" si="1195">SUM(D569)</f>
        <v>38228.384239999963</v>
      </c>
    </row>
    <row r="570" spans="1:14">
      <c r="A570" s="63">
        <v>7</v>
      </c>
      <c r="B570" s="97">
        <v>44512</v>
      </c>
      <c r="C570" s="98">
        <f t="shared" ref="C570" si="1196">C569+D570</f>
        <v>1084008.2139900001</v>
      </c>
      <c r="D570" s="98">
        <f>'Nov - 2021'!O29</f>
        <v>34491.692999999912</v>
      </c>
      <c r="F570" s="99">
        <f t="shared" ref="F570" si="1197">B570</f>
        <v>44512</v>
      </c>
      <c r="G570" s="100">
        <f t="shared" ref="G570" si="1198">SUM(D570)</f>
        <v>34491.692999999912</v>
      </c>
    </row>
    <row r="571" spans="1:14">
      <c r="A571" s="63">
        <v>8</v>
      </c>
      <c r="B571" s="97">
        <v>44515</v>
      </c>
      <c r="C571" s="98">
        <f t="shared" ref="C571" si="1199">C570+D571</f>
        <v>1071082.29899</v>
      </c>
      <c r="D571" s="98">
        <f>'Nov - 2021'!O32</f>
        <v>-12925.915000000001</v>
      </c>
      <c r="F571" s="99">
        <f t="shared" ref="F571" si="1200">B571</f>
        <v>44515</v>
      </c>
      <c r="G571" s="100">
        <f t="shared" ref="G571" si="1201">SUM(D571)</f>
        <v>-12925.915000000001</v>
      </c>
    </row>
    <row r="572" spans="1:14">
      <c r="A572" s="63">
        <v>9</v>
      </c>
      <c r="B572" s="97">
        <v>44516</v>
      </c>
      <c r="C572" s="98">
        <f t="shared" ref="C572" si="1202">C571+D572</f>
        <v>1056024.48649</v>
      </c>
      <c r="D572" s="98">
        <f>'Nov - 2021'!O35</f>
        <v>-15057.812499999905</v>
      </c>
      <c r="F572" s="99">
        <f t="shared" ref="F572" si="1203">B572</f>
        <v>44516</v>
      </c>
      <c r="G572" s="100">
        <f t="shared" ref="G572" si="1204">SUM(D572)</f>
        <v>-15057.812499999905</v>
      </c>
    </row>
    <row r="573" spans="1:14">
      <c r="A573" s="63">
        <v>10</v>
      </c>
      <c r="B573" s="97">
        <v>44517</v>
      </c>
      <c r="C573" s="98">
        <f t="shared" ref="C573" si="1205">C572+D573</f>
        <v>1070628.7994900001</v>
      </c>
      <c r="D573" s="98">
        <f>'Nov - 2021'!O38</f>
        <v>14604.313000000076</v>
      </c>
      <c r="F573" s="99">
        <f t="shared" ref="F573" si="1206">B573</f>
        <v>44517</v>
      </c>
      <c r="G573" s="100">
        <f t="shared" ref="G573" si="1207">SUM(D573)</f>
        <v>14604.313000000076</v>
      </c>
    </row>
    <row r="574" spans="1:14">
      <c r="A574" s="63">
        <v>11</v>
      </c>
      <c r="B574" s="97">
        <v>44518</v>
      </c>
      <c r="C574" s="98">
        <f t="shared" ref="C574" si="1208">C573+D574</f>
        <v>1046794.5744900003</v>
      </c>
      <c r="D574" s="98">
        <f>'Nov - 2021'!O41</f>
        <v>-23834.224999999893</v>
      </c>
      <c r="F574" s="99">
        <f t="shared" ref="F574" si="1209">B574</f>
        <v>44518</v>
      </c>
      <c r="G574" s="100">
        <f t="shared" ref="G574" si="1210">SUM(D574)</f>
        <v>-23834.224999999893</v>
      </c>
    </row>
    <row r="575" spans="1:14">
      <c r="A575" s="63">
        <v>12</v>
      </c>
      <c r="B575" s="97">
        <v>44522</v>
      </c>
      <c r="C575" s="98">
        <f t="shared" ref="C575" si="1211">C574+D575</f>
        <v>1049092.5757900004</v>
      </c>
      <c r="D575" s="98">
        <f>'Nov - 2021'!O43</f>
        <v>2298.0013000000863</v>
      </c>
      <c r="F575" s="99">
        <f t="shared" ref="F575" si="1212">B575</f>
        <v>44522</v>
      </c>
      <c r="G575" s="100">
        <f t="shared" ref="G575" si="1213">SUM(D575)</f>
        <v>2298.0013000000863</v>
      </c>
    </row>
    <row r="576" spans="1:14">
      <c r="A576" s="63">
        <v>13</v>
      </c>
      <c r="B576" s="97">
        <v>44523</v>
      </c>
      <c r="C576" s="98">
        <f t="shared" ref="C576" si="1214">C575+D576</f>
        <v>1042254.6941900004</v>
      </c>
      <c r="D576" s="98">
        <f>'Nov - 2021'!O44</f>
        <v>-6837.881599999957</v>
      </c>
      <c r="F576" s="99">
        <f t="shared" ref="F576" si="1215">B576</f>
        <v>44523</v>
      </c>
      <c r="G576" s="100">
        <f t="shared" ref="G576" si="1216">SUM(D576)</f>
        <v>-6837.881599999957</v>
      </c>
    </row>
    <row r="577" spans="1:14">
      <c r="A577" s="63">
        <v>14</v>
      </c>
      <c r="B577" s="97">
        <v>44524</v>
      </c>
      <c r="C577" s="98">
        <f t="shared" ref="C577" si="1217">C576+D577</f>
        <v>1043721.4254400004</v>
      </c>
      <c r="D577" s="98">
        <f>'Nov - 2021'!O47</f>
        <v>1466.7312500000007</v>
      </c>
      <c r="F577" s="99">
        <f t="shared" ref="F577" si="1218">B577</f>
        <v>44524</v>
      </c>
      <c r="G577" s="100">
        <f t="shared" ref="G577" si="1219">SUM(D577)</f>
        <v>1466.7312500000007</v>
      </c>
    </row>
    <row r="578" spans="1:14">
      <c r="A578" s="63">
        <v>15</v>
      </c>
      <c r="B578" s="97">
        <v>44525</v>
      </c>
      <c r="C578" s="98">
        <f t="shared" ref="C578" si="1220">C577+D578</f>
        <v>1016121.2679400003</v>
      </c>
      <c r="D578" s="98">
        <f>'Nov - 2021'!O50</f>
        <v>-27600.157500000067</v>
      </c>
      <c r="F578" s="99">
        <f t="shared" ref="F578" si="1221">B578</f>
        <v>44525</v>
      </c>
      <c r="G578" s="100">
        <f t="shared" ref="G578" si="1222">SUM(D578)</f>
        <v>-27600.157500000067</v>
      </c>
    </row>
    <row r="579" spans="1:14">
      <c r="A579" s="63">
        <v>16</v>
      </c>
      <c r="B579" s="97">
        <v>44526</v>
      </c>
      <c r="C579" s="98">
        <f t="shared" ref="C579" si="1223">C578+D579</f>
        <v>1065101.70744</v>
      </c>
      <c r="D579" s="98">
        <f>'Nov - 2021'!O52</f>
        <v>48980.439499999819</v>
      </c>
      <c r="F579" s="99">
        <f t="shared" ref="F579" si="1224">B579</f>
        <v>44526</v>
      </c>
      <c r="G579" s="100">
        <f t="shared" ref="G579" si="1225">SUM(D579)</f>
        <v>48980.439499999819</v>
      </c>
    </row>
    <row r="580" spans="1:14">
      <c r="A580" s="63">
        <v>17</v>
      </c>
      <c r="B580" s="97">
        <v>44529</v>
      </c>
      <c r="C580" s="98">
        <f t="shared" ref="C580" si="1226">C579+D580</f>
        <v>1040254.9491900001</v>
      </c>
      <c r="D580" s="98">
        <f>'Nov - 2021'!O54</f>
        <v>-24846.75824999997</v>
      </c>
      <c r="F580" s="99">
        <f t="shared" ref="F580" si="1227">B580</f>
        <v>44529</v>
      </c>
      <c r="G580" s="100">
        <f t="shared" ref="G580" si="1228">SUM(D580)</f>
        <v>-24846.75824999997</v>
      </c>
    </row>
    <row r="581" spans="1:14">
      <c r="A581" s="63">
        <v>18</v>
      </c>
      <c r="B581" s="97">
        <v>44530</v>
      </c>
      <c r="C581" s="98">
        <f t="shared" ref="C581" si="1229">C580+D581</f>
        <v>1049150.2636900002</v>
      </c>
      <c r="D581" s="98">
        <f>'Nov - 2021'!O57</f>
        <v>8895.3145000000059</v>
      </c>
      <c r="F581" s="99">
        <f t="shared" ref="F581" si="1230">B581</f>
        <v>44530</v>
      </c>
      <c r="G581" s="100">
        <f t="shared" ref="G581" si="1231">SUM(D581)</f>
        <v>8895.3145000000059</v>
      </c>
    </row>
    <row r="585" spans="1:14">
      <c r="B585" s="101">
        <v>44531</v>
      </c>
      <c r="C585" s="102"/>
      <c r="D585" s="102"/>
      <c r="E585" s="102"/>
      <c r="F585" s="102"/>
      <c r="G585" s="102"/>
      <c r="H585" s="103"/>
      <c r="I585" s="95" t="s">
        <v>32</v>
      </c>
      <c r="J585" s="96">
        <v>63</v>
      </c>
      <c r="K585" s="96"/>
      <c r="L585" s="96" t="s">
        <v>134</v>
      </c>
      <c r="M585" s="96">
        <v>23</v>
      </c>
      <c r="N585" s="96"/>
    </row>
    <row r="586" spans="1:14">
      <c r="B586" s="96" t="s">
        <v>2</v>
      </c>
      <c r="C586" s="96" t="s">
        <v>39</v>
      </c>
      <c r="D586" s="96" t="s">
        <v>40</v>
      </c>
      <c r="I586" s="95" t="s">
        <v>34</v>
      </c>
      <c r="J586" s="96">
        <v>25</v>
      </c>
      <c r="K586" s="88">
        <f>J586/J585</f>
        <v>0.3968253968253968</v>
      </c>
      <c r="L586" s="87" t="s">
        <v>135</v>
      </c>
      <c r="M586" s="96">
        <v>13</v>
      </c>
      <c r="N586" s="88">
        <f>M586/M585</f>
        <v>0.56521739130434778</v>
      </c>
    </row>
    <row r="587" spans="1:14">
      <c r="C587" s="96">
        <v>1000000</v>
      </c>
      <c r="D587" s="96"/>
      <c r="I587" s="95" t="s">
        <v>41</v>
      </c>
      <c r="J587" s="96">
        <v>28</v>
      </c>
      <c r="K587" s="88">
        <f>J587/J585</f>
        <v>0.44444444444444442</v>
      </c>
      <c r="L587" s="87" t="s">
        <v>136</v>
      </c>
      <c r="M587" s="96">
        <v>10</v>
      </c>
      <c r="N587" s="88">
        <f>M587/M585</f>
        <v>0.43478260869565216</v>
      </c>
    </row>
    <row r="588" spans="1:14">
      <c r="A588" s="63">
        <v>1</v>
      </c>
      <c r="B588" s="97">
        <v>44531</v>
      </c>
      <c r="C588" s="98">
        <f t="shared" ref="C588" si="1232">C587+D588</f>
        <v>989241.77500000002</v>
      </c>
      <c r="D588" s="98">
        <f>'Dec - 2021'!O7</f>
        <v>-10758.224999999946</v>
      </c>
      <c r="F588" s="99">
        <f t="shared" ref="F588" si="1233">B588</f>
        <v>44531</v>
      </c>
      <c r="G588" s="100">
        <f t="shared" ref="G588" si="1234">SUM(D588)</f>
        <v>-10758.224999999946</v>
      </c>
    </row>
    <row r="589" spans="1:14">
      <c r="A589" s="63">
        <v>2</v>
      </c>
      <c r="B589" s="97">
        <v>44532</v>
      </c>
      <c r="C589" s="98">
        <f t="shared" ref="C589" si="1235">C588+D589</f>
        <v>999805.2587499998</v>
      </c>
      <c r="D589" s="98">
        <f>'Dec - 2021'!O10</f>
        <v>10563.483749999796</v>
      </c>
      <c r="F589" s="99">
        <f t="shared" ref="F589" si="1236">B589</f>
        <v>44532</v>
      </c>
      <c r="G589" s="100">
        <f t="shared" ref="G589" si="1237">SUM(D589)</f>
        <v>10563.483749999796</v>
      </c>
    </row>
    <row r="590" spans="1:14">
      <c r="A590" s="63">
        <v>3</v>
      </c>
      <c r="B590" s="97">
        <v>44533</v>
      </c>
      <c r="C590" s="98">
        <f t="shared" ref="C590" si="1238">C589+D590</f>
        <v>998221.12124999985</v>
      </c>
      <c r="D590" s="98">
        <f>'Dec - 2021'!O11</f>
        <v>-1584.1375</v>
      </c>
      <c r="F590" s="99">
        <f t="shared" ref="F590" si="1239">B590</f>
        <v>44533</v>
      </c>
      <c r="G590" s="100">
        <f t="shared" ref="G590" si="1240">SUM(D590)</f>
        <v>-1584.1375</v>
      </c>
    </row>
    <row r="591" spans="1:14">
      <c r="A591" s="63">
        <v>4</v>
      </c>
      <c r="B591" s="97">
        <v>44536</v>
      </c>
      <c r="C591" s="98">
        <f t="shared" ref="C591" si="1241">C590+D591</f>
        <v>992588.56124999991</v>
      </c>
      <c r="D591" s="98">
        <f>'Dec - 2021'!O13</f>
        <v>-5632.5599999999886</v>
      </c>
      <c r="F591" s="99">
        <f t="shared" ref="F591" si="1242">B591</f>
        <v>44536</v>
      </c>
      <c r="G591" s="100">
        <f t="shared" ref="G591" si="1243">SUM(D591)</f>
        <v>-5632.5599999999886</v>
      </c>
    </row>
    <row r="592" spans="1:14">
      <c r="A592" s="63">
        <v>5</v>
      </c>
      <c r="B592" s="97">
        <v>44537</v>
      </c>
      <c r="C592" s="98">
        <f t="shared" ref="C592" si="1244">C591+D592</f>
        <v>1006419.2350000001</v>
      </c>
      <c r="D592" s="98">
        <f>'Dec - 2021'!O15</f>
        <v>13830.673750000133</v>
      </c>
      <c r="F592" s="99">
        <f t="shared" ref="F592" si="1245">B592</f>
        <v>44537</v>
      </c>
      <c r="G592" s="100">
        <f t="shared" ref="G592" si="1246">SUM(D592)</f>
        <v>13830.673750000133</v>
      </c>
    </row>
    <row r="593" spans="1:7">
      <c r="A593" s="63">
        <v>6</v>
      </c>
      <c r="B593" s="97">
        <v>44538</v>
      </c>
      <c r="C593" s="98">
        <f t="shared" ref="C593" si="1247">C592+D593</f>
        <v>988200.65800000017</v>
      </c>
      <c r="D593" s="98">
        <f>'Dec - 2021'!O19</f>
        <v>-18218.576999999903</v>
      </c>
      <c r="F593" s="99">
        <f t="shared" ref="F593" si="1248">B593</f>
        <v>44538</v>
      </c>
      <c r="G593" s="100">
        <f t="shared" ref="G593" si="1249">SUM(D593)</f>
        <v>-18218.576999999903</v>
      </c>
    </row>
    <row r="594" spans="1:7">
      <c r="A594" s="63">
        <v>7</v>
      </c>
      <c r="B594" s="97">
        <v>44539</v>
      </c>
      <c r="C594" s="98">
        <f t="shared" ref="C594" si="1250">C593+D594</f>
        <v>1017884.8552500001</v>
      </c>
      <c r="D594" s="98">
        <f>'Dec - 2021'!O23</f>
        <v>29684.197249999914</v>
      </c>
      <c r="F594" s="99">
        <f t="shared" ref="F594:F599" si="1251">B594</f>
        <v>44539</v>
      </c>
      <c r="G594" s="100">
        <f t="shared" ref="G594:G599" si="1252">SUM(D594)</f>
        <v>29684.197249999914</v>
      </c>
    </row>
    <row r="595" spans="1:7">
      <c r="A595" s="63">
        <v>8</v>
      </c>
      <c r="B595" s="97">
        <v>44540</v>
      </c>
      <c r="C595" s="98">
        <f t="shared" ref="C595" si="1253">C594+D595</f>
        <v>1001278.8902499999</v>
      </c>
      <c r="D595" s="98">
        <f>'Dec - 2021'!O26</f>
        <v>-16605.965000000157</v>
      </c>
      <c r="F595" s="99">
        <f t="shared" si="1251"/>
        <v>44540</v>
      </c>
      <c r="G595" s="100">
        <f t="shared" si="1252"/>
        <v>-16605.965000000157</v>
      </c>
    </row>
    <row r="596" spans="1:7">
      <c r="A596" s="63">
        <v>9</v>
      </c>
      <c r="B596" s="97">
        <v>44543</v>
      </c>
      <c r="C596" s="98">
        <f t="shared" ref="C596" si="1254">C595+D596</f>
        <v>995068.40224999969</v>
      </c>
      <c r="D596" s="98">
        <f>'Dec - 2021'!O29</f>
        <v>-6210.488000000274</v>
      </c>
      <c r="F596" s="99">
        <f t="shared" si="1251"/>
        <v>44543</v>
      </c>
      <c r="G596" s="100">
        <f t="shared" si="1252"/>
        <v>-6210.488000000274</v>
      </c>
    </row>
    <row r="597" spans="1:7">
      <c r="A597" s="63">
        <v>10</v>
      </c>
      <c r="B597" s="97">
        <v>44544</v>
      </c>
      <c r="C597" s="98">
        <f t="shared" ref="C597" si="1255">C596+D597</f>
        <v>1010812.0742499996</v>
      </c>
      <c r="D597" s="98">
        <f>'Dec - 2021'!O32</f>
        <v>15743.671999999897</v>
      </c>
      <c r="F597" s="99">
        <f t="shared" si="1251"/>
        <v>44544</v>
      </c>
      <c r="G597" s="100">
        <f t="shared" si="1252"/>
        <v>15743.671999999897</v>
      </c>
    </row>
    <row r="598" spans="1:7">
      <c r="A598" s="63">
        <v>11</v>
      </c>
      <c r="B598" s="97">
        <v>44545</v>
      </c>
      <c r="C598" s="98">
        <f t="shared" ref="C598" si="1256">C597+D598</f>
        <v>984812.46424999961</v>
      </c>
      <c r="D598" s="98">
        <f>'Dec - 2021'!O35</f>
        <v>-25999.609999999971</v>
      </c>
      <c r="F598" s="99">
        <f t="shared" si="1251"/>
        <v>44545</v>
      </c>
      <c r="G598" s="100">
        <f t="shared" si="1252"/>
        <v>-25999.609999999971</v>
      </c>
    </row>
    <row r="599" spans="1:7">
      <c r="A599" s="63">
        <v>12</v>
      </c>
      <c r="B599" s="97">
        <v>44546</v>
      </c>
      <c r="C599" s="98">
        <f t="shared" ref="C599" si="1257">C598+D599</f>
        <v>982248.10324999946</v>
      </c>
      <c r="D599" s="98">
        <f>'Dec - 2021'!O37</f>
        <v>-2564.3610000001281</v>
      </c>
      <c r="F599" s="99">
        <f t="shared" si="1251"/>
        <v>44546</v>
      </c>
      <c r="G599" s="100">
        <f t="shared" si="1252"/>
        <v>-2564.3610000001281</v>
      </c>
    </row>
    <row r="600" spans="1:7">
      <c r="A600" s="63">
        <v>13</v>
      </c>
      <c r="B600" s="97">
        <v>44547</v>
      </c>
      <c r="C600" s="98">
        <f t="shared" ref="C600" si="1258">C599+D600</f>
        <v>984430.1007499994</v>
      </c>
      <c r="D600" s="98">
        <f>'Dec - 2021'!O39</f>
        <v>2181.9974999999449</v>
      </c>
      <c r="F600" s="99">
        <f t="shared" ref="F600" si="1259">B600</f>
        <v>44547</v>
      </c>
      <c r="G600" s="100">
        <f t="shared" ref="G600" si="1260">SUM(D600)</f>
        <v>2181.9974999999449</v>
      </c>
    </row>
    <row r="601" spans="1:7">
      <c r="A601" s="63">
        <v>14</v>
      </c>
      <c r="B601" s="97">
        <v>44550</v>
      </c>
      <c r="C601" s="98">
        <f t="shared" ref="C601" si="1261">C600+D601</f>
        <v>1013508.3207499993</v>
      </c>
      <c r="D601" s="98">
        <f>'Dec - 2021'!O41</f>
        <v>29078.219999999907</v>
      </c>
      <c r="F601" s="99">
        <f t="shared" ref="F601" si="1262">B601</f>
        <v>44550</v>
      </c>
      <c r="G601" s="100">
        <f t="shared" ref="G601" si="1263">SUM(D601)</f>
        <v>29078.219999999907</v>
      </c>
    </row>
    <row r="602" spans="1:7">
      <c r="A602" s="63">
        <v>15</v>
      </c>
      <c r="B602" s="97">
        <v>44551</v>
      </c>
      <c r="C602" s="98">
        <f t="shared" ref="C602" si="1264">C601+D602</f>
        <v>1014469.5897499993</v>
      </c>
      <c r="D602" s="98">
        <f>'Dec - 2021'!O45</f>
        <v>961.26900000009664</v>
      </c>
      <c r="F602" s="99">
        <f t="shared" ref="F602" si="1265">B602</f>
        <v>44551</v>
      </c>
      <c r="G602" s="100">
        <f t="shared" ref="G602" si="1266">SUM(D602)</f>
        <v>961.26900000009664</v>
      </c>
    </row>
    <row r="603" spans="1:7">
      <c r="A603" s="63">
        <v>16</v>
      </c>
      <c r="B603" s="97">
        <v>44552</v>
      </c>
      <c r="C603" s="98">
        <f t="shared" ref="C603" si="1267">C602+D603</f>
        <v>1040231.0967499994</v>
      </c>
      <c r="D603" s="98">
        <f>'Dec - 2021'!O48</f>
        <v>25761.507000000056</v>
      </c>
      <c r="F603" s="99">
        <f t="shared" ref="F603" si="1268">B603</f>
        <v>44552</v>
      </c>
      <c r="G603" s="100">
        <f t="shared" ref="G603" si="1269">SUM(D603)</f>
        <v>25761.507000000056</v>
      </c>
    </row>
    <row r="604" spans="1:7">
      <c r="A604" s="63">
        <v>17</v>
      </c>
      <c r="B604" s="97">
        <v>44553</v>
      </c>
      <c r="C604" s="98">
        <f t="shared" ref="C604" si="1270">C603+D604</f>
        <v>1022484.3657499994</v>
      </c>
      <c r="D604" s="98">
        <f>'Dec - 2021'!O50</f>
        <v>-17746.731</v>
      </c>
      <c r="F604" s="99">
        <f t="shared" ref="F604" si="1271">B604</f>
        <v>44553</v>
      </c>
      <c r="G604" s="100">
        <f t="shared" ref="G604" si="1272">SUM(D604)</f>
        <v>-17746.731</v>
      </c>
    </row>
    <row r="605" spans="1:7">
      <c r="A605" s="63">
        <v>18</v>
      </c>
      <c r="B605" s="97">
        <v>44554</v>
      </c>
      <c r="C605" s="98">
        <f t="shared" ref="C605" si="1273">C604+D605</f>
        <v>1024050.6657499992</v>
      </c>
      <c r="D605" s="98">
        <f>'Dec - 2021'!O52</f>
        <v>1566.2999999998619</v>
      </c>
      <c r="F605" s="99">
        <f t="shared" ref="F605" si="1274">B605</f>
        <v>44554</v>
      </c>
      <c r="G605" s="100">
        <f t="shared" ref="G605" si="1275">SUM(D605)</f>
        <v>1566.2999999998619</v>
      </c>
    </row>
    <row r="606" spans="1:7">
      <c r="A606" s="63">
        <v>19</v>
      </c>
      <c r="B606" s="97">
        <v>44557</v>
      </c>
      <c r="C606" s="98">
        <f t="shared" ref="C606" si="1276">C605+D606</f>
        <v>1047021.0432499992</v>
      </c>
      <c r="D606" s="98">
        <f>'Dec - 2021'!O56</f>
        <v>22970.377500000002</v>
      </c>
      <c r="F606" s="99">
        <f t="shared" ref="F606" si="1277">B606</f>
        <v>44557</v>
      </c>
      <c r="G606" s="100">
        <f t="shared" ref="G606" si="1278">SUM(D606)</f>
        <v>22970.377500000002</v>
      </c>
    </row>
    <row r="607" spans="1:7">
      <c r="A607" s="63">
        <v>20</v>
      </c>
      <c r="B607" s="97">
        <v>44558</v>
      </c>
      <c r="C607" s="98">
        <f t="shared" ref="C607" si="1279">C606+D607</f>
        <v>1066717.7709999993</v>
      </c>
      <c r="D607" s="98">
        <f>'Dec - 2021'!O60</f>
        <v>19696.727750000024</v>
      </c>
      <c r="F607" s="99">
        <f t="shared" ref="F607" si="1280">B607</f>
        <v>44558</v>
      </c>
      <c r="G607" s="100">
        <f t="shared" ref="G607" si="1281">SUM(D607)</f>
        <v>19696.727750000024</v>
      </c>
    </row>
    <row r="608" spans="1:7">
      <c r="A608" s="63">
        <v>21</v>
      </c>
      <c r="B608" s="97">
        <v>44559</v>
      </c>
      <c r="C608" s="98">
        <f t="shared" ref="C608" si="1282">C607+D608</f>
        <v>1050888.3874999993</v>
      </c>
      <c r="D608" s="98">
        <f>'Dec - 2021'!O63</f>
        <v>-15829.383500000022</v>
      </c>
      <c r="F608" s="99">
        <f t="shared" ref="F608" si="1283">B608</f>
        <v>44559</v>
      </c>
      <c r="G608" s="100">
        <f t="shared" ref="G608" si="1284">SUM(D608)</f>
        <v>-15829.383500000022</v>
      </c>
    </row>
    <row r="609" spans="1:14">
      <c r="A609" s="63">
        <v>22</v>
      </c>
      <c r="B609" s="97">
        <v>44560</v>
      </c>
      <c r="C609" s="98">
        <f t="shared" ref="C609" si="1285">C608+D609</f>
        <v>1054419.8859999992</v>
      </c>
      <c r="D609" s="98">
        <f>'Dec - 2021'!O66</f>
        <v>3531.4984999999633</v>
      </c>
      <c r="F609" s="99">
        <f t="shared" ref="F609" si="1286">B609</f>
        <v>44560</v>
      </c>
      <c r="G609" s="100">
        <f t="shared" ref="G609" si="1287">SUM(D609)</f>
        <v>3531.4984999999633</v>
      </c>
    </row>
    <row r="610" spans="1:14">
      <c r="A610" s="63">
        <v>23</v>
      </c>
      <c r="B610" s="97">
        <v>44561</v>
      </c>
      <c r="C610" s="98">
        <f t="shared" ref="C610" si="1288">C609+D610</f>
        <v>1064712.3789999993</v>
      </c>
      <c r="D610" s="98">
        <f>'Dec - 2021'!O68</f>
        <v>10292.492999999951</v>
      </c>
      <c r="F610" s="99">
        <f t="shared" ref="F610" si="1289">B610</f>
        <v>44561</v>
      </c>
      <c r="G610" s="100">
        <f t="shared" ref="G610" si="1290">SUM(D610)</f>
        <v>10292.492999999951</v>
      </c>
    </row>
    <row r="614" spans="1:14">
      <c r="B614" s="101">
        <v>44562</v>
      </c>
      <c r="C614" s="102"/>
      <c r="D614" s="102"/>
      <c r="E614" s="102"/>
      <c r="F614" s="102"/>
      <c r="G614" s="102"/>
      <c r="H614" s="103"/>
      <c r="I614" s="95" t="s">
        <v>32</v>
      </c>
      <c r="J614" s="96">
        <v>48</v>
      </c>
      <c r="K614" s="96"/>
      <c r="L614" s="96" t="s">
        <v>134</v>
      </c>
      <c r="M614" s="96">
        <v>17</v>
      </c>
      <c r="N614" s="96"/>
    </row>
    <row r="615" spans="1:14">
      <c r="B615" s="96" t="s">
        <v>2</v>
      </c>
      <c r="C615" s="96" t="s">
        <v>39</v>
      </c>
      <c r="D615" s="96" t="s">
        <v>40</v>
      </c>
      <c r="I615" s="95" t="s">
        <v>34</v>
      </c>
      <c r="J615" s="96">
        <v>33</v>
      </c>
      <c r="K615" s="88">
        <f>J615/J614</f>
        <v>0.6875</v>
      </c>
      <c r="L615" s="87" t="s">
        <v>135</v>
      </c>
      <c r="M615" s="96">
        <v>13</v>
      </c>
      <c r="N615" s="88">
        <f>M615/M614</f>
        <v>0.76470588235294112</v>
      </c>
    </row>
    <row r="616" spans="1:14">
      <c r="C616" s="96">
        <v>1000000</v>
      </c>
      <c r="D616" s="96"/>
      <c r="I616" s="95" t="s">
        <v>41</v>
      </c>
      <c r="J616" s="96">
        <v>15</v>
      </c>
      <c r="K616" s="88">
        <f>J616/J614</f>
        <v>0.3125</v>
      </c>
      <c r="L616" s="87" t="s">
        <v>136</v>
      </c>
      <c r="M616" s="96">
        <v>4</v>
      </c>
      <c r="N616" s="88">
        <f>M616/M614</f>
        <v>0.23529411764705882</v>
      </c>
    </row>
    <row r="617" spans="1:14">
      <c r="A617" s="63">
        <v>1</v>
      </c>
      <c r="B617" s="97">
        <v>44565</v>
      </c>
      <c r="C617" s="98">
        <f t="shared" ref="C617" si="1291">C616+D617</f>
        <v>1024250</v>
      </c>
      <c r="D617" s="98">
        <f>'Jan - 2022'!L4</f>
        <v>24250</v>
      </c>
      <c r="F617" s="99">
        <f t="shared" ref="F617" si="1292">B617</f>
        <v>44565</v>
      </c>
      <c r="G617" s="100">
        <f t="shared" ref="G617" si="1293">SUM(D617)</f>
        <v>24250</v>
      </c>
    </row>
    <row r="618" spans="1:14">
      <c r="A618" s="63">
        <v>2</v>
      </c>
      <c r="B618" s="97">
        <v>44566</v>
      </c>
      <c r="C618" s="98">
        <f t="shared" ref="C618" si="1294">C617+D618</f>
        <v>1062875</v>
      </c>
      <c r="D618" s="98">
        <f>'Jan - 2022'!L6</f>
        <v>38625.000000000044</v>
      </c>
      <c r="F618" s="99">
        <f t="shared" ref="F618" si="1295">B618</f>
        <v>44566</v>
      </c>
      <c r="G618" s="100">
        <f t="shared" ref="G618" si="1296">SUM(D618)</f>
        <v>38625.000000000044</v>
      </c>
    </row>
    <row r="619" spans="1:14">
      <c r="A619" s="63">
        <v>3</v>
      </c>
      <c r="B619" s="97">
        <v>44567</v>
      </c>
      <c r="C619" s="98">
        <f t="shared" ref="C619" si="1297">C618+D619</f>
        <v>1053875</v>
      </c>
      <c r="D619" s="98">
        <f>'Jan - 2022'!L9</f>
        <v>-9000.0000000000909</v>
      </c>
      <c r="F619" s="99">
        <f t="shared" ref="F619" si="1298">B619</f>
        <v>44567</v>
      </c>
      <c r="G619" s="100">
        <f t="shared" ref="G619" si="1299">SUM(D619)</f>
        <v>-9000.0000000000909</v>
      </c>
    </row>
    <row r="620" spans="1:14">
      <c r="A620" s="63">
        <v>4</v>
      </c>
      <c r="B620" s="97">
        <v>44568</v>
      </c>
      <c r="C620" s="98">
        <f t="shared" ref="C620" si="1300">C619+D620</f>
        <v>1079362.5</v>
      </c>
      <c r="D620" s="98">
        <f>'Jan - 2022'!L11</f>
        <v>25487.499999999956</v>
      </c>
      <c r="F620" s="99">
        <f t="shared" ref="F620" si="1301">B620</f>
        <v>44568</v>
      </c>
      <c r="G620" s="100">
        <f t="shared" ref="G620" si="1302">SUM(D620)</f>
        <v>25487.499999999956</v>
      </c>
    </row>
    <row r="621" spans="1:14">
      <c r="A621" s="63">
        <v>5</v>
      </c>
      <c r="B621" s="97">
        <v>44571</v>
      </c>
      <c r="C621" s="98">
        <f t="shared" ref="C621" si="1303">C620+D621</f>
        <v>1118762.5</v>
      </c>
      <c r="D621" s="98">
        <f>'Jan - 2022'!$L$14</f>
        <v>39400.000000000029</v>
      </c>
      <c r="F621" s="99">
        <f t="shared" ref="F621" si="1304">B621</f>
        <v>44571</v>
      </c>
      <c r="G621" s="100">
        <f t="shared" ref="G621" si="1305">SUM(D621)</f>
        <v>39400.000000000029</v>
      </c>
    </row>
    <row r="622" spans="1:14">
      <c r="A622" s="63">
        <v>6</v>
      </c>
      <c r="B622" s="97">
        <v>44572</v>
      </c>
      <c r="C622" s="98">
        <f t="shared" ref="C622" si="1306">C621+D622</f>
        <v>1191912.5</v>
      </c>
      <c r="D622" s="98">
        <f>'Jan - 2022'!L17</f>
        <v>73150</v>
      </c>
      <c r="F622" s="99">
        <f t="shared" ref="F622" si="1307">B622</f>
        <v>44572</v>
      </c>
      <c r="G622" s="100">
        <f t="shared" ref="G622" si="1308">SUM(D622)</f>
        <v>73150</v>
      </c>
    </row>
    <row r="623" spans="1:14">
      <c r="A623" s="63">
        <v>7</v>
      </c>
      <c r="B623" s="97">
        <v>44573</v>
      </c>
      <c r="C623" s="98">
        <f t="shared" ref="C623" si="1309">C622+D623</f>
        <v>1224672.5</v>
      </c>
      <c r="D623" s="98">
        <f>'Jan - 2022'!L22</f>
        <v>32759.999999999989</v>
      </c>
      <c r="F623" s="99">
        <f t="shared" ref="F623" si="1310">B623</f>
        <v>44573</v>
      </c>
      <c r="G623" s="100">
        <f t="shared" ref="G623" si="1311">SUM(D623)</f>
        <v>32759.999999999989</v>
      </c>
    </row>
    <row r="624" spans="1:14">
      <c r="A624" s="63">
        <v>8</v>
      </c>
      <c r="B624" s="97">
        <v>44574</v>
      </c>
      <c r="C624" s="98">
        <f t="shared" ref="C624" si="1312">C623+D624</f>
        <v>1273087.5000000002</v>
      </c>
      <c r="D624" s="98">
        <f>'Jan - 2022'!L25</f>
        <v>48415.000000000131</v>
      </c>
      <c r="F624" s="99">
        <f t="shared" ref="F624" si="1313">B624</f>
        <v>44574</v>
      </c>
      <c r="G624" s="100">
        <f t="shared" ref="G624" si="1314">SUM(D624)</f>
        <v>48415.000000000131</v>
      </c>
    </row>
    <row r="625" spans="1:14">
      <c r="A625" s="63">
        <v>9</v>
      </c>
      <c r="B625" s="97">
        <v>44575</v>
      </c>
      <c r="C625" s="98">
        <f t="shared" ref="C625" si="1315">C624+D625</f>
        <v>1300337.5000000002</v>
      </c>
      <c r="D625" s="98">
        <f>'Jan - 2022'!L27</f>
        <v>27250</v>
      </c>
      <c r="F625" s="99">
        <f t="shared" ref="F625" si="1316">B625</f>
        <v>44575</v>
      </c>
      <c r="G625" s="100">
        <f t="shared" ref="G625" si="1317">SUM(D625)</f>
        <v>27250</v>
      </c>
    </row>
    <row r="626" spans="1:14">
      <c r="A626" s="63">
        <v>10</v>
      </c>
      <c r="B626" s="97">
        <v>44578</v>
      </c>
      <c r="C626" s="98">
        <f t="shared" ref="C626" si="1318">C625+D626</f>
        <v>1315562.5</v>
      </c>
      <c r="D626" s="98">
        <f>'Jan - 2022'!L30</f>
        <v>15224.99999999984</v>
      </c>
      <c r="F626" s="99">
        <f t="shared" ref="F626" si="1319">B626</f>
        <v>44578</v>
      </c>
      <c r="G626" s="100">
        <f t="shared" ref="G626" si="1320">SUM(D626)</f>
        <v>15224.99999999984</v>
      </c>
    </row>
    <row r="627" spans="1:14">
      <c r="A627" s="63">
        <v>11</v>
      </c>
      <c r="B627" s="97">
        <v>44579</v>
      </c>
      <c r="C627" s="98">
        <f t="shared" ref="C627" si="1321">C626+D627</f>
        <v>1306555.0000000002</v>
      </c>
      <c r="D627" s="98">
        <f>'Jan - 2022'!L34</f>
        <v>-9007.4999999998181</v>
      </c>
      <c r="F627" s="99">
        <f t="shared" ref="F627" si="1322">B627</f>
        <v>44579</v>
      </c>
      <c r="G627" s="100">
        <f t="shared" ref="G627" si="1323">SUM(D627)</f>
        <v>-9007.4999999998181</v>
      </c>
    </row>
    <row r="628" spans="1:14">
      <c r="A628" s="63">
        <v>12</v>
      </c>
      <c r="B628" s="97">
        <v>44580</v>
      </c>
      <c r="C628" s="98">
        <f t="shared" ref="C628" si="1324">C627+D628</f>
        <v>1288545.0000000002</v>
      </c>
      <c r="D628" s="98">
        <f>'Jan - 2022'!L36</f>
        <v>-18009.999999999916</v>
      </c>
      <c r="F628" s="99">
        <f t="shared" ref="F628" si="1325">B628</f>
        <v>44580</v>
      </c>
      <c r="G628" s="100">
        <f t="shared" ref="G628" si="1326">SUM(D628)</f>
        <v>-18009.999999999916</v>
      </c>
    </row>
    <row r="629" spans="1:14">
      <c r="A629" s="63">
        <v>13</v>
      </c>
      <c r="B629" s="97">
        <v>44581</v>
      </c>
      <c r="C629" s="98">
        <f t="shared" ref="C629" si="1327">C628+D629</f>
        <v>1300377.2000000002</v>
      </c>
      <c r="D629" s="98">
        <f>'Jan - 2022'!L38</f>
        <v>11832.20000000003</v>
      </c>
      <c r="F629" s="99">
        <f t="shared" ref="F629" si="1328">B629</f>
        <v>44581</v>
      </c>
      <c r="G629" s="100">
        <f t="shared" ref="G629" si="1329">SUM(D629)</f>
        <v>11832.20000000003</v>
      </c>
    </row>
    <row r="630" spans="1:14">
      <c r="A630" s="63">
        <v>14</v>
      </c>
      <c r="B630" s="97">
        <v>44582</v>
      </c>
      <c r="C630" s="98">
        <f t="shared" ref="C630" si="1330">C629+D630</f>
        <v>1290274.7000000004</v>
      </c>
      <c r="D630" s="98">
        <f>'Jan - 2022'!L42</f>
        <v>-10102.499999999851</v>
      </c>
      <c r="F630" s="99">
        <f t="shared" ref="F630" si="1331">B630</f>
        <v>44582</v>
      </c>
      <c r="G630" s="100">
        <f t="shared" ref="G630" si="1332">SUM(D630)</f>
        <v>-10102.499999999851</v>
      </c>
    </row>
    <row r="631" spans="1:14">
      <c r="A631" s="63">
        <v>15</v>
      </c>
      <c r="B631" s="97">
        <v>44585</v>
      </c>
      <c r="C631" s="98">
        <f t="shared" ref="C631" si="1333">C630+D631</f>
        <v>1306579.7000000004</v>
      </c>
      <c r="D631" s="98">
        <f>'Jan - 2022'!L45</f>
        <v>16305.000000000029</v>
      </c>
      <c r="F631" s="99">
        <f t="shared" ref="F631" si="1334">B631</f>
        <v>44585</v>
      </c>
      <c r="G631" s="100">
        <f t="shared" ref="G631" si="1335">SUM(D631)</f>
        <v>16305.000000000029</v>
      </c>
    </row>
    <row r="632" spans="1:14">
      <c r="A632" s="63">
        <v>16</v>
      </c>
      <c r="B632" s="97">
        <v>44589</v>
      </c>
      <c r="C632" s="98">
        <f t="shared" ref="C632" si="1336">C631+D632</f>
        <v>1309359.7000000004</v>
      </c>
      <c r="D632" s="98">
        <f>'Jan - 2022'!L48</f>
        <v>2779.9999999998959</v>
      </c>
      <c r="F632" s="99">
        <f t="shared" ref="F632" si="1337">B632</f>
        <v>44589</v>
      </c>
      <c r="G632" s="100">
        <f t="shared" ref="G632" si="1338">SUM(D632)</f>
        <v>2779.9999999998959</v>
      </c>
    </row>
    <row r="633" spans="1:14">
      <c r="A633" s="63">
        <v>17</v>
      </c>
      <c r="B633" s="97">
        <v>44592</v>
      </c>
      <c r="C633" s="98">
        <f t="shared" ref="C633" si="1339">C632+D633</f>
        <v>1319172.2000000004</v>
      </c>
      <c r="D633" s="98">
        <f>'Jan - 2022'!L50</f>
        <v>9812.4999999999309</v>
      </c>
      <c r="F633" s="99">
        <f t="shared" ref="F633" si="1340">B633</f>
        <v>44592</v>
      </c>
      <c r="G633" s="100">
        <f t="shared" ref="G633" si="1341">SUM(D633)</f>
        <v>9812.4999999999309</v>
      </c>
    </row>
    <row r="637" spans="1:14">
      <c r="B637" s="101">
        <v>44593</v>
      </c>
      <c r="C637" s="102"/>
      <c r="D637" s="102"/>
      <c r="E637" s="102"/>
      <c r="F637" s="102"/>
      <c r="G637" s="102"/>
      <c r="H637" s="103"/>
      <c r="I637" s="95" t="s">
        <v>32</v>
      </c>
      <c r="J637" s="96">
        <v>66</v>
      </c>
      <c r="K637" s="96"/>
      <c r="L637" s="96" t="s">
        <v>134</v>
      </c>
      <c r="M637" s="96">
        <v>20</v>
      </c>
      <c r="N637" s="96"/>
    </row>
    <row r="638" spans="1:14">
      <c r="B638" s="96" t="s">
        <v>2</v>
      </c>
      <c r="C638" s="96" t="s">
        <v>39</v>
      </c>
      <c r="D638" s="96" t="s">
        <v>40</v>
      </c>
      <c r="I638" s="95" t="s">
        <v>34</v>
      </c>
      <c r="J638" s="96">
        <v>27</v>
      </c>
      <c r="K638" s="88">
        <f>J638/J637</f>
        <v>0.40909090909090912</v>
      </c>
      <c r="L638" s="87" t="s">
        <v>135</v>
      </c>
      <c r="M638" s="96">
        <v>11</v>
      </c>
      <c r="N638" s="88">
        <f>M638/M637</f>
        <v>0.55000000000000004</v>
      </c>
    </row>
    <row r="639" spans="1:14">
      <c r="C639" s="96">
        <v>1000000</v>
      </c>
      <c r="D639" s="96"/>
      <c r="I639" s="95" t="s">
        <v>41</v>
      </c>
      <c r="J639" s="96">
        <v>29</v>
      </c>
      <c r="K639" s="88">
        <f>J639/J637</f>
        <v>0.43939393939393939</v>
      </c>
      <c r="L639" s="87" t="s">
        <v>136</v>
      </c>
      <c r="M639" s="96">
        <v>9</v>
      </c>
      <c r="N639" s="88">
        <f>M639/M637</f>
        <v>0.45</v>
      </c>
    </row>
    <row r="640" spans="1:14">
      <c r="A640" s="63">
        <v>1</v>
      </c>
      <c r="B640" s="97">
        <v>44593</v>
      </c>
      <c r="C640" s="98">
        <f t="shared" ref="C640" si="1342">C639+D640</f>
        <v>1026728</v>
      </c>
      <c r="D640" s="98">
        <f>'Feb - 2022'!L6</f>
        <v>26728.000000000036</v>
      </c>
      <c r="F640" s="99">
        <f t="shared" ref="F640" si="1343">B640</f>
        <v>44593</v>
      </c>
      <c r="G640" s="100">
        <f t="shared" ref="G640" si="1344">SUM(D640)</f>
        <v>26728.000000000036</v>
      </c>
    </row>
    <row r="641" spans="1:7">
      <c r="A641" s="63">
        <v>2</v>
      </c>
      <c r="B641" s="97">
        <v>44594</v>
      </c>
      <c r="C641" s="98">
        <f t="shared" ref="C641" si="1345">C640+D641</f>
        <v>1064127.9999999998</v>
      </c>
      <c r="D641" s="98">
        <f>'Feb - 2022'!L7</f>
        <v>37399.999999999862</v>
      </c>
      <c r="F641" s="99">
        <f t="shared" ref="F641" si="1346">B641</f>
        <v>44594</v>
      </c>
      <c r="G641" s="100">
        <f t="shared" ref="G641" si="1347">SUM(D641)</f>
        <v>37399.999999999862</v>
      </c>
    </row>
    <row r="642" spans="1:7">
      <c r="A642" s="63">
        <v>3</v>
      </c>
      <c r="B642" s="97">
        <v>44595</v>
      </c>
      <c r="C642" s="98">
        <f t="shared" ref="C642" si="1348">C641+D642</f>
        <v>1083563</v>
      </c>
      <c r="D642" s="98">
        <f>'Feb - 2022'!L11</f>
        <v>19435.000000000116</v>
      </c>
      <c r="F642" s="99">
        <f t="shared" ref="F642" si="1349">B642</f>
        <v>44595</v>
      </c>
      <c r="G642" s="100">
        <f t="shared" ref="G642" si="1350">SUM(D642)</f>
        <v>19435.000000000116</v>
      </c>
    </row>
    <row r="643" spans="1:7">
      <c r="A643" s="63">
        <v>4</v>
      </c>
      <c r="B643" s="97">
        <v>44596</v>
      </c>
      <c r="C643" s="98">
        <f t="shared" ref="C643" si="1351">C642+D643</f>
        <v>1060988.0000000002</v>
      </c>
      <c r="D643" s="98">
        <f>'Feb - 2022'!L14</f>
        <v>-22574.999999999847</v>
      </c>
      <c r="F643" s="99">
        <f t="shared" ref="F643" si="1352">B643</f>
        <v>44596</v>
      </c>
      <c r="G643" s="100">
        <f t="shared" ref="G643" si="1353">SUM(D643)</f>
        <v>-22574.999999999847</v>
      </c>
    </row>
    <row r="644" spans="1:7">
      <c r="A644" s="63">
        <v>5</v>
      </c>
      <c r="B644" s="97">
        <v>44599</v>
      </c>
      <c r="C644" s="98">
        <f t="shared" ref="C644" si="1354">C643+D644</f>
        <v>1059058.0000000002</v>
      </c>
      <c r="D644" s="98">
        <f>'Feb - 2022'!L18</f>
        <v>-1930.00000000004</v>
      </c>
      <c r="F644" s="99">
        <f t="shared" ref="F644" si="1355">B644</f>
        <v>44599</v>
      </c>
      <c r="G644" s="100">
        <f t="shared" ref="G644" si="1356">SUM(D644)</f>
        <v>-1930.00000000004</v>
      </c>
    </row>
    <row r="645" spans="1:7">
      <c r="A645" s="63">
        <v>6</v>
      </c>
      <c r="B645" s="97">
        <v>44600</v>
      </c>
      <c r="C645" s="98">
        <f t="shared" ref="C645" si="1357">C644+D645</f>
        <v>1045088.0000000001</v>
      </c>
      <c r="D645" s="98">
        <f>'Feb - 2022'!L22</f>
        <v>-13970.000000000073</v>
      </c>
      <c r="F645" s="99">
        <f t="shared" ref="F645" si="1358">B645</f>
        <v>44600</v>
      </c>
      <c r="G645" s="100">
        <f t="shared" ref="G645" si="1359">SUM(D645)</f>
        <v>-13970.000000000073</v>
      </c>
    </row>
    <row r="646" spans="1:7">
      <c r="A646" s="63">
        <v>7</v>
      </c>
      <c r="B646" s="97">
        <v>44601</v>
      </c>
      <c r="C646" s="98">
        <f t="shared" ref="C646" si="1360">C645+D646</f>
        <v>1054938</v>
      </c>
      <c r="D646" s="98">
        <f>'Feb - 2022'!L26</f>
        <v>9849.9999999998872</v>
      </c>
      <c r="F646" s="99">
        <f t="shared" ref="F646" si="1361">B646</f>
        <v>44601</v>
      </c>
      <c r="G646" s="100">
        <f t="shared" ref="G646" si="1362">SUM(D646)</f>
        <v>9849.9999999998872</v>
      </c>
    </row>
    <row r="647" spans="1:7">
      <c r="A647" s="63">
        <v>8</v>
      </c>
      <c r="B647" s="97">
        <v>44602</v>
      </c>
      <c r="C647" s="98">
        <f t="shared" ref="C647" si="1363">C646+D647</f>
        <v>1037433</v>
      </c>
      <c r="D647" s="98">
        <f>'Feb - 2022'!L29</f>
        <v>-17505.000000000033</v>
      </c>
      <c r="F647" s="99">
        <f t="shared" ref="F647" si="1364">B647</f>
        <v>44602</v>
      </c>
      <c r="G647" s="100">
        <f t="shared" ref="G647" si="1365">SUM(D647)</f>
        <v>-17505.000000000033</v>
      </c>
    </row>
    <row r="648" spans="1:7">
      <c r="A648" s="63">
        <v>9</v>
      </c>
      <c r="B648" s="97">
        <v>44603</v>
      </c>
      <c r="C648" s="98">
        <f t="shared" ref="C648" si="1366">C647+D648</f>
        <v>1004382.9999999999</v>
      </c>
      <c r="D648" s="98">
        <f>'Feb - 2022'!L33</f>
        <v>-33050.000000000073</v>
      </c>
      <c r="F648" s="99">
        <f t="shared" ref="F648" si="1367">B648</f>
        <v>44603</v>
      </c>
      <c r="G648" s="100">
        <f t="shared" ref="G648" si="1368">SUM(D648)</f>
        <v>-33050.000000000073</v>
      </c>
    </row>
    <row r="649" spans="1:7">
      <c r="A649" s="63">
        <v>10</v>
      </c>
      <c r="B649" s="97">
        <v>44606</v>
      </c>
      <c r="C649" s="98">
        <f t="shared" ref="C649" si="1369">C648+D649</f>
        <v>1027727.9999999999</v>
      </c>
      <c r="D649" s="98">
        <f>'Feb - 2022'!L37</f>
        <v>23344.99999999996</v>
      </c>
      <c r="F649" s="99">
        <f t="shared" ref="F649" si="1370">B649</f>
        <v>44606</v>
      </c>
      <c r="G649" s="100">
        <f t="shared" ref="G649" si="1371">SUM(D649)</f>
        <v>23344.99999999996</v>
      </c>
    </row>
    <row r="650" spans="1:7">
      <c r="A650" s="63">
        <v>11</v>
      </c>
      <c r="B650" s="97">
        <v>44607</v>
      </c>
      <c r="C650" s="98">
        <f t="shared" ref="C650" si="1372">C649+D650</f>
        <v>1048561.9</v>
      </c>
      <c r="D650" s="98">
        <f>'Feb - 2022'!L41</f>
        <v>20833.900000000089</v>
      </c>
      <c r="F650" s="99">
        <f t="shared" ref="F650" si="1373">B650</f>
        <v>44607</v>
      </c>
      <c r="G650" s="100">
        <f t="shared" ref="G650" si="1374">SUM(D650)</f>
        <v>20833.900000000089</v>
      </c>
    </row>
    <row r="651" spans="1:7">
      <c r="A651" s="63">
        <v>12</v>
      </c>
      <c r="B651" s="97">
        <v>44608</v>
      </c>
      <c r="C651" s="98">
        <f t="shared" ref="C651" si="1375">C650+D651</f>
        <v>1029086.8999999999</v>
      </c>
      <c r="D651" s="98">
        <f>'Feb - 2022'!L43</f>
        <v>-19475.000000000113</v>
      </c>
      <c r="F651" s="99">
        <f t="shared" ref="F651" si="1376">B651</f>
        <v>44608</v>
      </c>
      <c r="G651" s="100">
        <f t="shared" ref="G651" si="1377">SUM(D651)</f>
        <v>-19475.000000000113</v>
      </c>
    </row>
    <row r="652" spans="1:7">
      <c r="A652" s="63">
        <v>13</v>
      </c>
      <c r="B652" s="97">
        <v>44609</v>
      </c>
      <c r="C652" s="98">
        <f t="shared" ref="C652" si="1378">C651+D652</f>
        <v>1029246.8999999999</v>
      </c>
      <c r="D652" s="98">
        <f>'Feb - 2022'!L45</f>
        <v>159.99999999996817</v>
      </c>
      <c r="F652" s="99">
        <f t="shared" ref="F652" si="1379">B652</f>
        <v>44609</v>
      </c>
      <c r="G652" s="100">
        <f t="shared" ref="G652" si="1380">SUM(D652)</f>
        <v>159.99999999996817</v>
      </c>
    </row>
    <row r="653" spans="1:7">
      <c r="A653" s="63">
        <v>14</v>
      </c>
      <c r="B653" s="97">
        <v>44610</v>
      </c>
      <c r="C653" s="98">
        <f t="shared" ref="C653" si="1381">C652+D653</f>
        <v>1034536.9000000001</v>
      </c>
      <c r="D653" s="98">
        <f>'Feb - 2022'!L49</f>
        <v>5290.0000000002528</v>
      </c>
      <c r="F653" s="99">
        <f t="shared" ref="F653" si="1382">B653</f>
        <v>44610</v>
      </c>
      <c r="G653" s="100">
        <f t="shared" ref="G653" si="1383">SUM(D653)</f>
        <v>5290.0000000002528</v>
      </c>
    </row>
    <row r="654" spans="1:7">
      <c r="A654" s="63">
        <v>15</v>
      </c>
      <c r="B654" s="97">
        <v>44613</v>
      </c>
      <c r="C654" s="98">
        <f t="shared" ref="C654" si="1384">C653+D654</f>
        <v>1018446.9000000001</v>
      </c>
      <c r="D654" s="98">
        <f>'Feb - 2022'!L51</f>
        <v>-16090.00000000002</v>
      </c>
      <c r="F654" s="99">
        <f t="shared" ref="F654" si="1385">B654</f>
        <v>44613</v>
      </c>
      <c r="G654" s="100">
        <f t="shared" ref="G654" si="1386">SUM(D654)</f>
        <v>-16090.00000000002</v>
      </c>
    </row>
    <row r="655" spans="1:7">
      <c r="A655" s="63">
        <v>16</v>
      </c>
      <c r="B655" s="97">
        <v>44614</v>
      </c>
      <c r="C655" s="98">
        <f t="shared" ref="C655" si="1387">C654+D655</f>
        <v>1009321.9000000001</v>
      </c>
      <c r="D655" s="98">
        <f>'Feb - 2022'!L53</f>
        <v>-9125</v>
      </c>
      <c r="F655" s="99">
        <f t="shared" ref="F655" si="1388">B655</f>
        <v>44614</v>
      </c>
      <c r="G655" s="100">
        <f t="shared" ref="G655" si="1389">SUM(D655)</f>
        <v>-9125</v>
      </c>
    </row>
    <row r="656" spans="1:7">
      <c r="A656" s="63">
        <v>17</v>
      </c>
      <c r="B656" s="97">
        <v>44615</v>
      </c>
      <c r="C656" s="98">
        <f t="shared" ref="C656" si="1390">C655+D656</f>
        <v>1017694.4000000001</v>
      </c>
      <c r="D656" s="98">
        <f>'Feb - 2022'!L56</f>
        <v>8372.5000000000073</v>
      </c>
      <c r="F656" s="99">
        <f t="shared" ref="F656" si="1391">B656</f>
        <v>44615</v>
      </c>
      <c r="G656" s="100">
        <f t="shared" ref="G656" si="1392">SUM(D656)</f>
        <v>8372.5000000000073</v>
      </c>
    </row>
    <row r="657" spans="1:14">
      <c r="A657" s="63">
        <v>18</v>
      </c>
      <c r="B657" s="97">
        <v>44616</v>
      </c>
      <c r="C657" s="98">
        <f t="shared" ref="C657" si="1393">C656+D657</f>
        <v>1069944.4000000001</v>
      </c>
      <c r="D657" s="98">
        <f>'Feb - 2022'!L60</f>
        <v>52250</v>
      </c>
      <c r="F657" s="99">
        <f t="shared" ref="F657" si="1394">B657</f>
        <v>44616</v>
      </c>
      <c r="G657" s="100">
        <f t="shared" ref="G657" si="1395">SUM(D657)</f>
        <v>52250</v>
      </c>
    </row>
    <row r="658" spans="1:14">
      <c r="A658" s="63">
        <v>19</v>
      </c>
      <c r="B658" s="97">
        <v>44617</v>
      </c>
      <c r="C658" s="98">
        <f t="shared" ref="C658" si="1396">C657+D658</f>
        <v>1065781.9000000001</v>
      </c>
      <c r="D658" s="98">
        <f>'Feb - 2022'!L64</f>
        <v>-4162.5000000000218</v>
      </c>
      <c r="F658" s="99">
        <f t="shared" ref="F658" si="1397">B658</f>
        <v>44617</v>
      </c>
      <c r="G658" s="100">
        <f t="shared" ref="G658" si="1398">SUM(D658)</f>
        <v>-4162.5000000000218</v>
      </c>
    </row>
    <row r="659" spans="1:14">
      <c r="A659" s="63">
        <v>20</v>
      </c>
      <c r="B659" s="97">
        <v>44620</v>
      </c>
      <c r="C659" s="98">
        <f t="shared" ref="C659" si="1399">C658+D659</f>
        <v>1101861.9000000001</v>
      </c>
      <c r="D659" s="98">
        <f>'Feb - 2022'!L68</f>
        <v>36080.000000000029</v>
      </c>
      <c r="F659" s="99">
        <f t="shared" ref="F659" si="1400">B659</f>
        <v>44620</v>
      </c>
      <c r="G659" s="100">
        <f t="shared" ref="G659" si="1401">SUM(D659)</f>
        <v>36080.000000000029</v>
      </c>
    </row>
    <row r="664" spans="1:14">
      <c r="B664" s="101">
        <v>44621</v>
      </c>
      <c r="C664" s="102"/>
      <c r="D664" s="102"/>
      <c r="E664" s="102"/>
      <c r="F664" s="102"/>
      <c r="G664" s="102"/>
      <c r="H664" s="103"/>
      <c r="I664" s="95" t="s">
        <v>32</v>
      </c>
      <c r="J664" s="96">
        <v>75</v>
      </c>
      <c r="K664" s="96"/>
      <c r="L664" s="96" t="s">
        <v>134</v>
      </c>
      <c r="M664" s="96">
        <v>21</v>
      </c>
      <c r="N664" s="96"/>
    </row>
    <row r="665" spans="1:14">
      <c r="B665" s="96" t="s">
        <v>2</v>
      </c>
      <c r="C665" s="96" t="s">
        <v>39</v>
      </c>
      <c r="D665" s="96" t="s">
        <v>40</v>
      </c>
      <c r="I665" s="95" t="s">
        <v>34</v>
      </c>
      <c r="J665" s="96">
        <v>28</v>
      </c>
      <c r="K665" s="88">
        <f>J665/J664</f>
        <v>0.37333333333333335</v>
      </c>
      <c r="L665" s="87" t="s">
        <v>135</v>
      </c>
      <c r="M665" s="96">
        <v>11</v>
      </c>
      <c r="N665" s="88">
        <f>M665/M664</f>
        <v>0.52380952380952384</v>
      </c>
    </row>
    <row r="666" spans="1:14">
      <c r="C666" s="96">
        <v>1000000</v>
      </c>
      <c r="D666" s="96"/>
      <c r="I666" s="95" t="s">
        <v>41</v>
      </c>
      <c r="J666" s="96">
        <v>47</v>
      </c>
      <c r="K666" s="88">
        <f>J666/J664</f>
        <v>0.62666666666666671</v>
      </c>
      <c r="L666" s="87" t="s">
        <v>136</v>
      </c>
      <c r="M666" s="96">
        <v>10</v>
      </c>
      <c r="N666" s="88">
        <f>M666/M664</f>
        <v>0.47619047619047616</v>
      </c>
    </row>
    <row r="667" spans="1:14">
      <c r="A667" s="63">
        <v>1</v>
      </c>
      <c r="B667" s="97">
        <v>44622</v>
      </c>
      <c r="C667" s="98">
        <f t="shared" ref="C667" si="1402">C666+D667</f>
        <v>961490.79999999981</v>
      </c>
      <c r="D667" s="98">
        <f>'Mar - 2022'!L6</f>
        <v>-38509.200000000244</v>
      </c>
      <c r="F667" s="99">
        <f t="shared" ref="F667" si="1403">B667</f>
        <v>44622</v>
      </c>
      <c r="G667" s="100">
        <f t="shared" ref="G667" si="1404">SUM(D667)</f>
        <v>-38509.200000000244</v>
      </c>
    </row>
    <row r="668" spans="1:14">
      <c r="A668" s="63">
        <v>2</v>
      </c>
      <c r="B668" s="97">
        <v>44623</v>
      </c>
      <c r="C668" s="98">
        <f t="shared" ref="C668" si="1405">C667+D668</f>
        <v>961665.79999999981</v>
      </c>
      <c r="D668" s="98">
        <f>'Mar - 2022'!L9</f>
        <v>174.99999999996589</v>
      </c>
      <c r="F668" s="99">
        <f t="shared" ref="F668" si="1406">B668</f>
        <v>44623</v>
      </c>
      <c r="G668" s="100">
        <f t="shared" ref="G668" si="1407">SUM(D668)</f>
        <v>174.99999999996589</v>
      </c>
    </row>
    <row r="669" spans="1:14">
      <c r="A669" s="63">
        <v>3</v>
      </c>
      <c r="B669" s="97">
        <v>44624</v>
      </c>
      <c r="C669" s="98">
        <f t="shared" ref="C669" si="1408">C668+D669</f>
        <v>964473.29999999981</v>
      </c>
      <c r="D669" s="98">
        <f>'Mar - 2022'!L13</f>
        <v>2807.4999999999491</v>
      </c>
      <c r="F669" s="99">
        <f t="shared" ref="F669" si="1409">B669</f>
        <v>44624</v>
      </c>
      <c r="G669" s="100">
        <f t="shared" ref="G669" si="1410">SUM(D669)</f>
        <v>2807.4999999999491</v>
      </c>
    </row>
    <row r="670" spans="1:14">
      <c r="A670" s="63">
        <v>4</v>
      </c>
      <c r="B670" s="97">
        <v>44627</v>
      </c>
      <c r="C670" s="98">
        <f t="shared" ref="C670" si="1411">C669+D670</f>
        <v>946735.7999999997</v>
      </c>
      <c r="D670" s="98">
        <f>'Mar - 2022'!L15</f>
        <v>-17737.500000000138</v>
      </c>
      <c r="F670" s="99">
        <f t="shared" ref="F670" si="1412">B670</f>
        <v>44627</v>
      </c>
      <c r="G670" s="100">
        <f t="shared" ref="G670" si="1413">SUM(D670)</f>
        <v>-17737.500000000138</v>
      </c>
    </row>
    <row r="671" spans="1:14">
      <c r="A671" s="63">
        <v>5</v>
      </c>
      <c r="B671" s="97">
        <v>44628</v>
      </c>
      <c r="C671" s="98">
        <f t="shared" ref="C671" si="1414">C670+D671</f>
        <v>925470.54999999981</v>
      </c>
      <c r="D671" s="98">
        <f>'Mar - 2022'!L17</f>
        <v>-21265.249999999902</v>
      </c>
      <c r="F671" s="99">
        <f t="shared" ref="F671" si="1415">B671</f>
        <v>44628</v>
      </c>
      <c r="G671" s="100">
        <f t="shared" ref="G671" si="1416">SUM(D671)</f>
        <v>-21265.249999999902</v>
      </c>
    </row>
    <row r="672" spans="1:14">
      <c r="A672" s="63">
        <v>6</v>
      </c>
      <c r="B672" s="97">
        <v>44629</v>
      </c>
      <c r="C672" s="98">
        <f t="shared" ref="C672" si="1417">C671+D672</f>
        <v>937580.5499999997</v>
      </c>
      <c r="D672" s="98">
        <f>'Mar - 2022'!L20</f>
        <v>12109.999999999902</v>
      </c>
      <c r="F672" s="99">
        <f t="shared" ref="F672" si="1418">B672</f>
        <v>44629</v>
      </c>
      <c r="G672" s="100">
        <f t="shared" ref="G672" si="1419">SUM(D672)</f>
        <v>12109.999999999902</v>
      </c>
    </row>
    <row r="673" spans="1:7">
      <c r="A673" s="63">
        <v>7</v>
      </c>
      <c r="B673" s="97">
        <v>44630</v>
      </c>
      <c r="C673" s="98">
        <f t="shared" ref="C673" si="1420">C672+D673</f>
        <v>932855.5499999997</v>
      </c>
      <c r="D673" s="98">
        <f>'Mar - 2022'!L24</f>
        <v>-4725.0000000000455</v>
      </c>
      <c r="F673" s="99">
        <f t="shared" ref="F673" si="1421">B673</f>
        <v>44630</v>
      </c>
      <c r="G673" s="100">
        <f t="shared" ref="G673" si="1422">SUM(D673)</f>
        <v>-4725.0000000000455</v>
      </c>
    </row>
    <row r="674" spans="1:7">
      <c r="A674" s="63">
        <v>8</v>
      </c>
      <c r="B674" s="97">
        <v>44631</v>
      </c>
      <c r="C674" s="98">
        <f t="shared" ref="C674" si="1423">C673+D674</f>
        <v>971325.5499999997</v>
      </c>
      <c r="D674" s="98">
        <f>'Mar - 2022'!L27</f>
        <v>38469.999999999964</v>
      </c>
      <c r="F674" s="99">
        <f t="shared" ref="F674" si="1424">B674</f>
        <v>44631</v>
      </c>
      <c r="G674" s="100">
        <f t="shared" ref="G674" si="1425">SUM(D674)</f>
        <v>38469.999999999964</v>
      </c>
    </row>
    <row r="675" spans="1:7">
      <c r="A675" s="63">
        <v>9</v>
      </c>
      <c r="B675" s="97">
        <v>44634</v>
      </c>
      <c r="C675" s="98">
        <f t="shared" ref="C675" si="1426">C674+D675</f>
        <v>956650.5499999997</v>
      </c>
      <c r="D675" s="98">
        <f>'Mar - 2022'!L31</f>
        <v>-14674.999999999993</v>
      </c>
      <c r="F675" s="99">
        <f t="shared" ref="F675" si="1427">B675</f>
        <v>44634</v>
      </c>
      <c r="G675" s="100">
        <f t="shared" ref="G675" si="1428">SUM(D675)</f>
        <v>-14674.999999999993</v>
      </c>
    </row>
    <row r="676" spans="1:7">
      <c r="A676" s="63">
        <v>10</v>
      </c>
      <c r="B676" s="97">
        <v>44635</v>
      </c>
      <c r="C676" s="98">
        <f t="shared" ref="C676" si="1429">C675+D676</f>
        <v>972220.54999999981</v>
      </c>
      <c r="D676" s="98">
        <f>'Mar - 2022'!L33</f>
        <v>15570.000000000102</v>
      </c>
      <c r="F676" s="99">
        <f t="shared" ref="F676" si="1430">B676</f>
        <v>44635</v>
      </c>
      <c r="G676" s="100">
        <f t="shared" ref="G676" si="1431">SUM(D676)</f>
        <v>15570.000000000102</v>
      </c>
    </row>
    <row r="677" spans="1:7">
      <c r="A677" s="63">
        <v>11</v>
      </c>
      <c r="B677" s="97">
        <v>44636</v>
      </c>
      <c r="C677" s="98">
        <f t="shared" ref="C677" si="1432">C676+D677</f>
        <v>972760.54999999981</v>
      </c>
      <c r="D677" s="98">
        <f>'Mar - 2022'!L39</f>
        <v>540.00000000002001</v>
      </c>
      <c r="F677" s="99">
        <f t="shared" ref="F677" si="1433">B677</f>
        <v>44636</v>
      </c>
      <c r="G677" s="100">
        <f t="shared" ref="G677" si="1434">SUM(D677)</f>
        <v>540.00000000002001</v>
      </c>
    </row>
    <row r="678" spans="1:7">
      <c r="A678" s="63">
        <v>12</v>
      </c>
      <c r="B678" s="97">
        <v>44637</v>
      </c>
      <c r="C678" s="98">
        <f t="shared" ref="C678" si="1435">C677+D678</f>
        <v>1012085.5499999998</v>
      </c>
      <c r="D678" s="98">
        <f>'Mar - 2022'!L44</f>
        <v>39325.000000000051</v>
      </c>
      <c r="F678" s="99">
        <f t="shared" ref="F678" si="1436">B678</f>
        <v>44637</v>
      </c>
      <c r="G678" s="100">
        <f t="shared" ref="G678" si="1437">SUM(D678)</f>
        <v>39325.000000000051</v>
      </c>
    </row>
    <row r="679" spans="1:7">
      <c r="A679" s="63">
        <v>13</v>
      </c>
      <c r="B679" s="97">
        <v>44641</v>
      </c>
      <c r="C679" s="98">
        <f t="shared" ref="C679" si="1438">C678+D679</f>
        <v>1019579.1999999998</v>
      </c>
      <c r="D679" s="98">
        <f>'Mar - 2022'!L49</f>
        <v>7493.6500000000515</v>
      </c>
      <c r="F679" s="99">
        <f t="shared" ref="F679" si="1439">B679</f>
        <v>44641</v>
      </c>
      <c r="G679" s="100">
        <f t="shared" ref="G679" si="1440">SUM(D679)</f>
        <v>7493.6500000000515</v>
      </c>
    </row>
    <row r="680" spans="1:7">
      <c r="A680" s="63">
        <v>14</v>
      </c>
      <c r="B680" s="97">
        <v>44642</v>
      </c>
      <c r="C680" s="98">
        <f t="shared" ref="C680" si="1441">C679+D680</f>
        <v>1037529.1999999998</v>
      </c>
      <c r="D680" s="98">
        <f>'Mar - 2022'!L53</f>
        <v>17950.00000000004</v>
      </c>
      <c r="F680" s="99">
        <f t="shared" ref="F680" si="1442">B680</f>
        <v>44642</v>
      </c>
      <c r="G680" s="100">
        <f t="shared" ref="G680" si="1443">SUM(D680)</f>
        <v>17950.00000000004</v>
      </c>
    </row>
    <row r="681" spans="1:7">
      <c r="A681" s="63">
        <v>15</v>
      </c>
      <c r="B681" s="97">
        <v>44643</v>
      </c>
      <c r="C681" s="98">
        <f t="shared" ref="C681" si="1444">C680+D681</f>
        <v>1011859.5999999996</v>
      </c>
      <c r="D681" s="98">
        <f>'Mar - 2022'!L59</f>
        <v>-25669.600000000151</v>
      </c>
      <c r="F681" s="99">
        <f t="shared" ref="F681" si="1445">B681</f>
        <v>44643</v>
      </c>
      <c r="G681" s="100">
        <f t="shared" ref="G681" si="1446">SUM(D681)</f>
        <v>-25669.600000000151</v>
      </c>
    </row>
    <row r="682" spans="1:7">
      <c r="A682" s="63">
        <v>16</v>
      </c>
      <c r="B682" s="97">
        <v>44644</v>
      </c>
      <c r="C682" s="98">
        <f t="shared" ref="C682" si="1447">C681+D682</f>
        <v>1068142.0999999996</v>
      </c>
      <c r="D682" s="98">
        <f>'Mar - 2022'!L62</f>
        <v>56282.500000000036</v>
      </c>
      <c r="F682" s="99">
        <f t="shared" ref="F682" si="1448">B682</f>
        <v>44644</v>
      </c>
      <c r="G682" s="100">
        <f t="shared" ref="G682" si="1449">SUM(D682)</f>
        <v>56282.500000000036</v>
      </c>
    </row>
    <row r="683" spans="1:7">
      <c r="A683" s="63">
        <v>17</v>
      </c>
      <c r="B683" s="97">
        <v>44645</v>
      </c>
      <c r="C683" s="98">
        <f t="shared" ref="C683" si="1450">C682+D683</f>
        <v>1066410.8999999997</v>
      </c>
      <c r="D683" s="98">
        <f>'Mar - 2022'!L65</f>
        <v>-1731.2000000000135</v>
      </c>
      <c r="F683" s="99">
        <f t="shared" ref="F683" si="1451">B683</f>
        <v>44645</v>
      </c>
      <c r="G683" s="100">
        <f t="shared" ref="G683" si="1452">SUM(D683)</f>
        <v>-1731.2000000000135</v>
      </c>
    </row>
    <row r="684" spans="1:7">
      <c r="A684" s="63">
        <v>18</v>
      </c>
      <c r="B684" s="97">
        <v>44648</v>
      </c>
      <c r="C684" s="98">
        <f t="shared" ref="C684" si="1453">C683+D684</f>
        <v>1033150.8999999997</v>
      </c>
      <c r="D684" s="98">
        <f>'Mar - 2022'!L69</f>
        <v>-33259.999999999985</v>
      </c>
      <c r="F684" s="99">
        <f t="shared" ref="F684" si="1454">B684</f>
        <v>44648</v>
      </c>
      <c r="G684" s="100">
        <f t="shared" ref="G684" si="1455">SUM(D684)</f>
        <v>-33259.999999999985</v>
      </c>
    </row>
    <row r="685" spans="1:7">
      <c r="A685" s="63">
        <v>19</v>
      </c>
      <c r="B685" s="97">
        <v>44649</v>
      </c>
      <c r="C685" s="98">
        <f t="shared" ref="C685" si="1456">C684+D685</f>
        <v>1048920.8999999997</v>
      </c>
      <c r="D685" s="98">
        <f>'Mar - 2022'!L72</f>
        <v>15769.999999999982</v>
      </c>
      <c r="F685" s="99">
        <f t="shared" ref="F685" si="1457">B685</f>
        <v>44649</v>
      </c>
      <c r="G685" s="100">
        <f t="shared" ref="G685" si="1458">SUM(D685)</f>
        <v>15769.999999999982</v>
      </c>
    </row>
    <row r="686" spans="1:7">
      <c r="A686" s="63">
        <v>20</v>
      </c>
      <c r="B686" s="97">
        <v>44650</v>
      </c>
      <c r="C686" s="98">
        <f t="shared" ref="C686" si="1459">C685+D686</f>
        <v>1026815.8999999998</v>
      </c>
      <c r="D686" s="98">
        <f>'Mar - 2022'!L75</f>
        <v>-22104.999999999905</v>
      </c>
      <c r="F686" s="99">
        <f t="shared" ref="F686" si="1460">B686</f>
        <v>44650</v>
      </c>
      <c r="G686" s="100">
        <f t="shared" ref="G686" si="1461">SUM(D686)</f>
        <v>-22104.999999999905</v>
      </c>
    </row>
    <row r="687" spans="1:7">
      <c r="A687" s="63">
        <v>21</v>
      </c>
      <c r="B687" s="97">
        <v>44651</v>
      </c>
      <c r="C687" s="98">
        <f t="shared" ref="C687" si="1462">C686+D687</f>
        <v>1012215.8999999998</v>
      </c>
      <c r="D687" s="98">
        <f>'Mar - 2022'!L77</f>
        <v>-14600.000000000051</v>
      </c>
      <c r="F687" s="99">
        <f t="shared" ref="F687" si="1463">B687</f>
        <v>44651</v>
      </c>
      <c r="G687" s="100">
        <f t="shared" ref="G687" si="1464">SUM(D687)</f>
        <v>-14600.000000000051</v>
      </c>
    </row>
    <row r="691" spans="1:14">
      <c r="B691" s="101">
        <v>44652</v>
      </c>
      <c r="C691" s="102"/>
      <c r="D691" s="102"/>
      <c r="E691" s="102"/>
      <c r="F691" s="102"/>
      <c r="G691" s="102"/>
      <c r="H691" s="103"/>
      <c r="I691" s="95" t="s">
        <v>32</v>
      </c>
      <c r="J691" s="96">
        <v>54</v>
      </c>
      <c r="K691" s="96"/>
      <c r="L691" s="96" t="s">
        <v>134</v>
      </c>
      <c r="M691" s="96">
        <v>19</v>
      </c>
      <c r="N691" s="96"/>
    </row>
    <row r="692" spans="1:14">
      <c r="B692" s="96" t="s">
        <v>2</v>
      </c>
      <c r="C692" s="96" t="s">
        <v>39</v>
      </c>
      <c r="D692" s="96" t="s">
        <v>40</v>
      </c>
      <c r="I692" s="95" t="s">
        <v>34</v>
      </c>
      <c r="J692" s="96">
        <v>14</v>
      </c>
      <c r="K692" s="88">
        <f>J692/J691</f>
        <v>0.25925925925925924</v>
      </c>
      <c r="L692" s="87" t="s">
        <v>135</v>
      </c>
      <c r="M692" s="96">
        <v>5</v>
      </c>
      <c r="N692" s="88">
        <f>M692/M691</f>
        <v>0.26315789473684209</v>
      </c>
    </row>
    <row r="693" spans="1:14">
      <c r="C693" s="96">
        <v>1000000</v>
      </c>
      <c r="D693" s="96"/>
      <c r="I693" s="95" t="s">
        <v>41</v>
      </c>
      <c r="J693" s="96">
        <v>40</v>
      </c>
      <c r="K693" s="88">
        <f>J693/J691</f>
        <v>0.7407407407407407</v>
      </c>
      <c r="L693" s="87" t="s">
        <v>136</v>
      </c>
      <c r="M693" s="96">
        <v>14</v>
      </c>
      <c r="N693" s="88">
        <f>M693/M691</f>
        <v>0.73684210526315785</v>
      </c>
    </row>
    <row r="694" spans="1:14">
      <c r="A694" s="63">
        <v>1</v>
      </c>
      <c r="B694" s="97">
        <v>44652</v>
      </c>
      <c r="C694" s="98">
        <f t="shared" ref="C694" si="1465">C693+D694</f>
        <v>1013313.4</v>
      </c>
      <c r="D694" s="98">
        <f>'Apr - 2022'!L5</f>
        <v>13313.400000000027</v>
      </c>
      <c r="F694" s="99">
        <f t="shared" ref="F694" si="1466">B694</f>
        <v>44652</v>
      </c>
      <c r="G694" s="100">
        <f t="shared" ref="G694" si="1467">SUM(D694)</f>
        <v>13313.400000000027</v>
      </c>
    </row>
    <row r="695" spans="1:14">
      <c r="A695" s="63">
        <v>2</v>
      </c>
      <c r="B695" s="97">
        <v>44655</v>
      </c>
      <c r="C695" s="98">
        <f t="shared" ref="C695" si="1468">C694+D695</f>
        <v>1027448.3999999999</v>
      </c>
      <c r="D695" s="98">
        <f>'Apr - 2022'!L9</f>
        <v>14134.99999999988</v>
      </c>
      <c r="F695" s="99">
        <f t="shared" ref="F695" si="1469">B695</f>
        <v>44655</v>
      </c>
      <c r="G695" s="100">
        <f t="shared" ref="G695" si="1470">SUM(D695)</f>
        <v>14134.99999999988</v>
      </c>
    </row>
    <row r="696" spans="1:14">
      <c r="A696" s="63">
        <v>3</v>
      </c>
      <c r="B696" s="97">
        <v>44656</v>
      </c>
      <c r="C696" s="98">
        <f t="shared" ref="C696" si="1471">C695+D696</f>
        <v>1008943.3999999998</v>
      </c>
      <c r="D696" s="98">
        <f>'Apr - 2022'!L13</f>
        <v>-18505.000000000073</v>
      </c>
      <c r="F696" s="99">
        <f t="shared" ref="F696" si="1472">B696</f>
        <v>44656</v>
      </c>
      <c r="G696" s="100">
        <f t="shared" ref="G696" si="1473">SUM(D696)</f>
        <v>-18505.000000000073</v>
      </c>
    </row>
    <row r="697" spans="1:14">
      <c r="A697" s="63">
        <v>4</v>
      </c>
      <c r="B697" s="97">
        <v>44657</v>
      </c>
      <c r="C697" s="98">
        <f t="shared" ref="C697" si="1474">C696+D697</f>
        <v>982693.39999999979</v>
      </c>
      <c r="D697" s="98">
        <f>'Apr - 2022'!L16</f>
        <v>-26249.999999999964</v>
      </c>
      <c r="F697" s="99">
        <f t="shared" ref="F697" si="1475">B697</f>
        <v>44657</v>
      </c>
      <c r="G697" s="100">
        <f t="shared" ref="G697" si="1476">SUM(D697)</f>
        <v>-26249.999999999964</v>
      </c>
    </row>
    <row r="698" spans="1:14">
      <c r="A698" s="63">
        <v>5</v>
      </c>
      <c r="B698" s="97">
        <v>44658</v>
      </c>
      <c r="C698" s="98">
        <f t="shared" ref="C698" si="1477">C697+D698</f>
        <v>1008153.3999999997</v>
      </c>
      <c r="D698" s="98">
        <f>'Apr - 2022'!L20</f>
        <v>25459.999999999854</v>
      </c>
      <c r="F698" s="99">
        <f t="shared" ref="F698" si="1478">B698</f>
        <v>44658</v>
      </c>
      <c r="G698" s="100">
        <f t="shared" ref="G698" si="1479">SUM(D698)</f>
        <v>25459.999999999854</v>
      </c>
    </row>
    <row r="699" spans="1:14">
      <c r="A699" s="63">
        <v>6</v>
      </c>
      <c r="B699" s="97">
        <v>44659</v>
      </c>
      <c r="C699" s="98">
        <f t="shared" ref="C699" si="1480">C698+D699</f>
        <v>1004093.3999999996</v>
      </c>
      <c r="D699" s="98">
        <f>'Apr - 2022'!L25</f>
        <v>-4060.0000000001555</v>
      </c>
      <c r="F699" s="99">
        <f t="shared" ref="F699" si="1481">B699</f>
        <v>44659</v>
      </c>
      <c r="G699" s="100">
        <f t="shared" ref="G699" si="1482">SUM(D699)</f>
        <v>-4060.0000000001555</v>
      </c>
    </row>
    <row r="700" spans="1:14">
      <c r="A700" s="63">
        <v>7</v>
      </c>
      <c r="B700" s="97">
        <v>44662</v>
      </c>
      <c r="C700" s="98">
        <f t="shared" ref="C700" si="1483">C699+D700</f>
        <v>983273.39999999979</v>
      </c>
      <c r="D700" s="98">
        <f>'Apr - 2022'!L28</f>
        <v>-20819.999999999742</v>
      </c>
      <c r="F700" s="99">
        <f t="shared" ref="F700" si="1484">B700</f>
        <v>44662</v>
      </c>
      <c r="G700" s="100">
        <f t="shared" ref="G700" si="1485">SUM(D700)</f>
        <v>-20819.999999999742</v>
      </c>
    </row>
    <row r="701" spans="1:14">
      <c r="A701" s="63">
        <v>8</v>
      </c>
      <c r="B701" s="97">
        <v>44663</v>
      </c>
      <c r="C701" s="98">
        <f t="shared" ref="C701" si="1486">C700+D701</f>
        <v>971038.39999999956</v>
      </c>
      <c r="D701" s="98">
        <f>'Apr - 2022'!L31</f>
        <v>-12235.000000000187</v>
      </c>
      <c r="F701" s="99">
        <f t="shared" ref="F701" si="1487">B701</f>
        <v>44663</v>
      </c>
      <c r="G701" s="100">
        <f t="shared" ref="G701" si="1488">SUM(D701)</f>
        <v>-12235.000000000187</v>
      </c>
    </row>
    <row r="702" spans="1:14">
      <c r="A702" s="63">
        <v>9</v>
      </c>
      <c r="B702" s="97">
        <v>44664</v>
      </c>
      <c r="C702" s="98">
        <f t="shared" ref="C702" si="1489">C701+D702</f>
        <v>958558.39999999967</v>
      </c>
      <c r="D702" s="98">
        <f>'Apr - 2022'!L32</f>
        <v>-12479.999999999882</v>
      </c>
      <c r="F702" s="99">
        <f t="shared" ref="F702" si="1490">B702</f>
        <v>44664</v>
      </c>
      <c r="G702" s="100">
        <f t="shared" ref="G702" si="1491">SUM(D702)</f>
        <v>-12479.999999999882</v>
      </c>
    </row>
    <row r="703" spans="1:14">
      <c r="A703" s="63">
        <v>10</v>
      </c>
      <c r="B703" s="97">
        <v>44669</v>
      </c>
      <c r="C703" s="98">
        <f t="shared" ref="C703" si="1492">C702+D703</f>
        <v>926843.39999999967</v>
      </c>
      <c r="D703" s="98">
        <f>'Apr - 2022'!L36</f>
        <v>-31715.000000000029</v>
      </c>
      <c r="F703" s="99">
        <f t="shared" ref="F703" si="1493">B703</f>
        <v>44669</v>
      </c>
      <c r="G703" s="100">
        <f t="shared" ref="G703" si="1494">SUM(D703)</f>
        <v>-31715.000000000029</v>
      </c>
    </row>
    <row r="704" spans="1:14">
      <c r="A704" s="63">
        <v>11</v>
      </c>
      <c r="B704" s="97">
        <v>44670</v>
      </c>
      <c r="C704" s="98">
        <f t="shared" ref="C704" si="1495">C703+D704</f>
        <v>923298.39999999979</v>
      </c>
      <c r="D704" s="98">
        <f>'Apr - 2022'!L40</f>
        <v>-3544.9999999999309</v>
      </c>
      <c r="F704" s="99">
        <f t="shared" ref="F704" si="1496">B704</f>
        <v>44670</v>
      </c>
      <c r="G704" s="100">
        <f t="shared" ref="G704" si="1497">SUM(D704)</f>
        <v>-3544.9999999999309</v>
      </c>
    </row>
    <row r="705" spans="1:14">
      <c r="A705" s="63">
        <v>12</v>
      </c>
      <c r="B705" s="97">
        <v>44671</v>
      </c>
      <c r="C705" s="98">
        <f t="shared" ref="C705" si="1498">C704+D705</f>
        <v>913638.39999999979</v>
      </c>
      <c r="D705" s="98">
        <f>'Apr - 2022'!L41</f>
        <v>-9660.0000000000473</v>
      </c>
      <c r="F705" s="99">
        <f t="shared" ref="F705" si="1499">B705</f>
        <v>44671</v>
      </c>
      <c r="G705" s="100">
        <f t="shared" ref="G705" si="1500">SUM(D705)</f>
        <v>-9660.0000000000473</v>
      </c>
    </row>
    <row r="706" spans="1:14">
      <c r="A706" s="63">
        <v>13</v>
      </c>
      <c r="B706" s="97">
        <v>44672</v>
      </c>
      <c r="C706" s="98">
        <f t="shared" ref="C706" si="1501">C705+D706</f>
        <v>909223.39999999979</v>
      </c>
      <c r="D706" s="98">
        <f>'Apr - 2022'!L43</f>
        <v>-4415.0000000000473</v>
      </c>
      <c r="F706" s="99">
        <f t="shared" ref="F706" si="1502">B706</f>
        <v>44672</v>
      </c>
      <c r="G706" s="100">
        <f t="shared" ref="G706" si="1503">SUM(D706)</f>
        <v>-4415.0000000000473</v>
      </c>
    </row>
    <row r="707" spans="1:14">
      <c r="A707" s="63">
        <v>14</v>
      </c>
      <c r="B707" s="97">
        <v>44673</v>
      </c>
      <c r="C707" s="98">
        <f t="shared" ref="C707" si="1504">C706+D707</f>
        <v>906103.39999999979</v>
      </c>
      <c r="D707" s="98">
        <f>'Apr - 2022'!L46</f>
        <v>-3119.9999999999818</v>
      </c>
      <c r="F707" s="99">
        <f t="shared" ref="F707" si="1505">B707</f>
        <v>44673</v>
      </c>
      <c r="G707" s="100">
        <f t="shared" ref="G707" si="1506">SUM(D707)</f>
        <v>-3119.9999999999818</v>
      </c>
    </row>
    <row r="708" spans="1:14">
      <c r="A708" s="63">
        <v>15</v>
      </c>
      <c r="B708" s="97">
        <v>44676</v>
      </c>
      <c r="C708" s="98">
        <f t="shared" ref="C708" si="1507">C707+D708</f>
        <v>921703.39999999979</v>
      </c>
      <c r="D708" s="98">
        <f>'Apr - 2022'!L47</f>
        <v>15599.999999999965</v>
      </c>
      <c r="F708" s="99">
        <f t="shared" ref="F708" si="1508">B708</f>
        <v>44676</v>
      </c>
      <c r="G708" s="100">
        <f t="shared" ref="G708" si="1509">SUM(D708)</f>
        <v>15599.999999999965</v>
      </c>
    </row>
    <row r="709" spans="1:14">
      <c r="A709" s="63">
        <v>16</v>
      </c>
      <c r="B709" s="97">
        <v>44677</v>
      </c>
      <c r="C709" s="98">
        <f t="shared" ref="C709" si="1510">C708+D709</f>
        <v>921653.39999999967</v>
      </c>
      <c r="D709" s="98">
        <f>'Apr - 2022'!L50</f>
        <v>-50.000000000096406</v>
      </c>
      <c r="F709" s="99">
        <f t="shared" ref="F709" si="1511">B709</f>
        <v>44677</v>
      </c>
      <c r="G709" s="100">
        <f t="shared" ref="G709" si="1512">SUM(D709)</f>
        <v>-50.000000000096406</v>
      </c>
    </row>
    <row r="710" spans="1:14">
      <c r="A710" s="63">
        <v>17</v>
      </c>
      <c r="B710" s="97">
        <v>44678</v>
      </c>
      <c r="C710" s="98">
        <f t="shared" ref="C710" si="1513">C709+D710</f>
        <v>939188.39999999967</v>
      </c>
      <c r="D710" s="98">
        <f>'Apr - 2022'!L52</f>
        <v>17534.999999999982</v>
      </c>
      <c r="F710" s="99">
        <f t="shared" ref="F710" si="1514">B710</f>
        <v>44678</v>
      </c>
      <c r="G710" s="100">
        <f t="shared" ref="G710" si="1515">SUM(D710)</f>
        <v>17534.999999999982</v>
      </c>
    </row>
    <row r="711" spans="1:14">
      <c r="A711" s="63">
        <v>18</v>
      </c>
      <c r="B711" s="97">
        <v>44679</v>
      </c>
      <c r="C711" s="98">
        <f t="shared" ref="C711" si="1516">C710+D711</f>
        <v>923188.39999999979</v>
      </c>
      <c r="D711" s="98">
        <f>'Apr - 2022'!L54</f>
        <v>-15999.999999999909</v>
      </c>
      <c r="F711" s="99">
        <f t="shared" ref="F711" si="1517">B711</f>
        <v>44679</v>
      </c>
      <c r="G711" s="100">
        <f t="shared" ref="G711" si="1518">SUM(D711)</f>
        <v>-15999.999999999909</v>
      </c>
    </row>
    <row r="712" spans="1:14">
      <c r="A712" s="63">
        <v>19</v>
      </c>
      <c r="B712" s="97">
        <v>44680</v>
      </c>
      <c r="C712" s="98">
        <f t="shared" ref="C712" si="1519">C711+D712</f>
        <v>897061.3</v>
      </c>
      <c r="D712" s="98">
        <f>'Apr - 2022'!L56</f>
        <v>-26127.099999999693</v>
      </c>
      <c r="F712" s="99">
        <f t="shared" ref="F712" si="1520">B712</f>
        <v>44680</v>
      </c>
      <c r="G712" s="100">
        <f t="shared" ref="G712" si="1521">SUM(D712)</f>
        <v>-26127.099999999693</v>
      </c>
    </row>
    <row r="716" spans="1:14">
      <c r="B716" s="101">
        <v>44682</v>
      </c>
      <c r="C716" s="102"/>
      <c r="D716" s="102"/>
      <c r="E716" s="102"/>
      <c r="F716" s="102"/>
      <c r="G716" s="102"/>
      <c r="H716" s="103"/>
      <c r="I716" s="95" t="s">
        <v>32</v>
      </c>
      <c r="J716" s="96">
        <v>50</v>
      </c>
      <c r="K716" s="96"/>
      <c r="L716" s="96" t="s">
        <v>134</v>
      </c>
      <c r="M716" s="96">
        <v>20</v>
      </c>
      <c r="N716" s="96"/>
    </row>
    <row r="717" spans="1:14">
      <c r="B717" s="96" t="s">
        <v>2</v>
      </c>
      <c r="C717" s="96" t="s">
        <v>39</v>
      </c>
      <c r="D717" s="96" t="s">
        <v>40</v>
      </c>
      <c r="I717" s="95" t="s">
        <v>34</v>
      </c>
      <c r="J717" s="96">
        <v>26</v>
      </c>
      <c r="K717" s="88">
        <f>J717/J716</f>
        <v>0.52</v>
      </c>
      <c r="L717" s="87" t="s">
        <v>135</v>
      </c>
      <c r="M717" s="96">
        <v>12</v>
      </c>
      <c r="N717" s="88">
        <f>M717/M716</f>
        <v>0.6</v>
      </c>
    </row>
    <row r="718" spans="1:14">
      <c r="C718" s="96">
        <v>1000000</v>
      </c>
      <c r="D718" s="96"/>
      <c r="I718" s="95" t="s">
        <v>41</v>
      </c>
      <c r="J718" s="96">
        <v>24</v>
      </c>
      <c r="K718" s="88">
        <f>J718/J716</f>
        <v>0.48</v>
      </c>
      <c r="L718" s="87" t="s">
        <v>136</v>
      </c>
      <c r="M718" s="96">
        <v>8</v>
      </c>
      <c r="N718" s="88">
        <f>M718/M716</f>
        <v>0.4</v>
      </c>
    </row>
    <row r="719" spans="1:14">
      <c r="A719" s="63">
        <v>1</v>
      </c>
      <c r="B719" s="97">
        <v>44683</v>
      </c>
      <c r="C719" s="98">
        <f t="shared" ref="C719" si="1522">C718+D719</f>
        <v>983892.20000000007</v>
      </c>
      <c r="D719" s="98">
        <f>'May - 2022'!L4</f>
        <v>-16107.799999999967</v>
      </c>
      <c r="F719" s="99">
        <f t="shared" ref="F719" si="1523">B719</f>
        <v>44683</v>
      </c>
      <c r="G719" s="100">
        <f t="shared" ref="G719" si="1524">SUM(D719)</f>
        <v>-16107.799999999967</v>
      </c>
    </row>
    <row r="720" spans="1:14">
      <c r="A720" s="63">
        <v>2</v>
      </c>
      <c r="B720" s="97">
        <v>44685</v>
      </c>
      <c r="C720" s="98">
        <f t="shared" ref="C720" si="1525">C719+D720</f>
        <v>977342.3</v>
      </c>
      <c r="D720" s="98">
        <f>'May - 2022'!L8</f>
        <v>-6549.8999999999651</v>
      </c>
      <c r="F720" s="99">
        <f t="shared" ref="F720" si="1526">B720</f>
        <v>44685</v>
      </c>
      <c r="G720" s="100">
        <f t="shared" ref="G720" si="1527">SUM(D720)</f>
        <v>-6549.8999999999651</v>
      </c>
    </row>
    <row r="721" spans="1:7">
      <c r="A721" s="63">
        <v>3</v>
      </c>
      <c r="B721" s="97">
        <v>44686</v>
      </c>
      <c r="C721" s="98">
        <f t="shared" ref="C721" si="1528">C720+D721</f>
        <v>1000117.3000000002</v>
      </c>
      <c r="D721" s="98">
        <f>'May - 2022'!L10</f>
        <v>22775.000000000091</v>
      </c>
      <c r="F721" s="99">
        <f t="shared" ref="F721" si="1529">B721</f>
        <v>44686</v>
      </c>
      <c r="G721" s="100">
        <f t="shared" ref="G721" si="1530">SUM(D721)</f>
        <v>22775.000000000091</v>
      </c>
    </row>
    <row r="722" spans="1:7">
      <c r="A722" s="63">
        <v>4</v>
      </c>
      <c r="B722" s="97">
        <v>44687</v>
      </c>
      <c r="C722" s="98">
        <f t="shared" ref="C722" si="1531">C721+D722</f>
        <v>996007.30000000028</v>
      </c>
      <c r="D722" s="98">
        <f>'May - 2022'!L13</f>
        <v>-4109.9999999998263</v>
      </c>
      <c r="F722" s="99">
        <f t="shared" ref="F722" si="1532">B722</f>
        <v>44687</v>
      </c>
      <c r="G722" s="100">
        <f t="shared" ref="G722" si="1533">SUM(D722)</f>
        <v>-4109.9999999998263</v>
      </c>
    </row>
    <row r="723" spans="1:7">
      <c r="A723" s="63">
        <v>5</v>
      </c>
      <c r="B723" s="97">
        <v>44690</v>
      </c>
      <c r="C723" s="98">
        <f t="shared" ref="C723" si="1534">C722+D723</f>
        <v>1024654.8500000002</v>
      </c>
      <c r="D723" s="98">
        <f>'May - 2022'!L16</f>
        <v>28647.549999999912</v>
      </c>
      <c r="F723" s="99">
        <f t="shared" ref="F723" si="1535">B723</f>
        <v>44690</v>
      </c>
      <c r="G723" s="100">
        <f t="shared" ref="G723" si="1536">SUM(D723)</f>
        <v>28647.549999999912</v>
      </c>
    </row>
    <row r="724" spans="1:7">
      <c r="A724" s="63">
        <v>6</v>
      </c>
      <c r="B724" s="97">
        <v>44691</v>
      </c>
      <c r="C724" s="98">
        <f t="shared" ref="C724" si="1537">C723+D724</f>
        <v>1023614.8500000002</v>
      </c>
      <c r="D724" s="98">
        <f>'May - 2022'!L19</f>
        <v>-1040.00000000002</v>
      </c>
      <c r="F724" s="99">
        <f t="shared" ref="F724" si="1538">B724</f>
        <v>44691</v>
      </c>
      <c r="G724" s="100">
        <f t="shared" ref="G724" si="1539">SUM(D724)</f>
        <v>-1040.00000000002</v>
      </c>
    </row>
    <row r="725" spans="1:7">
      <c r="A725" s="63">
        <v>7</v>
      </c>
      <c r="B725" s="97">
        <v>44692</v>
      </c>
      <c r="C725" s="98">
        <f t="shared" ref="C725" si="1540">C724+D725</f>
        <v>1043214.8500000002</v>
      </c>
      <c r="D725" s="98">
        <f>'May - 2022'!L20</f>
        <v>19600</v>
      </c>
      <c r="F725" s="99">
        <f t="shared" ref="F725" si="1541">B725</f>
        <v>44692</v>
      </c>
      <c r="G725" s="100">
        <f t="shared" ref="G725" si="1542">SUM(D725)</f>
        <v>19600</v>
      </c>
    </row>
    <row r="726" spans="1:7">
      <c r="A726" s="63">
        <v>8</v>
      </c>
      <c r="B726" s="97">
        <v>44693</v>
      </c>
      <c r="C726" s="98">
        <f t="shared" ref="C726" si="1543">C725+D726</f>
        <v>1089274.8500000001</v>
      </c>
      <c r="D726" s="98">
        <f>'May - 2022'!$L$24</f>
        <v>46060</v>
      </c>
      <c r="F726" s="99">
        <f t="shared" ref="F726" si="1544">B726</f>
        <v>44693</v>
      </c>
      <c r="G726" s="100">
        <f t="shared" ref="G726" si="1545">SUM(D726)</f>
        <v>46060</v>
      </c>
    </row>
    <row r="727" spans="1:7">
      <c r="A727" s="63">
        <v>9</v>
      </c>
      <c r="B727" s="97">
        <v>44694</v>
      </c>
      <c r="C727" s="98">
        <f t="shared" ref="C727" si="1546">C726+D727</f>
        <v>1077059.8500000001</v>
      </c>
      <c r="D727" s="98">
        <f>'May - 2022'!L26</f>
        <v>-12215.000000000044</v>
      </c>
      <c r="F727" s="99">
        <f t="shared" ref="F727" si="1547">B727</f>
        <v>44694</v>
      </c>
      <c r="G727" s="100">
        <f t="shared" ref="G727" si="1548">SUM(D727)</f>
        <v>-12215.000000000044</v>
      </c>
    </row>
    <row r="728" spans="1:7">
      <c r="A728" s="63">
        <v>10</v>
      </c>
      <c r="B728" s="97">
        <v>44697</v>
      </c>
      <c r="C728" s="98">
        <f t="shared" ref="C728" si="1549">C727+D728</f>
        <v>1094959.8500000001</v>
      </c>
      <c r="D728" s="98">
        <f>'May - 2022'!L28</f>
        <v>17900</v>
      </c>
      <c r="F728" s="99">
        <f t="shared" ref="F728" si="1550">B728</f>
        <v>44697</v>
      </c>
      <c r="G728" s="100">
        <f t="shared" ref="G728" si="1551">SUM(D728)</f>
        <v>17900</v>
      </c>
    </row>
    <row r="729" spans="1:7">
      <c r="A729" s="63">
        <v>11</v>
      </c>
      <c r="B729" s="97">
        <v>44698</v>
      </c>
      <c r="C729" s="98">
        <f t="shared" ref="C729" si="1552">C728+D729</f>
        <v>1104209.8500000001</v>
      </c>
      <c r="D729" s="98">
        <f>'May - 2022'!L29</f>
        <v>9249.9999999999709</v>
      </c>
      <c r="F729" s="99">
        <f t="shared" ref="F729" si="1553">B729</f>
        <v>44698</v>
      </c>
      <c r="G729" s="100">
        <f t="shared" ref="G729" si="1554">SUM(D729)</f>
        <v>9249.9999999999709</v>
      </c>
    </row>
    <row r="730" spans="1:7">
      <c r="A730" s="63">
        <v>12</v>
      </c>
      <c r="B730" s="97">
        <v>44699</v>
      </c>
      <c r="C730" s="98">
        <f t="shared" ref="C730" si="1555">C729+D730</f>
        <v>1138047.0000000002</v>
      </c>
      <c r="D730" s="98">
        <f>'May - 2022'!L32</f>
        <v>33837.150000000045</v>
      </c>
      <c r="F730" s="99">
        <f t="shared" ref="F730" si="1556">B730</f>
        <v>44699</v>
      </c>
      <c r="G730" s="100">
        <f t="shared" ref="G730" si="1557">SUM(D730)</f>
        <v>33837.150000000045</v>
      </c>
    </row>
    <row r="731" spans="1:7">
      <c r="A731" s="63">
        <v>13</v>
      </c>
      <c r="B731" s="97">
        <v>44700</v>
      </c>
      <c r="C731" s="98">
        <f t="shared" ref="C731" si="1558">C730+D731</f>
        <v>1148387.0000000002</v>
      </c>
      <c r="D731" s="98">
        <f>'May - 2022'!L33</f>
        <v>10340.0000000001</v>
      </c>
      <c r="F731" s="99">
        <f t="shared" ref="F731" si="1559">B731</f>
        <v>44700</v>
      </c>
      <c r="G731" s="100">
        <f t="shared" ref="G731" si="1560">SUM(D731)</f>
        <v>10340.0000000001</v>
      </c>
    </row>
    <row r="732" spans="1:7">
      <c r="A732" s="63">
        <v>14</v>
      </c>
      <c r="B732" s="97">
        <v>44701</v>
      </c>
      <c r="C732" s="98">
        <f t="shared" ref="C732" si="1561">C731+D732</f>
        <v>1158647.0000000002</v>
      </c>
      <c r="D732" s="98">
        <f>'May - 2022'!L35</f>
        <v>10259.999999999945</v>
      </c>
      <c r="F732" s="99">
        <f t="shared" ref="F732" si="1562">B732</f>
        <v>44701</v>
      </c>
      <c r="G732" s="100">
        <f t="shared" ref="G732" si="1563">SUM(D732)</f>
        <v>10259.999999999945</v>
      </c>
    </row>
    <row r="733" spans="1:7">
      <c r="A733" s="63">
        <v>15</v>
      </c>
      <c r="B733" s="97">
        <v>44704</v>
      </c>
      <c r="C733" s="98">
        <f t="shared" ref="C733" si="1564">C732+D733</f>
        <v>1150292.0000000002</v>
      </c>
      <c r="D733" s="98">
        <f>'May - 2022'!L39</f>
        <v>-8354.9999999999945</v>
      </c>
      <c r="F733" s="99">
        <f t="shared" ref="F733" si="1565">B733</f>
        <v>44704</v>
      </c>
      <c r="G733" s="100">
        <f t="shared" ref="G733" si="1566">SUM(D733)</f>
        <v>-8354.9999999999945</v>
      </c>
    </row>
    <row r="734" spans="1:7">
      <c r="A734" s="63">
        <v>16</v>
      </c>
      <c r="B734" s="97">
        <v>44705</v>
      </c>
      <c r="C734" s="98">
        <f t="shared" ref="C734" si="1567">C733+D734</f>
        <v>1183192.0000000002</v>
      </c>
      <c r="D734" s="98">
        <f>'May - 2022'!L41</f>
        <v>32900.000000000036</v>
      </c>
      <c r="F734" s="99">
        <f t="shared" ref="F734" si="1568">B734</f>
        <v>44705</v>
      </c>
      <c r="G734" s="100">
        <f t="shared" ref="G734" si="1569">SUM(D734)</f>
        <v>32900.000000000036</v>
      </c>
    </row>
    <row r="735" spans="1:7">
      <c r="A735" s="63">
        <v>17</v>
      </c>
      <c r="B735" s="97">
        <v>44706</v>
      </c>
      <c r="C735" s="98">
        <f t="shared" ref="C735" si="1570">C734+D735</f>
        <v>1215492.0000000002</v>
      </c>
      <c r="D735" s="98">
        <f>'May - 2022'!L44</f>
        <v>32300</v>
      </c>
      <c r="F735" s="99">
        <f t="shared" ref="F735" si="1571">B735</f>
        <v>44706</v>
      </c>
      <c r="G735" s="100">
        <f t="shared" ref="G735" si="1572">SUM(D735)</f>
        <v>32300</v>
      </c>
    </row>
    <row r="736" spans="1:7">
      <c r="A736" s="63">
        <v>18</v>
      </c>
      <c r="B736" s="97">
        <v>44707</v>
      </c>
      <c r="C736" s="98">
        <f t="shared" ref="C736" si="1573">C735+D736</f>
        <v>1254304.5000000002</v>
      </c>
      <c r="D736" s="98">
        <f>'May - 2022'!L46</f>
        <v>38812.499999999935</v>
      </c>
      <c r="F736" s="99">
        <f t="shared" ref="F736" si="1574">B736</f>
        <v>44707</v>
      </c>
      <c r="G736" s="100">
        <f t="shared" ref="G736" si="1575">SUM(D736)</f>
        <v>38812.499999999935</v>
      </c>
    </row>
    <row r="737" spans="1:14">
      <c r="A737" s="63">
        <v>19</v>
      </c>
      <c r="B737" s="97">
        <v>44708</v>
      </c>
      <c r="C737" s="98">
        <f t="shared" ref="C737" si="1576">C736+D737</f>
        <v>1231289.5000000005</v>
      </c>
      <c r="D737" s="98">
        <f>'May - 2022'!L49</f>
        <v>-23014.999999999851</v>
      </c>
      <c r="F737" s="99">
        <f t="shared" ref="F737" si="1577">B737</f>
        <v>44708</v>
      </c>
      <c r="G737" s="100">
        <f t="shared" ref="G737" si="1578">SUM(D737)</f>
        <v>-23014.999999999851</v>
      </c>
    </row>
    <row r="738" spans="1:14">
      <c r="A738" s="63">
        <v>20</v>
      </c>
      <c r="B738" s="97">
        <v>44712</v>
      </c>
      <c r="C738" s="98">
        <f t="shared" ref="C738" si="1579">C737+D738</f>
        <v>1226874.6000000006</v>
      </c>
      <c r="D738" s="98">
        <f>'May - 2022'!L52</f>
        <v>-4414.9000000000015</v>
      </c>
      <c r="F738" s="99">
        <f t="shared" ref="F738" si="1580">B738</f>
        <v>44712</v>
      </c>
      <c r="G738" s="100">
        <f t="shared" ref="G738" si="1581">SUM(D738)</f>
        <v>-4414.9000000000015</v>
      </c>
    </row>
    <row r="742" spans="1:14">
      <c r="B742" s="101">
        <v>44713</v>
      </c>
      <c r="C742" s="102"/>
      <c r="D742" s="102"/>
      <c r="E742" s="102"/>
      <c r="F742" s="102"/>
      <c r="G742" s="102"/>
      <c r="H742" s="103"/>
      <c r="I742" s="95" t="s">
        <v>32</v>
      </c>
      <c r="J742" s="96">
        <v>59</v>
      </c>
      <c r="K742" s="96"/>
      <c r="L742" s="96" t="s">
        <v>134</v>
      </c>
      <c r="M742" s="96">
        <v>22</v>
      </c>
      <c r="N742" s="96"/>
    </row>
    <row r="743" spans="1:14">
      <c r="B743" s="96" t="s">
        <v>2</v>
      </c>
      <c r="C743" s="96" t="s">
        <v>39</v>
      </c>
      <c r="D743" s="96" t="s">
        <v>40</v>
      </c>
      <c r="I743" s="95" t="s">
        <v>34</v>
      </c>
      <c r="J743" s="96">
        <v>21</v>
      </c>
      <c r="K743" s="88">
        <f>J743/J742</f>
        <v>0.3559322033898305</v>
      </c>
      <c r="L743" s="87" t="s">
        <v>135</v>
      </c>
      <c r="M743" s="96">
        <v>11</v>
      </c>
      <c r="N743" s="88">
        <f>M743/M742</f>
        <v>0.5</v>
      </c>
    </row>
    <row r="744" spans="1:14">
      <c r="C744" s="96">
        <v>1000000</v>
      </c>
      <c r="D744" s="96"/>
      <c r="I744" s="95" t="s">
        <v>41</v>
      </c>
      <c r="J744" s="96">
        <v>38</v>
      </c>
      <c r="K744" s="88">
        <f>J744/J742</f>
        <v>0.64406779661016944</v>
      </c>
      <c r="L744" s="87" t="s">
        <v>136</v>
      </c>
      <c r="M744" s="96">
        <v>11</v>
      </c>
      <c r="N744" s="88">
        <f>M744/M742</f>
        <v>0.5</v>
      </c>
    </row>
    <row r="745" spans="1:14">
      <c r="A745" s="63">
        <v>1</v>
      </c>
      <c r="B745" s="97">
        <v>44713</v>
      </c>
      <c r="C745" s="98">
        <f t="shared" ref="C745" si="1582">C744+D745</f>
        <v>990629.99999999988</v>
      </c>
      <c r="D745" s="98">
        <f>'June - 2022'!L5</f>
        <v>-9370.0000000000728</v>
      </c>
      <c r="F745" s="99">
        <f t="shared" ref="F745" si="1583">B745</f>
        <v>44713</v>
      </c>
      <c r="G745" s="100">
        <f t="shared" ref="G745" si="1584">SUM(D745)</f>
        <v>-9370.0000000000728</v>
      </c>
    </row>
    <row r="746" spans="1:14">
      <c r="A746" s="63">
        <v>2</v>
      </c>
      <c r="B746" s="97">
        <v>44714</v>
      </c>
      <c r="C746" s="98">
        <f t="shared" ref="C746" si="1585">C745+D746</f>
        <v>1012429.9999999998</v>
      </c>
      <c r="D746" s="98">
        <f>'June - 2022'!L8</f>
        <v>21799.999999999931</v>
      </c>
      <c r="F746" s="99">
        <f t="shared" ref="F746" si="1586">B746</f>
        <v>44714</v>
      </c>
      <c r="G746" s="100">
        <f t="shared" ref="G746" si="1587">SUM(D746)</f>
        <v>21799.999999999931</v>
      </c>
    </row>
    <row r="747" spans="1:14">
      <c r="A747" s="63">
        <v>3</v>
      </c>
      <c r="B747" s="97">
        <v>44715</v>
      </c>
      <c r="C747" s="98">
        <f t="shared" ref="C747" si="1588">C746+D747</f>
        <v>1030694.9999999997</v>
      </c>
      <c r="D747" s="98">
        <f>'June - 2022'!L12</f>
        <v>18264.999999999935</v>
      </c>
      <c r="F747" s="99">
        <f t="shared" ref="F747" si="1589">B747</f>
        <v>44715</v>
      </c>
      <c r="G747" s="100">
        <f t="shared" ref="G747" si="1590">SUM(D747)</f>
        <v>18264.999999999935</v>
      </c>
    </row>
    <row r="748" spans="1:14">
      <c r="A748" s="63">
        <v>4</v>
      </c>
      <c r="B748" s="97">
        <v>44718</v>
      </c>
      <c r="C748" s="98">
        <f t="shared" ref="C748" si="1591">C747+D748</f>
        <v>1003554.9999999998</v>
      </c>
      <c r="D748" s="98">
        <f>'June - 2022'!L17</f>
        <v>-27139.999999999876</v>
      </c>
      <c r="F748" s="99">
        <f t="shared" ref="F748" si="1592">B748</f>
        <v>44718</v>
      </c>
      <c r="G748" s="100">
        <f t="shared" ref="G748" si="1593">SUM(D748)</f>
        <v>-27139.999999999876</v>
      </c>
    </row>
    <row r="749" spans="1:14">
      <c r="A749" s="63">
        <v>5</v>
      </c>
      <c r="B749" s="97">
        <v>44719</v>
      </c>
      <c r="C749" s="98">
        <f t="shared" ref="C749" si="1594">C748+D749</f>
        <v>993674.99999999977</v>
      </c>
      <c r="D749" s="98">
        <f>'June - 2022'!L20</f>
        <v>-9879.9999999999873</v>
      </c>
      <c r="F749" s="99">
        <f t="shared" ref="F749" si="1595">B749</f>
        <v>44719</v>
      </c>
      <c r="G749" s="100">
        <f t="shared" ref="G749" si="1596">SUM(D749)</f>
        <v>-9879.9999999999873</v>
      </c>
    </row>
    <row r="750" spans="1:14">
      <c r="A750" s="63">
        <v>6</v>
      </c>
      <c r="B750" s="97">
        <v>44720</v>
      </c>
      <c r="C750" s="98">
        <f t="shared" ref="C750" si="1597">C749+D750</f>
        <v>993327.49999999977</v>
      </c>
      <c r="D750" s="98">
        <f>'June - 2022'!L24</f>
        <v>-347.4999999999709</v>
      </c>
      <c r="F750" s="99">
        <f t="shared" ref="F750" si="1598">B750</f>
        <v>44720</v>
      </c>
      <c r="G750" s="100">
        <f t="shared" ref="G750" si="1599">SUM(D750)</f>
        <v>-347.4999999999709</v>
      </c>
    </row>
    <row r="751" spans="1:14">
      <c r="A751" s="63">
        <v>7</v>
      </c>
      <c r="B751" s="97">
        <v>44721</v>
      </c>
      <c r="C751" s="98">
        <f t="shared" ref="C751" si="1600">C750+D751</f>
        <v>965195.2</v>
      </c>
      <c r="D751" s="98">
        <f>'June - 2022'!L27</f>
        <v>-28132.299999999821</v>
      </c>
      <c r="F751" s="99">
        <f t="shared" ref="F751" si="1601">B751</f>
        <v>44721</v>
      </c>
      <c r="G751" s="100">
        <f t="shared" ref="G751" si="1602">SUM(D751)</f>
        <v>-28132.299999999821</v>
      </c>
    </row>
    <row r="752" spans="1:14">
      <c r="A752" s="63">
        <v>8</v>
      </c>
      <c r="B752" s="97">
        <v>44722</v>
      </c>
      <c r="C752" s="98">
        <f t="shared" ref="C752" si="1603">C751+D752</f>
        <v>960795.2</v>
      </c>
      <c r="D752" s="98">
        <f>'June - 2022'!L28</f>
        <v>-4400</v>
      </c>
      <c r="F752" s="99">
        <f t="shared" ref="F752" si="1604">B752</f>
        <v>44722</v>
      </c>
      <c r="G752" s="100">
        <f t="shared" ref="G752" si="1605">SUM(D752)</f>
        <v>-4400</v>
      </c>
    </row>
    <row r="753" spans="1:7">
      <c r="A753" s="63">
        <v>9</v>
      </c>
      <c r="B753" s="97">
        <v>44725</v>
      </c>
      <c r="C753" s="98">
        <f t="shared" ref="C753" si="1606">C752+D753</f>
        <v>946230.20000000007</v>
      </c>
      <c r="D753" s="98">
        <f>'June - 2022'!L30</f>
        <v>-14564.999999999884</v>
      </c>
      <c r="F753" s="99">
        <f t="shared" ref="F753" si="1607">B753</f>
        <v>44725</v>
      </c>
      <c r="G753" s="100">
        <f t="shared" ref="G753" si="1608">SUM(D753)</f>
        <v>-14564.999999999884</v>
      </c>
    </row>
    <row r="754" spans="1:7">
      <c r="A754" s="63">
        <v>10</v>
      </c>
      <c r="B754" s="97">
        <v>44726</v>
      </c>
      <c r="C754" s="98">
        <f t="shared" ref="C754" si="1609">C753+D754</f>
        <v>947322.7</v>
      </c>
      <c r="D754" s="98">
        <f>'June - 2022'!L33</f>
        <v>1092.4999999999154</v>
      </c>
      <c r="F754" s="99">
        <f t="shared" ref="F754" si="1610">B754</f>
        <v>44726</v>
      </c>
      <c r="G754" s="100">
        <f t="shared" ref="G754" si="1611">SUM(D754)</f>
        <v>1092.4999999999154</v>
      </c>
    </row>
    <row r="755" spans="1:7">
      <c r="A755" s="63">
        <v>11</v>
      </c>
      <c r="B755" s="97">
        <v>44727</v>
      </c>
      <c r="C755" s="98">
        <f t="shared" ref="C755" si="1612">C754+D755</f>
        <v>945412.7</v>
      </c>
      <c r="D755" s="98">
        <f>'June - 2022'!L35</f>
        <v>-1910.0000000000364</v>
      </c>
      <c r="F755" s="99">
        <f t="shared" ref="F755" si="1613">B755</f>
        <v>44727</v>
      </c>
      <c r="G755" s="100">
        <f t="shared" ref="G755" si="1614">SUM(D755)</f>
        <v>-1910.0000000000364</v>
      </c>
    </row>
    <row r="756" spans="1:7">
      <c r="A756" s="63">
        <v>12</v>
      </c>
      <c r="B756" s="97">
        <v>44728</v>
      </c>
      <c r="C756" s="98">
        <f t="shared" ref="C756" si="1615">C755+D756</f>
        <v>973277.99999999988</v>
      </c>
      <c r="D756" s="98">
        <f>'June - 2022'!L38</f>
        <v>27865.299999999923</v>
      </c>
      <c r="F756" s="99">
        <f t="shared" ref="F756" si="1616">B756</f>
        <v>44728</v>
      </c>
      <c r="G756" s="100">
        <f t="shared" ref="G756" si="1617">SUM(D756)</f>
        <v>27865.299999999923</v>
      </c>
    </row>
    <row r="757" spans="1:7">
      <c r="A757" s="63">
        <v>13</v>
      </c>
      <c r="B757" s="97">
        <v>44729</v>
      </c>
      <c r="C757" s="98">
        <f t="shared" ref="C757" si="1618">C756+D757</f>
        <v>944217.99999999977</v>
      </c>
      <c r="D757" s="98">
        <f>'June - 2022'!L40</f>
        <v>-29060.000000000127</v>
      </c>
      <c r="F757" s="99">
        <f t="shared" ref="F757" si="1619">B757</f>
        <v>44729</v>
      </c>
      <c r="G757" s="100">
        <f t="shared" ref="G757" si="1620">SUM(D757)</f>
        <v>-29060.000000000127</v>
      </c>
    </row>
    <row r="758" spans="1:7">
      <c r="A758" s="63">
        <v>14</v>
      </c>
      <c r="B758" s="97">
        <v>44732</v>
      </c>
      <c r="C758" s="98">
        <f t="shared" ref="C758" si="1621">C757+D758</f>
        <v>965992.99999999988</v>
      </c>
      <c r="D758" s="98">
        <f>'June - 2022'!L42</f>
        <v>21775.000000000091</v>
      </c>
      <c r="F758" s="99">
        <f t="shared" ref="F758" si="1622">B758</f>
        <v>44732</v>
      </c>
      <c r="G758" s="100">
        <f t="shared" ref="G758" si="1623">SUM(D758)</f>
        <v>21775.000000000091</v>
      </c>
    </row>
    <row r="759" spans="1:7">
      <c r="A759" s="63">
        <v>15</v>
      </c>
      <c r="B759" s="97">
        <v>44733</v>
      </c>
      <c r="C759" s="98">
        <f t="shared" ref="C759" si="1624">C758+D759</f>
        <v>932442.99999999988</v>
      </c>
      <c r="D759" s="98">
        <f>'June - 2022'!L46</f>
        <v>-33550</v>
      </c>
      <c r="F759" s="99">
        <f t="shared" ref="F759" si="1625">B759</f>
        <v>44733</v>
      </c>
      <c r="G759" s="100">
        <f t="shared" ref="G759" si="1626">SUM(D759)</f>
        <v>-33550</v>
      </c>
    </row>
    <row r="760" spans="1:7">
      <c r="A760" s="63">
        <v>16</v>
      </c>
      <c r="B760" s="97">
        <v>44734</v>
      </c>
      <c r="C760" s="98">
        <f t="shared" ref="C760" si="1627">C759+D760</f>
        <v>943492.99999999988</v>
      </c>
      <c r="D760" s="98">
        <f>'June - 2022'!L47</f>
        <v>11050</v>
      </c>
      <c r="F760" s="99">
        <f t="shared" ref="F760" si="1628">B760</f>
        <v>44734</v>
      </c>
      <c r="G760" s="100">
        <f t="shared" ref="G760" si="1629">SUM(D760)</f>
        <v>11050</v>
      </c>
    </row>
    <row r="761" spans="1:7">
      <c r="A761" s="63">
        <v>17</v>
      </c>
      <c r="B761" s="97">
        <v>44735</v>
      </c>
      <c r="C761" s="98">
        <f t="shared" ref="C761" si="1630">C760+D761</f>
        <v>979543</v>
      </c>
      <c r="D761" s="98">
        <f>'June - 2022'!L50</f>
        <v>36050.000000000073</v>
      </c>
      <c r="F761" s="99">
        <f t="shared" ref="F761" si="1631">B761</f>
        <v>44735</v>
      </c>
      <c r="G761" s="100">
        <f t="shared" ref="G761" si="1632">SUM(D761)</f>
        <v>36050.000000000073</v>
      </c>
    </row>
    <row r="762" spans="1:7">
      <c r="A762" s="63">
        <v>18</v>
      </c>
      <c r="B762" s="97">
        <v>44736</v>
      </c>
      <c r="C762" s="98">
        <f t="shared" ref="C762" si="1633">C761+D762</f>
        <v>1014493</v>
      </c>
      <c r="D762" s="98">
        <f>'June - 2022'!L52</f>
        <v>34950</v>
      </c>
      <c r="F762" s="99">
        <f t="shared" ref="F762" si="1634">B762</f>
        <v>44736</v>
      </c>
      <c r="G762" s="100">
        <f t="shared" ref="G762" si="1635">SUM(D762)</f>
        <v>34950</v>
      </c>
    </row>
    <row r="763" spans="1:7">
      <c r="A763" s="63">
        <v>19</v>
      </c>
      <c r="B763" s="97">
        <v>44739</v>
      </c>
      <c r="C763" s="98">
        <f t="shared" ref="C763" si="1636">C762+D763</f>
        <v>1015562.9999999998</v>
      </c>
      <c r="D763" s="98">
        <f>'June - 2022'!L54</f>
        <v>1069.9999999997544</v>
      </c>
      <c r="F763" s="99">
        <f t="shared" ref="F763" si="1637">B763</f>
        <v>44739</v>
      </c>
      <c r="G763" s="100">
        <f t="shared" ref="G763" si="1638">SUM(D763)</f>
        <v>1069.9999999997544</v>
      </c>
    </row>
    <row r="764" spans="1:7">
      <c r="A764" s="63">
        <v>20</v>
      </c>
      <c r="B764" s="97">
        <v>44740</v>
      </c>
      <c r="C764" s="98">
        <f t="shared" ref="C764" si="1639">C763+D764</f>
        <v>1002452.9999999998</v>
      </c>
      <c r="D764" s="98">
        <f>'June - 2022'!L57</f>
        <v>-13109.999999999991</v>
      </c>
      <c r="F764" s="99">
        <f t="shared" ref="F764" si="1640">B764</f>
        <v>44740</v>
      </c>
      <c r="G764" s="100">
        <f t="shared" ref="G764" si="1641">SUM(D764)</f>
        <v>-13109.999999999991</v>
      </c>
    </row>
    <row r="765" spans="1:7">
      <c r="A765" s="63">
        <v>21</v>
      </c>
      <c r="B765" s="97">
        <v>44741</v>
      </c>
      <c r="C765" s="98">
        <f t="shared" ref="C765" si="1642">C764+D765</f>
        <v>1016342.9999999998</v>
      </c>
      <c r="D765" s="98">
        <f>'June - 2022'!L59</f>
        <v>13890.000000000015</v>
      </c>
      <c r="F765" s="99">
        <f t="shared" ref="F765" si="1643">B765</f>
        <v>44741</v>
      </c>
      <c r="G765" s="100">
        <f t="shared" ref="G765" si="1644">SUM(D765)</f>
        <v>13890.000000000015</v>
      </c>
    </row>
    <row r="766" spans="1:7">
      <c r="A766" s="63">
        <v>22</v>
      </c>
      <c r="B766" s="97">
        <v>44742</v>
      </c>
      <c r="C766" s="98">
        <f t="shared" ref="C766" si="1645">C765+D766</f>
        <v>1021492.9999999998</v>
      </c>
      <c r="D766" s="98">
        <f>'June - 2022'!L61</f>
        <v>5150</v>
      </c>
      <c r="F766" s="99">
        <f t="shared" ref="F766" si="1646">B766</f>
        <v>44742</v>
      </c>
      <c r="G766" s="100">
        <f t="shared" ref="G766" si="1647">SUM(D766)</f>
        <v>5150</v>
      </c>
    </row>
    <row r="770" spans="1:14">
      <c r="B770" s="101">
        <v>44743</v>
      </c>
      <c r="C770" s="102"/>
      <c r="D770" s="102"/>
      <c r="E770" s="102"/>
      <c r="F770" s="102"/>
      <c r="G770" s="102"/>
      <c r="H770" s="103"/>
      <c r="I770" s="95" t="s">
        <v>32</v>
      </c>
      <c r="J770" s="96">
        <v>61</v>
      </c>
      <c r="K770" s="96"/>
      <c r="L770" s="96" t="s">
        <v>134</v>
      </c>
      <c r="M770" s="96">
        <v>20</v>
      </c>
      <c r="N770" s="96"/>
    </row>
    <row r="771" spans="1:14">
      <c r="B771" s="96" t="s">
        <v>2</v>
      </c>
      <c r="C771" s="96" t="s">
        <v>39</v>
      </c>
      <c r="D771" s="96" t="s">
        <v>40</v>
      </c>
      <c r="I771" s="95" t="s">
        <v>34</v>
      </c>
      <c r="J771" s="96">
        <v>24</v>
      </c>
      <c r="K771" s="88">
        <f>J771/J770</f>
        <v>0.39344262295081966</v>
      </c>
      <c r="L771" s="87" t="s">
        <v>135</v>
      </c>
      <c r="M771" s="96">
        <v>13</v>
      </c>
      <c r="N771" s="88">
        <f>M771/M770</f>
        <v>0.65</v>
      </c>
    </row>
    <row r="772" spans="1:14">
      <c r="C772" s="96">
        <v>1000000</v>
      </c>
      <c r="D772" s="96"/>
      <c r="I772" s="95" t="s">
        <v>41</v>
      </c>
      <c r="J772" s="96">
        <v>37</v>
      </c>
      <c r="K772" s="88">
        <f>J772/J770</f>
        <v>0.60655737704918034</v>
      </c>
      <c r="L772" s="87" t="s">
        <v>136</v>
      </c>
      <c r="M772" s="96">
        <v>7</v>
      </c>
      <c r="N772" s="88">
        <f>M772/M770</f>
        <v>0.35</v>
      </c>
    </row>
    <row r="773" spans="1:14">
      <c r="A773" s="63">
        <v>1</v>
      </c>
      <c r="B773" s="97">
        <v>44743</v>
      </c>
      <c r="C773" s="98">
        <f t="shared" ref="C773" si="1648">C772+D773</f>
        <v>984175.00000000023</v>
      </c>
      <c r="D773" s="98">
        <f>'July - 2022'!L4</f>
        <v>-15824.999999999813</v>
      </c>
      <c r="F773" s="99">
        <f t="shared" ref="F773" si="1649">B773</f>
        <v>44743</v>
      </c>
      <c r="G773" s="100">
        <f t="shared" ref="G773" si="1650">SUM(D773)</f>
        <v>-15824.999999999813</v>
      </c>
    </row>
    <row r="774" spans="1:14">
      <c r="A774" s="63">
        <v>2</v>
      </c>
      <c r="B774" s="97">
        <v>44747</v>
      </c>
      <c r="C774" s="98">
        <f t="shared" ref="C774" si="1651">C773+D774</f>
        <v>992240.00000000023</v>
      </c>
      <c r="D774" s="98">
        <f>'July - 2022'!L8</f>
        <v>8065.0000000000546</v>
      </c>
      <c r="F774" s="99">
        <f t="shared" ref="F774" si="1652">B774</f>
        <v>44747</v>
      </c>
      <c r="G774" s="100">
        <f t="shared" ref="G774" si="1653">SUM(D774)</f>
        <v>8065.0000000000546</v>
      </c>
    </row>
    <row r="775" spans="1:14">
      <c r="A775" s="63">
        <v>3</v>
      </c>
      <c r="B775" s="97">
        <v>44748</v>
      </c>
      <c r="C775" s="98">
        <f t="shared" ref="C775" si="1654">C774+D775</f>
        <v>993910.00000000035</v>
      </c>
      <c r="D775" s="98">
        <f>'July - 2022'!L11</f>
        <v>1670.0000000000837</v>
      </c>
      <c r="F775" s="99">
        <f t="shared" ref="F775" si="1655">B775</f>
        <v>44748</v>
      </c>
      <c r="G775" s="100">
        <f t="shared" ref="G775" si="1656">SUM(D775)</f>
        <v>1670.0000000000837</v>
      </c>
    </row>
    <row r="776" spans="1:14">
      <c r="A776" s="63">
        <v>4</v>
      </c>
      <c r="B776" s="97">
        <v>44749</v>
      </c>
      <c r="C776" s="98">
        <f t="shared" ref="C776" si="1657">C775+D776</f>
        <v>1005860.0000000003</v>
      </c>
      <c r="D776" s="98">
        <f>'July - 2022'!L15</f>
        <v>11949.999999999995</v>
      </c>
      <c r="F776" s="99">
        <f t="shared" ref="F776" si="1658">B776</f>
        <v>44749</v>
      </c>
      <c r="G776" s="100">
        <f t="shared" ref="G776" si="1659">SUM(D776)</f>
        <v>11949.999999999995</v>
      </c>
    </row>
    <row r="777" spans="1:14">
      <c r="A777" s="63">
        <v>5</v>
      </c>
      <c r="B777" s="97">
        <v>44750</v>
      </c>
      <c r="C777" s="98">
        <f t="shared" ref="C777" si="1660">C776+D777</f>
        <v>983720.00000000035</v>
      </c>
      <c r="D777" s="98">
        <f>'July - 2022'!L18</f>
        <v>-22139.999999999964</v>
      </c>
      <c r="F777" s="99">
        <f t="shared" ref="F777" si="1661">B777</f>
        <v>44750</v>
      </c>
      <c r="G777" s="100">
        <f t="shared" ref="G777" si="1662">SUM(D777)</f>
        <v>-22139.999999999964</v>
      </c>
    </row>
    <row r="778" spans="1:14">
      <c r="A778" s="63">
        <v>6</v>
      </c>
      <c r="B778" s="97">
        <v>44753</v>
      </c>
      <c r="C778" s="98">
        <f t="shared" ref="C778" si="1663">C777+D778</f>
        <v>1006485.0000000003</v>
      </c>
      <c r="D778" s="98">
        <f>'July - 2022'!L22</f>
        <v>22764.999999999978</v>
      </c>
      <c r="F778" s="99">
        <f t="shared" ref="F778" si="1664">B778</f>
        <v>44753</v>
      </c>
      <c r="G778" s="100">
        <f t="shared" ref="G778" si="1665">SUM(D778)</f>
        <v>22764.999999999978</v>
      </c>
    </row>
    <row r="779" spans="1:14">
      <c r="A779" s="63">
        <v>7</v>
      </c>
      <c r="B779" s="97">
        <v>44754</v>
      </c>
      <c r="C779" s="98">
        <f t="shared" ref="C779" si="1666">C778+D779</f>
        <v>1019235.0000000003</v>
      </c>
      <c r="D779" s="98">
        <f>'July - 2022'!L24</f>
        <v>12749.999999999944</v>
      </c>
      <c r="F779" s="99">
        <f t="shared" ref="F779" si="1667">B779</f>
        <v>44754</v>
      </c>
      <c r="G779" s="100">
        <f t="shared" ref="G779" si="1668">SUM(D779)</f>
        <v>12749.999999999944</v>
      </c>
    </row>
    <row r="780" spans="1:14">
      <c r="A780" s="63">
        <v>8</v>
      </c>
      <c r="B780" s="97">
        <v>44755</v>
      </c>
      <c r="C780" s="98">
        <f t="shared" ref="C780" si="1669">C779+D780</f>
        <v>1013070.0000000003</v>
      </c>
      <c r="D780" s="98">
        <f>'July - 2022'!L27</f>
        <v>-6164.9999999999636</v>
      </c>
      <c r="F780" s="99">
        <f t="shared" ref="F780" si="1670">B780</f>
        <v>44755</v>
      </c>
      <c r="G780" s="100">
        <f t="shared" ref="G780" si="1671">SUM(D780)</f>
        <v>-6164.9999999999636</v>
      </c>
    </row>
    <row r="781" spans="1:14">
      <c r="A781" s="63">
        <v>9</v>
      </c>
      <c r="B781" s="97">
        <v>44756</v>
      </c>
      <c r="C781" s="98">
        <f t="shared" ref="C781" si="1672">C780+D781</f>
        <v>1022000.0000000003</v>
      </c>
      <c r="D781" s="98">
        <f>'July - 2022'!L29</f>
        <v>8929.9999999999836</v>
      </c>
      <c r="F781" s="99">
        <f t="shared" ref="F781" si="1673">B781</f>
        <v>44756</v>
      </c>
      <c r="G781" s="100">
        <f t="shared" ref="G781" si="1674">SUM(D781)</f>
        <v>8929.9999999999836</v>
      </c>
    </row>
    <row r="782" spans="1:14">
      <c r="A782" s="63">
        <v>10</v>
      </c>
      <c r="B782" s="97">
        <v>44757</v>
      </c>
      <c r="C782" s="98">
        <f t="shared" ref="C782" si="1675">C781+D782</f>
        <v>1008320.0000000005</v>
      </c>
      <c r="D782" s="98">
        <f>'July - 2022'!L30</f>
        <v>-13679.999999999871</v>
      </c>
      <c r="F782" s="99">
        <f t="shared" ref="F782" si="1676">B782</f>
        <v>44757</v>
      </c>
      <c r="G782" s="100">
        <f t="shared" ref="G782" si="1677">SUM(D782)</f>
        <v>-13679.999999999871</v>
      </c>
    </row>
    <row r="783" spans="1:14">
      <c r="A783" s="63">
        <v>11</v>
      </c>
      <c r="B783" s="97">
        <v>44760</v>
      </c>
      <c r="C783" s="98">
        <f t="shared" ref="C783" si="1678">C782+D783</f>
        <v>1027900.0000000005</v>
      </c>
      <c r="D783" s="98">
        <f>'July - 2022'!L34</f>
        <v>19579.999999999993</v>
      </c>
      <c r="F783" s="99">
        <f t="shared" ref="F783" si="1679">B783</f>
        <v>44760</v>
      </c>
      <c r="G783" s="100">
        <f t="shared" ref="G783" si="1680">SUM(D783)</f>
        <v>19579.999999999993</v>
      </c>
    </row>
    <row r="784" spans="1:14">
      <c r="A784" s="63">
        <v>12</v>
      </c>
      <c r="B784" s="97">
        <v>44761</v>
      </c>
      <c r="C784" s="98">
        <f t="shared" ref="C784" si="1681">C783+D784</f>
        <v>1028345.0000000006</v>
      </c>
      <c r="D784" s="98">
        <f>'July - 2022'!L36</f>
        <v>445.00000000016371</v>
      </c>
      <c r="F784" s="99">
        <f t="shared" ref="F784" si="1682">B784</f>
        <v>44761</v>
      </c>
      <c r="G784" s="100">
        <f t="shared" ref="G784" si="1683">SUM(D784)</f>
        <v>445.00000000016371</v>
      </c>
    </row>
    <row r="785" spans="1:14">
      <c r="A785" s="63">
        <v>13</v>
      </c>
      <c r="B785" s="97">
        <v>44762</v>
      </c>
      <c r="C785" s="98">
        <f t="shared" ref="C785" si="1684">C784+D785</f>
        <v>1029380.0000000005</v>
      </c>
      <c r="D785" s="98">
        <f>'July - 2022'!L40</f>
        <v>1034.9999999998872</v>
      </c>
      <c r="F785" s="99">
        <f t="shared" ref="F785" si="1685">B785</f>
        <v>44762</v>
      </c>
      <c r="G785" s="100">
        <f t="shared" ref="G785" si="1686">SUM(D785)</f>
        <v>1034.9999999998872</v>
      </c>
    </row>
    <row r="786" spans="1:14">
      <c r="A786" s="63">
        <v>14</v>
      </c>
      <c r="B786" s="97">
        <v>44763</v>
      </c>
      <c r="C786" s="98">
        <f t="shared" ref="C786" si="1687">C785+D786</f>
        <v>1068032.5000000005</v>
      </c>
      <c r="D786" s="98">
        <f>'July - 2022'!L45</f>
        <v>38652.49999999992</v>
      </c>
      <c r="F786" s="99">
        <f t="shared" ref="F786" si="1688">B786</f>
        <v>44763</v>
      </c>
      <c r="G786" s="100">
        <f t="shared" ref="G786" si="1689">SUM(D786)</f>
        <v>38652.49999999992</v>
      </c>
    </row>
    <row r="787" spans="1:14">
      <c r="A787" s="63">
        <v>15</v>
      </c>
      <c r="B787" s="97">
        <v>44764</v>
      </c>
      <c r="C787" s="98">
        <f t="shared" ref="C787" si="1690">C786+D787</f>
        <v>1054432.5000000005</v>
      </c>
      <c r="D787" s="98">
        <f>'July - 2022'!L48</f>
        <v>-13600.000000000051</v>
      </c>
      <c r="F787" s="99">
        <f t="shared" ref="F787" si="1691">B787</f>
        <v>44764</v>
      </c>
      <c r="G787" s="100">
        <f t="shared" ref="G787" si="1692">SUM(D787)</f>
        <v>-13600.000000000051</v>
      </c>
    </row>
    <row r="788" spans="1:14">
      <c r="A788" s="63">
        <v>16</v>
      </c>
      <c r="B788" s="97">
        <v>44767</v>
      </c>
      <c r="C788" s="98">
        <f t="shared" ref="C788" si="1693">C787+D788</f>
        <v>1088502.5000000005</v>
      </c>
      <c r="D788" s="98">
        <f>'July - 2022'!L51</f>
        <v>34070.000000000029</v>
      </c>
      <c r="F788" s="99">
        <f t="shared" ref="F788" si="1694">B788</f>
        <v>44767</v>
      </c>
      <c r="G788" s="100">
        <f t="shared" ref="G788" si="1695">SUM(D788)</f>
        <v>34070.000000000029</v>
      </c>
    </row>
    <row r="789" spans="1:14">
      <c r="A789" s="63">
        <v>17</v>
      </c>
      <c r="B789" s="97">
        <v>44768</v>
      </c>
      <c r="C789" s="98">
        <f t="shared" ref="C789" si="1696">C788+D789</f>
        <v>1086182.5000000005</v>
      </c>
      <c r="D789" s="98">
        <f>'July - 2022'!L54</f>
        <v>-2320.0000000000955</v>
      </c>
      <c r="F789" s="99">
        <f t="shared" ref="F789" si="1697">B789</f>
        <v>44768</v>
      </c>
      <c r="G789" s="100">
        <f t="shared" ref="G789" si="1698">SUM(D789)</f>
        <v>-2320.0000000000955</v>
      </c>
    </row>
    <row r="790" spans="1:14">
      <c r="A790" s="63">
        <v>18</v>
      </c>
      <c r="B790" s="97">
        <v>44769</v>
      </c>
      <c r="C790" s="98">
        <f t="shared" ref="C790" si="1699">C789+D790</f>
        <v>1080845.0000000005</v>
      </c>
      <c r="D790" s="98">
        <f>'July - 2022'!L57</f>
        <v>-5337.4999999998845</v>
      </c>
      <c r="F790" s="99">
        <f t="shared" ref="F790" si="1700">B790</f>
        <v>44769</v>
      </c>
      <c r="G790" s="100">
        <f t="shared" ref="G790" si="1701">SUM(D790)</f>
        <v>-5337.4999999998845</v>
      </c>
    </row>
    <row r="791" spans="1:14">
      <c r="A791" s="63">
        <v>19</v>
      </c>
      <c r="B791" s="97">
        <v>44770</v>
      </c>
      <c r="C791" s="98">
        <f t="shared" ref="C791" si="1702">C790+D791</f>
        <v>1113165.0000000002</v>
      </c>
      <c r="D791" s="98">
        <f>'July - 2022'!L61</f>
        <v>32319.999999999869</v>
      </c>
      <c r="F791" s="99">
        <f t="shared" ref="F791" si="1703">B791</f>
        <v>44770</v>
      </c>
      <c r="G791" s="100">
        <f t="shared" ref="G791" si="1704">SUM(D791)</f>
        <v>32319.999999999869</v>
      </c>
    </row>
    <row r="792" spans="1:14">
      <c r="A792" s="63">
        <v>20</v>
      </c>
      <c r="B792" s="97">
        <v>44771</v>
      </c>
      <c r="C792" s="98">
        <f t="shared" ref="C792" si="1705">C791+D792</f>
        <v>1127105</v>
      </c>
      <c r="D792" s="98">
        <f>'July - 2022'!L63</f>
        <v>13939.999999999878</v>
      </c>
      <c r="F792" s="99">
        <f t="shared" ref="F792" si="1706">B792</f>
        <v>44771</v>
      </c>
      <c r="G792" s="100">
        <f t="shared" ref="G792" si="1707">SUM(D792)</f>
        <v>13939.999999999878</v>
      </c>
    </row>
    <row r="796" spans="1:14">
      <c r="B796" s="101">
        <v>44774</v>
      </c>
      <c r="C796" s="102"/>
      <c r="D796" s="102"/>
      <c r="E796" s="102"/>
      <c r="F796" s="102"/>
      <c r="G796" s="102"/>
      <c r="H796" s="103"/>
      <c r="I796" s="95" t="s">
        <v>32</v>
      </c>
      <c r="J796" s="96">
        <v>80</v>
      </c>
      <c r="K796" s="96"/>
      <c r="L796" s="96" t="s">
        <v>134</v>
      </c>
      <c r="M796" s="96">
        <v>20</v>
      </c>
      <c r="N796" s="96"/>
    </row>
    <row r="797" spans="1:14">
      <c r="B797" s="96" t="s">
        <v>2</v>
      </c>
      <c r="C797" s="96" t="s">
        <v>39</v>
      </c>
      <c r="D797" s="96" t="s">
        <v>40</v>
      </c>
      <c r="I797" s="95" t="s">
        <v>34</v>
      </c>
      <c r="J797" s="96">
        <v>31</v>
      </c>
      <c r="K797" s="88">
        <f>J797/J796</f>
        <v>0.38750000000000001</v>
      </c>
      <c r="L797" s="87" t="s">
        <v>135</v>
      </c>
      <c r="M797" s="96">
        <v>10</v>
      </c>
      <c r="N797" s="88">
        <f>M797/M796</f>
        <v>0.5</v>
      </c>
    </row>
    <row r="798" spans="1:14">
      <c r="C798" s="96">
        <v>1000000</v>
      </c>
      <c r="D798" s="96"/>
      <c r="I798" s="95" t="s">
        <v>41</v>
      </c>
      <c r="J798" s="96">
        <v>49</v>
      </c>
      <c r="K798" s="88">
        <f>J798/J796</f>
        <v>0.61250000000000004</v>
      </c>
      <c r="L798" s="87" t="s">
        <v>136</v>
      </c>
      <c r="M798" s="96">
        <v>10</v>
      </c>
      <c r="N798" s="88">
        <f>M798/M796</f>
        <v>0.5</v>
      </c>
    </row>
    <row r="799" spans="1:14">
      <c r="A799" s="63">
        <v>1</v>
      </c>
      <c r="B799" s="97">
        <v>44774</v>
      </c>
      <c r="C799" s="98">
        <f t="shared" ref="C799" si="1708">C798+D799</f>
        <v>1029907.5</v>
      </c>
      <c r="D799" s="98">
        <f>'Aug - 2022'!L7</f>
        <v>29907.500000000029</v>
      </c>
      <c r="F799" s="99">
        <f t="shared" ref="F799" si="1709">B799</f>
        <v>44774</v>
      </c>
      <c r="G799" s="100">
        <f t="shared" ref="G799" si="1710">SUM(D799)</f>
        <v>29907.500000000029</v>
      </c>
    </row>
    <row r="800" spans="1:14">
      <c r="A800" s="63">
        <v>2</v>
      </c>
      <c r="B800" s="97">
        <v>44775</v>
      </c>
      <c r="C800" s="98">
        <f t="shared" ref="C800" si="1711">C799+D800</f>
        <v>1020470</v>
      </c>
      <c r="D800" s="98">
        <f>'Aug - 2022'!L11</f>
        <v>-9437.5000000000291</v>
      </c>
      <c r="F800" s="99">
        <f t="shared" ref="F800" si="1712">B800</f>
        <v>44775</v>
      </c>
      <c r="G800" s="100">
        <f t="shared" ref="G800" si="1713">SUM(D800)</f>
        <v>-9437.5000000000291</v>
      </c>
    </row>
    <row r="801" spans="1:7">
      <c r="A801" s="63">
        <v>3</v>
      </c>
      <c r="B801" s="97">
        <v>44776</v>
      </c>
      <c r="C801" s="98">
        <f t="shared" ref="C801" si="1714">C800+D801</f>
        <v>994345.00000000012</v>
      </c>
      <c r="D801" s="98">
        <f>'Aug - 2022'!L15</f>
        <v>-26124.999999999898</v>
      </c>
      <c r="F801" s="99">
        <f t="shared" ref="F801" si="1715">B801</f>
        <v>44776</v>
      </c>
      <c r="G801" s="100">
        <f t="shared" ref="G801" si="1716">SUM(D801)</f>
        <v>-26124.999999999898</v>
      </c>
    </row>
    <row r="802" spans="1:7">
      <c r="A802" s="63">
        <v>4</v>
      </c>
      <c r="B802" s="97">
        <v>44777</v>
      </c>
      <c r="C802" s="98">
        <f t="shared" ref="C802" si="1717">C801+D802</f>
        <v>963170.00000000012</v>
      </c>
      <c r="D802" s="98">
        <f>'Aug - 2022'!L18</f>
        <v>-31175.000000000022</v>
      </c>
      <c r="F802" s="99">
        <f t="shared" ref="F802" si="1718">B802</f>
        <v>44777</v>
      </c>
      <c r="G802" s="100">
        <f t="shared" ref="G802" si="1719">SUM(D802)</f>
        <v>-31175.000000000022</v>
      </c>
    </row>
    <row r="803" spans="1:7">
      <c r="A803" s="63">
        <v>5</v>
      </c>
      <c r="B803" s="97">
        <v>44778</v>
      </c>
      <c r="C803" s="98">
        <f t="shared" ref="C803" si="1720">C802+D803</f>
        <v>978824.99999999977</v>
      </c>
      <c r="D803" s="98">
        <f>'Aug - 2022'!L23</f>
        <v>15654.999999999638</v>
      </c>
      <c r="F803" s="99">
        <f t="shared" ref="F803" si="1721">B803</f>
        <v>44778</v>
      </c>
      <c r="G803" s="100">
        <f t="shared" ref="G803" si="1722">SUM(D803)</f>
        <v>15654.999999999638</v>
      </c>
    </row>
    <row r="804" spans="1:7">
      <c r="A804" s="63">
        <v>6</v>
      </c>
      <c r="B804" s="97">
        <v>44781</v>
      </c>
      <c r="C804" s="98">
        <f t="shared" ref="C804" si="1723">C803+D804</f>
        <v>985726.24999999988</v>
      </c>
      <c r="D804" s="98">
        <f>'Aug - 2022'!L28</f>
        <v>6901.2500000000673</v>
      </c>
      <c r="F804" s="99">
        <f t="shared" ref="F804" si="1724">B804</f>
        <v>44781</v>
      </c>
      <c r="G804" s="100">
        <f t="shared" ref="G804" si="1725">SUM(D804)</f>
        <v>6901.2500000000673</v>
      </c>
    </row>
    <row r="805" spans="1:7">
      <c r="A805" s="63">
        <v>7</v>
      </c>
      <c r="B805" s="97">
        <v>44783</v>
      </c>
      <c r="C805" s="98">
        <f t="shared" ref="C805" si="1726">C804+D805</f>
        <v>1004476.2499999999</v>
      </c>
      <c r="D805" s="98">
        <f>'Aug - 2022'!L31</f>
        <v>18750</v>
      </c>
      <c r="F805" s="99">
        <f t="shared" ref="F805" si="1727">B805</f>
        <v>44783</v>
      </c>
      <c r="G805" s="100">
        <f t="shared" ref="G805" si="1728">SUM(D805)</f>
        <v>18750</v>
      </c>
    </row>
    <row r="806" spans="1:7">
      <c r="A806" s="63">
        <v>8</v>
      </c>
      <c r="B806" s="97">
        <v>44784</v>
      </c>
      <c r="C806" s="98">
        <f t="shared" ref="C806" si="1729">C805+D806</f>
        <v>988256.25000000035</v>
      </c>
      <c r="D806" s="98">
        <f>'Aug - 2022'!L34</f>
        <v>-16219.999999999527</v>
      </c>
      <c r="F806" s="99">
        <f t="shared" ref="F806" si="1730">B806</f>
        <v>44784</v>
      </c>
      <c r="G806" s="100">
        <f t="shared" ref="G806" si="1731">SUM(D806)</f>
        <v>-16219.999999999527</v>
      </c>
    </row>
    <row r="807" spans="1:7">
      <c r="A807" s="63">
        <v>9</v>
      </c>
      <c r="B807" s="97">
        <v>44785</v>
      </c>
      <c r="C807" s="98">
        <f t="shared" ref="C807" si="1732">C806+D807</f>
        <v>1019418.7500000003</v>
      </c>
      <c r="D807" s="98">
        <f>'Aug - 2022'!L39</f>
        <v>31162.500000000036</v>
      </c>
      <c r="F807" s="99">
        <f t="shared" ref="F807" si="1733">B807</f>
        <v>44785</v>
      </c>
      <c r="G807" s="100">
        <f t="shared" ref="G807" si="1734">SUM(D807)</f>
        <v>31162.500000000036</v>
      </c>
    </row>
    <row r="808" spans="1:7">
      <c r="A808" s="63">
        <v>10</v>
      </c>
      <c r="B808" s="97">
        <v>44789</v>
      </c>
      <c r="C808" s="98">
        <f t="shared" ref="C808" si="1735">C807+D808</f>
        <v>1043188.7500000003</v>
      </c>
      <c r="D808" s="98">
        <f>'Aug - 2022'!L43</f>
        <v>23769.99999999996</v>
      </c>
      <c r="F808" s="99">
        <f t="shared" ref="F808" si="1736">B808</f>
        <v>44789</v>
      </c>
      <c r="G808" s="100">
        <f t="shared" ref="G808" si="1737">SUM(D808)</f>
        <v>23769.99999999996</v>
      </c>
    </row>
    <row r="809" spans="1:7">
      <c r="A809" s="63">
        <v>11</v>
      </c>
      <c r="B809" s="97">
        <v>44790</v>
      </c>
      <c r="C809" s="98">
        <f t="shared" ref="C809" si="1738">C808+D809</f>
        <v>1099728.7500000002</v>
      </c>
      <c r="D809" s="98">
        <f>'Aug - 2022'!L48</f>
        <v>56539.999999999898</v>
      </c>
      <c r="F809" s="99">
        <f t="shared" ref="F809" si="1739">B809</f>
        <v>44790</v>
      </c>
      <c r="G809" s="100">
        <f t="shared" ref="G809" si="1740">SUM(D809)</f>
        <v>56539.999999999898</v>
      </c>
    </row>
    <row r="810" spans="1:7">
      <c r="A810" s="63">
        <v>12</v>
      </c>
      <c r="B810" s="97">
        <v>44791</v>
      </c>
      <c r="C810" s="98">
        <f t="shared" ref="C810" si="1741">C809+D810</f>
        <v>1057678.7500000002</v>
      </c>
      <c r="D810" s="98">
        <f>'Aug - 2022'!L51</f>
        <v>-42050.000000000065</v>
      </c>
      <c r="F810" s="99">
        <f t="shared" ref="F810" si="1742">B810</f>
        <v>44791</v>
      </c>
      <c r="G810" s="100">
        <f t="shared" ref="G810" si="1743">SUM(D810)</f>
        <v>-42050.000000000065</v>
      </c>
    </row>
    <row r="811" spans="1:7">
      <c r="A811" s="63">
        <v>13</v>
      </c>
      <c r="B811" s="97">
        <v>44792</v>
      </c>
      <c r="C811" s="98">
        <f t="shared" ref="C811" si="1744">C810+D811</f>
        <v>1087901.25</v>
      </c>
      <c r="D811" s="98">
        <f>'Aug - 2022'!L58</f>
        <v>30222.499999999854</v>
      </c>
      <c r="F811" s="99">
        <f t="shared" ref="F811" si="1745">B811</f>
        <v>44792</v>
      </c>
      <c r="G811" s="100">
        <f t="shared" ref="G811" si="1746">SUM(D811)</f>
        <v>30222.499999999854</v>
      </c>
    </row>
    <row r="812" spans="1:7">
      <c r="A812" s="63">
        <v>14</v>
      </c>
      <c r="B812" s="97">
        <v>44795</v>
      </c>
      <c r="C812" s="98">
        <f t="shared" ref="C812" si="1747">C811+D812</f>
        <v>1076646.25</v>
      </c>
      <c r="D812" s="98">
        <f>'Aug - 2022'!L64</f>
        <v>-11254.999999999942</v>
      </c>
      <c r="F812" s="99">
        <f t="shared" ref="F812" si="1748">B812</f>
        <v>44795</v>
      </c>
      <c r="G812" s="100">
        <f t="shared" ref="G812" si="1749">SUM(D812)</f>
        <v>-11254.999999999942</v>
      </c>
    </row>
    <row r="813" spans="1:7">
      <c r="A813" s="63">
        <v>15</v>
      </c>
      <c r="B813" s="97">
        <v>44796</v>
      </c>
      <c r="C813" s="98">
        <f t="shared" ref="C813" si="1750">C812+D813</f>
        <v>1089406.2499999998</v>
      </c>
      <c r="D813" s="98">
        <f>'Aug - 2022'!L67</f>
        <v>12759.999999999876</v>
      </c>
      <c r="F813" s="99">
        <f t="shared" ref="F813" si="1751">B813</f>
        <v>44796</v>
      </c>
      <c r="G813" s="100">
        <f t="shared" ref="G813" si="1752">SUM(D813)</f>
        <v>12759.999999999876</v>
      </c>
    </row>
    <row r="814" spans="1:7">
      <c r="A814" s="63">
        <v>16</v>
      </c>
      <c r="B814" s="97">
        <v>44797</v>
      </c>
      <c r="C814" s="98">
        <f t="shared" ref="C814" si="1753">C813+D814</f>
        <v>1105516.2499999998</v>
      </c>
      <c r="D814" s="98">
        <f>'Aug - 2022'!L70</f>
        <v>16110.000000000082</v>
      </c>
      <c r="F814" s="99">
        <f t="shared" ref="F814" si="1754">B814</f>
        <v>44797</v>
      </c>
      <c r="G814" s="100">
        <f t="shared" ref="G814" si="1755">SUM(D814)</f>
        <v>16110.000000000082</v>
      </c>
    </row>
    <row r="815" spans="1:7">
      <c r="A815" s="63">
        <v>17</v>
      </c>
      <c r="B815" s="97">
        <v>44798</v>
      </c>
      <c r="C815" s="98">
        <f t="shared" ref="C815" si="1756">C814+D815</f>
        <v>1071196.2499999998</v>
      </c>
      <c r="D815" s="98">
        <f>'Aug - 2022'!L73</f>
        <v>-34320.000000000087</v>
      </c>
      <c r="F815" s="99">
        <f t="shared" ref="F815" si="1757">B815</f>
        <v>44798</v>
      </c>
      <c r="G815" s="100">
        <f t="shared" ref="G815" si="1758">SUM(D815)</f>
        <v>-34320.000000000087</v>
      </c>
    </row>
    <row r="816" spans="1:7">
      <c r="A816" s="63">
        <v>18</v>
      </c>
      <c r="B816" s="97">
        <v>44799</v>
      </c>
      <c r="C816" s="98">
        <f t="shared" ref="C816" si="1759">C815+D816</f>
        <v>1044111.2499999998</v>
      </c>
      <c r="D816" s="98">
        <f>'Aug - 2022'!L76</f>
        <v>-27085.000000000029</v>
      </c>
      <c r="F816" s="99">
        <f t="shared" ref="F816" si="1760">B816</f>
        <v>44799</v>
      </c>
      <c r="G816" s="100">
        <f t="shared" ref="G816" si="1761">SUM(D816)</f>
        <v>-27085.000000000029</v>
      </c>
    </row>
    <row r="817" spans="1:14">
      <c r="A817" s="63">
        <v>19</v>
      </c>
      <c r="B817" s="97">
        <v>44802</v>
      </c>
      <c r="C817" s="98">
        <f t="shared" ref="C817" si="1762">C816+D817</f>
        <v>1017796.2499999998</v>
      </c>
      <c r="D817" s="98">
        <f>'Aug - 2022'!L79</f>
        <v>-26315.000000000044</v>
      </c>
      <c r="F817" s="99">
        <f t="shared" ref="F817" si="1763">B817</f>
        <v>44802</v>
      </c>
      <c r="G817" s="100">
        <f t="shared" ref="G817" si="1764">SUM(D817)</f>
        <v>-26315.000000000044</v>
      </c>
    </row>
    <row r="818" spans="1:14">
      <c r="A818" s="63">
        <v>20</v>
      </c>
      <c r="B818" s="97">
        <v>44803</v>
      </c>
      <c r="C818" s="98">
        <f t="shared" ref="C818" si="1765">C817+D818</f>
        <v>1016216.2499999998</v>
      </c>
      <c r="D818" s="98">
        <f>'Aug - 2022'!L82</f>
        <v>-1579.9999999999727</v>
      </c>
      <c r="F818" s="99">
        <f t="shared" ref="F818" si="1766">B818</f>
        <v>44803</v>
      </c>
      <c r="G818" s="100">
        <f t="shared" ref="G818" si="1767">SUM(D818)</f>
        <v>-1579.9999999999727</v>
      </c>
    </row>
    <row r="822" spans="1:14">
      <c r="B822" s="101">
        <v>44805</v>
      </c>
      <c r="C822" s="102"/>
      <c r="D822" s="102"/>
      <c r="E822" s="102"/>
      <c r="F822" s="102"/>
      <c r="G822" s="102"/>
      <c r="H822" s="103"/>
      <c r="I822" s="95" t="s">
        <v>32</v>
      </c>
      <c r="J822" s="96">
        <v>84</v>
      </c>
      <c r="K822" s="96"/>
      <c r="L822" s="96" t="s">
        <v>134</v>
      </c>
      <c r="M822" s="96">
        <v>22</v>
      </c>
      <c r="N822" s="96"/>
    </row>
    <row r="823" spans="1:14">
      <c r="B823" s="96" t="s">
        <v>2</v>
      </c>
      <c r="C823" s="96" t="s">
        <v>39</v>
      </c>
      <c r="D823" s="96" t="s">
        <v>40</v>
      </c>
      <c r="I823" s="95" t="s">
        <v>34</v>
      </c>
      <c r="J823" s="96">
        <v>38</v>
      </c>
      <c r="K823" s="88">
        <f>J823/J822</f>
        <v>0.45238095238095238</v>
      </c>
      <c r="L823" s="87" t="s">
        <v>135</v>
      </c>
      <c r="M823" s="96">
        <v>15</v>
      </c>
      <c r="N823" s="88">
        <f>M823/M822</f>
        <v>0.68181818181818177</v>
      </c>
    </row>
    <row r="824" spans="1:14">
      <c r="C824" s="96">
        <v>1000000</v>
      </c>
      <c r="D824" s="96"/>
      <c r="I824" s="95" t="s">
        <v>41</v>
      </c>
      <c r="J824" s="96">
        <v>46</v>
      </c>
      <c r="K824" s="88">
        <f>J824/J822</f>
        <v>0.54761904761904767</v>
      </c>
      <c r="L824" s="87" t="s">
        <v>136</v>
      </c>
      <c r="M824" s="96">
        <v>7</v>
      </c>
      <c r="N824" s="88">
        <f>M824/M822</f>
        <v>0.31818181818181818</v>
      </c>
    </row>
    <row r="825" spans="1:14">
      <c r="A825" s="63">
        <v>1</v>
      </c>
      <c r="B825" s="97">
        <v>44805</v>
      </c>
      <c r="C825" s="98">
        <f t="shared" ref="C825" si="1768">C824+D825</f>
        <v>1031620</v>
      </c>
      <c r="D825" s="98">
        <f>'Sep - 2022'!L5</f>
        <v>31619.99999999996</v>
      </c>
      <c r="F825" s="99">
        <f t="shared" ref="F825" si="1769">B825</f>
        <v>44805</v>
      </c>
      <c r="G825" s="100">
        <f t="shared" ref="G825" si="1770">SUM(D825)</f>
        <v>31619.99999999996</v>
      </c>
    </row>
    <row r="826" spans="1:14">
      <c r="A826" s="63">
        <v>2</v>
      </c>
      <c r="B826" s="97">
        <v>44806</v>
      </c>
      <c r="C826" s="98">
        <f t="shared" ref="C826" si="1771">C825+D826</f>
        <v>1010387.5000000001</v>
      </c>
      <c r="D826" s="98">
        <f>'Sep - 2022'!L9</f>
        <v>-21232.499999999909</v>
      </c>
      <c r="F826" s="99">
        <f t="shared" ref="F826" si="1772">B826</f>
        <v>44806</v>
      </c>
      <c r="G826" s="100">
        <f t="shared" ref="G826" si="1773">SUM(D826)</f>
        <v>-21232.499999999909</v>
      </c>
    </row>
    <row r="827" spans="1:14">
      <c r="A827" s="63">
        <v>3</v>
      </c>
      <c r="B827" s="97">
        <v>44809</v>
      </c>
      <c r="C827" s="98">
        <f t="shared" ref="C827" si="1774">C826+D827</f>
        <v>1012797.5000000001</v>
      </c>
      <c r="D827" s="98">
        <f>'Sep - 2022'!L12</f>
        <v>2410.0000000000364</v>
      </c>
      <c r="F827" s="99">
        <f t="shared" ref="F827" si="1775">B827</f>
        <v>44809</v>
      </c>
      <c r="G827" s="100">
        <f t="shared" ref="G827" si="1776">SUM(D827)</f>
        <v>2410.0000000000364</v>
      </c>
    </row>
    <row r="828" spans="1:14">
      <c r="A828" s="63">
        <v>4</v>
      </c>
      <c r="B828" s="97">
        <v>44810</v>
      </c>
      <c r="C828" s="98">
        <f t="shared" ref="C828" si="1777">C827+D828</f>
        <v>1052687.5</v>
      </c>
      <c r="D828" s="98">
        <f>'Sep - 2022'!L14</f>
        <v>39889.999999999971</v>
      </c>
      <c r="F828" s="99">
        <f t="shared" ref="F828" si="1778">B828</f>
        <v>44810</v>
      </c>
      <c r="G828" s="100">
        <f t="shared" ref="G828" si="1779">SUM(D828)</f>
        <v>39889.999999999971</v>
      </c>
    </row>
    <row r="829" spans="1:14">
      <c r="A829" s="63">
        <v>5</v>
      </c>
      <c r="B829" s="97">
        <v>44811</v>
      </c>
      <c r="C829" s="98">
        <f t="shared" ref="C829" si="1780">C828+D829</f>
        <v>1058602.5000000002</v>
      </c>
      <c r="D829" s="98">
        <f>'Sep - 2022'!L20</f>
        <v>5915.0000000002619</v>
      </c>
      <c r="F829" s="99">
        <f t="shared" ref="F829" si="1781">B829</f>
        <v>44811</v>
      </c>
      <c r="G829" s="100">
        <f t="shared" ref="G829" si="1782">SUM(D829)</f>
        <v>5915.0000000002619</v>
      </c>
    </row>
    <row r="830" spans="1:14">
      <c r="A830" s="63">
        <v>6</v>
      </c>
      <c r="B830" s="97">
        <v>44812</v>
      </c>
      <c r="C830" s="98">
        <f t="shared" ref="C830" si="1783">C829+D830</f>
        <v>1069952.5000000002</v>
      </c>
      <c r="D830" s="98">
        <f>'Sep - 2022'!L25</f>
        <v>11349.99999999992</v>
      </c>
      <c r="F830" s="99">
        <f t="shared" ref="F830" si="1784">B830</f>
        <v>44812</v>
      </c>
      <c r="G830" s="100">
        <f t="shared" ref="G830" si="1785">SUM(D830)</f>
        <v>11349.99999999992</v>
      </c>
    </row>
    <row r="831" spans="1:14">
      <c r="A831" s="63">
        <v>7</v>
      </c>
      <c r="B831" s="97">
        <v>44813</v>
      </c>
      <c r="C831" s="98">
        <f t="shared" ref="C831" si="1786">C830+D831</f>
        <v>1078677.5000000002</v>
      </c>
      <c r="D831" s="98">
        <f>'Sep - 2022'!L28</f>
        <v>8724.9999999999545</v>
      </c>
      <c r="F831" s="99">
        <f t="shared" ref="F831" si="1787">B831</f>
        <v>44813</v>
      </c>
      <c r="G831" s="100">
        <f t="shared" ref="G831" si="1788">SUM(D831)</f>
        <v>8724.9999999999545</v>
      </c>
    </row>
    <row r="832" spans="1:14">
      <c r="A832" s="63">
        <v>10</v>
      </c>
      <c r="B832" s="97">
        <v>44816</v>
      </c>
      <c r="C832" s="98">
        <f t="shared" ref="C832" si="1789">C831+D832</f>
        <v>1094585.0000000002</v>
      </c>
      <c r="D832" s="98">
        <f>'Sep - 2022'!L31</f>
        <v>15907.499999999984</v>
      </c>
      <c r="F832" s="99">
        <f t="shared" ref="F832" si="1790">B832</f>
        <v>44816</v>
      </c>
      <c r="G832" s="100">
        <f t="shared" ref="G832" si="1791">SUM(D832)</f>
        <v>15907.499999999984</v>
      </c>
    </row>
    <row r="833" spans="1:7">
      <c r="A833" s="63">
        <v>11</v>
      </c>
      <c r="B833" s="97">
        <v>44817</v>
      </c>
      <c r="C833" s="98">
        <f t="shared" ref="C833" si="1792">C832+D833</f>
        <v>1055521.0000000002</v>
      </c>
      <c r="D833" s="98">
        <f>'Sep - 2022'!L38</f>
        <v>-39064.000000000015</v>
      </c>
      <c r="F833" s="99">
        <f t="shared" ref="F833" si="1793">B833</f>
        <v>44817</v>
      </c>
      <c r="G833" s="100">
        <f t="shared" ref="G833" si="1794">SUM(D833)</f>
        <v>-39064.000000000015</v>
      </c>
    </row>
    <row r="834" spans="1:7">
      <c r="A834" s="63">
        <v>12</v>
      </c>
      <c r="B834" s="97">
        <v>44818</v>
      </c>
      <c r="C834" s="98">
        <f t="shared" ref="C834" si="1795">C833+D834</f>
        <v>1089553.5000000002</v>
      </c>
      <c r="D834" s="98">
        <f>'Sep - 2022'!L43</f>
        <v>34032.500000000065</v>
      </c>
      <c r="F834" s="99">
        <f t="shared" ref="F834" si="1796">B834</f>
        <v>44818</v>
      </c>
      <c r="G834" s="100">
        <f t="shared" ref="G834" si="1797">SUM(D834)</f>
        <v>34032.500000000065</v>
      </c>
    </row>
    <row r="835" spans="1:7">
      <c r="A835" s="63">
        <v>13</v>
      </c>
      <c r="B835" s="97">
        <v>44819</v>
      </c>
      <c r="C835" s="98">
        <f t="shared" ref="C835" si="1798">C834+D835</f>
        <v>1077543.5000000005</v>
      </c>
      <c r="D835" s="98">
        <f>'Sep - 2022'!L47</f>
        <v>-12009.999999999718</v>
      </c>
      <c r="F835" s="99">
        <f t="shared" ref="F835" si="1799">B835</f>
        <v>44819</v>
      </c>
      <c r="G835" s="100">
        <f t="shared" ref="G835" si="1800">SUM(D835)</f>
        <v>-12009.999999999718</v>
      </c>
    </row>
    <row r="836" spans="1:7">
      <c r="A836" s="63">
        <v>14</v>
      </c>
      <c r="B836" s="97">
        <v>44820</v>
      </c>
      <c r="C836" s="98">
        <f t="shared" ref="C836" si="1801">C835+D836</f>
        <v>1158733.5000000002</v>
      </c>
      <c r="D836" s="98">
        <f>'Sep - 2022'!L52</f>
        <v>81189.999999999694</v>
      </c>
      <c r="F836" s="99">
        <f t="shared" ref="F836" si="1802">B836</f>
        <v>44820</v>
      </c>
      <c r="G836" s="100">
        <f t="shared" ref="G836" si="1803">SUM(D836)</f>
        <v>81189.999999999694</v>
      </c>
    </row>
    <row r="837" spans="1:7">
      <c r="A837" s="63">
        <v>15</v>
      </c>
      <c r="B837" s="97">
        <v>44823</v>
      </c>
      <c r="C837" s="98">
        <f t="shared" ref="C837" si="1804">C836+D837</f>
        <v>1189733.5000000002</v>
      </c>
      <c r="D837" s="98">
        <f>'Sep - 2022'!L55</f>
        <v>31000.000000000044</v>
      </c>
      <c r="F837" s="99">
        <f t="shared" ref="F837" si="1805">B837</f>
        <v>44823</v>
      </c>
      <c r="G837" s="100">
        <f t="shared" ref="G837" si="1806">SUM(D837)</f>
        <v>31000.000000000044</v>
      </c>
    </row>
    <row r="838" spans="1:7">
      <c r="A838" s="63">
        <v>16</v>
      </c>
      <c r="B838" s="97">
        <v>44824</v>
      </c>
      <c r="C838" s="98">
        <f t="shared" ref="C838" si="1807">C837+D838</f>
        <v>1185003.5000000002</v>
      </c>
      <c r="D838" s="98">
        <f>'Sep - 2022'!L60</f>
        <v>-4730.0000000000637</v>
      </c>
      <c r="F838" s="99">
        <f t="shared" ref="F838" si="1808">B838</f>
        <v>44824</v>
      </c>
      <c r="G838" s="100">
        <f t="shared" ref="G838" si="1809">SUM(D838)</f>
        <v>-4730.0000000000637</v>
      </c>
    </row>
    <row r="839" spans="1:7">
      <c r="A839" s="63">
        <v>17</v>
      </c>
      <c r="B839" s="97">
        <v>44825</v>
      </c>
      <c r="C839" s="98">
        <f t="shared" ref="C839" si="1810">C838+D839</f>
        <v>1147058.5000000002</v>
      </c>
      <c r="D839" s="98">
        <f>'Sep - 2022'!L63</f>
        <v>-37944.999999999949</v>
      </c>
      <c r="F839" s="99">
        <f t="shared" ref="F839" si="1811">B839</f>
        <v>44825</v>
      </c>
      <c r="G839" s="100">
        <f t="shared" ref="G839" si="1812">SUM(D839)</f>
        <v>-37944.999999999949</v>
      </c>
    </row>
    <row r="840" spans="1:7">
      <c r="A840" s="63">
        <v>18</v>
      </c>
      <c r="B840" s="97">
        <v>44826</v>
      </c>
      <c r="C840" s="98">
        <f t="shared" ref="C840" si="1813">C839+D840</f>
        <v>1146623.5000000002</v>
      </c>
      <c r="D840" s="98">
        <f>'Sep - 2022'!L67</f>
        <v>-434.99999999997453</v>
      </c>
      <c r="F840" s="99">
        <f t="shared" ref="F840" si="1814">B840</f>
        <v>44826</v>
      </c>
      <c r="G840" s="100">
        <f t="shared" ref="G840" si="1815">SUM(D840)</f>
        <v>-434.99999999997453</v>
      </c>
    </row>
    <row r="841" spans="1:7">
      <c r="A841" s="63">
        <v>19</v>
      </c>
      <c r="B841" s="97">
        <v>44827</v>
      </c>
      <c r="C841" s="98">
        <f t="shared" ref="C841" si="1816">C840+D841</f>
        <v>1148173.5000000002</v>
      </c>
      <c r="D841" s="98">
        <f>'Sep - 2022'!L70</f>
        <v>1550.0000000000682</v>
      </c>
      <c r="F841" s="99">
        <f t="shared" ref="F841" si="1817">B841</f>
        <v>44827</v>
      </c>
      <c r="G841" s="100">
        <f t="shared" ref="G841" si="1818">SUM(D841)</f>
        <v>1550.0000000000682</v>
      </c>
    </row>
    <row r="842" spans="1:7">
      <c r="A842" s="63">
        <v>20</v>
      </c>
      <c r="B842" s="97">
        <v>44830</v>
      </c>
      <c r="C842" s="98">
        <f t="shared" ref="C842" si="1819">C841+D842</f>
        <v>1151648.5000000005</v>
      </c>
      <c r="D842" s="98">
        <f>'Sep - 2022'!L73</f>
        <v>3475.0000000001201</v>
      </c>
      <c r="F842" s="99">
        <f t="shared" ref="F842" si="1820">B842</f>
        <v>44830</v>
      </c>
      <c r="G842" s="100">
        <f t="shared" ref="G842" si="1821">SUM(D842)</f>
        <v>3475.0000000001201</v>
      </c>
    </row>
    <row r="843" spans="1:7">
      <c r="A843" s="63">
        <v>21</v>
      </c>
      <c r="B843" s="97">
        <v>44831</v>
      </c>
      <c r="C843" s="98">
        <f t="shared" ref="C843" si="1822">C842+D843</f>
        <v>1158391.0000000002</v>
      </c>
      <c r="D843" s="98">
        <f>'Sep - 2022'!L77</f>
        <v>6742.4999999998017</v>
      </c>
      <c r="F843" s="99">
        <f t="shared" ref="F843" si="1823">B843</f>
        <v>44831</v>
      </c>
      <c r="G843" s="100">
        <f t="shared" ref="G843" si="1824">SUM(D843)</f>
        <v>6742.4999999998017</v>
      </c>
    </row>
    <row r="844" spans="1:7">
      <c r="A844" s="63">
        <v>22</v>
      </c>
      <c r="B844" s="97">
        <v>44832</v>
      </c>
      <c r="C844" s="98">
        <f t="shared" ref="C844" si="1825">C843+D844</f>
        <v>1178271.0000000002</v>
      </c>
      <c r="D844" s="98">
        <f>'Sep - 2022'!L80</f>
        <v>19880.000000000007</v>
      </c>
      <c r="F844" s="99">
        <f t="shared" ref="F844" si="1826">B844</f>
        <v>44832</v>
      </c>
      <c r="G844" s="100">
        <f t="shared" ref="G844" si="1827">SUM(D844)</f>
        <v>19880.000000000007</v>
      </c>
    </row>
    <row r="845" spans="1:7">
      <c r="A845" s="63">
        <v>23</v>
      </c>
      <c r="B845" s="97">
        <v>44833</v>
      </c>
      <c r="C845" s="98">
        <f t="shared" ref="C845" si="1828">C844+D845</f>
        <v>1220546</v>
      </c>
      <c r="D845" s="98">
        <f>'Sep - 2022'!L83</f>
        <v>42274.999999999862</v>
      </c>
      <c r="F845" s="99">
        <f t="shared" ref="F845" si="1829">B845</f>
        <v>44833</v>
      </c>
      <c r="G845" s="100">
        <f t="shared" ref="G845" si="1830">SUM(D845)</f>
        <v>42274.999999999862</v>
      </c>
    </row>
    <row r="846" spans="1:7">
      <c r="A846" s="63">
        <v>24</v>
      </c>
      <c r="B846" s="97">
        <v>44834</v>
      </c>
      <c r="C846" s="98">
        <f t="shared" ref="C846" si="1831">C845+D846</f>
        <v>1192371.0000000002</v>
      </c>
      <c r="D846" s="98">
        <f>'Sep - 2022'!L86</f>
        <v>-28174.9999999998</v>
      </c>
      <c r="F846" s="99">
        <f t="shared" ref="F846" si="1832">B846</f>
        <v>44834</v>
      </c>
      <c r="G846" s="100">
        <f t="shared" ref="G846" si="1833">SUM(D846)</f>
        <v>-28174.9999999998</v>
      </c>
    </row>
    <row r="850" spans="1:14">
      <c r="B850" s="101">
        <v>44835</v>
      </c>
      <c r="C850" s="102"/>
      <c r="D850" s="102"/>
      <c r="E850" s="102"/>
      <c r="F850" s="102"/>
      <c r="G850" s="102"/>
      <c r="H850" s="103"/>
      <c r="I850" s="95" t="s">
        <v>32</v>
      </c>
      <c r="J850" s="96">
        <v>68</v>
      </c>
      <c r="K850" s="96"/>
      <c r="L850" s="96" t="s">
        <v>134</v>
      </c>
      <c r="M850" s="96">
        <v>18</v>
      </c>
      <c r="N850" s="96"/>
    </row>
    <row r="851" spans="1:14">
      <c r="B851" s="96" t="s">
        <v>2</v>
      </c>
      <c r="C851" s="96" t="s">
        <v>39</v>
      </c>
      <c r="D851" s="96" t="s">
        <v>40</v>
      </c>
      <c r="I851" s="95" t="s">
        <v>34</v>
      </c>
      <c r="J851" s="96">
        <v>25</v>
      </c>
      <c r="K851" s="88">
        <f>J851/J850</f>
        <v>0.36764705882352944</v>
      </c>
      <c r="L851" s="87" t="s">
        <v>135</v>
      </c>
      <c r="M851" s="96">
        <v>10</v>
      </c>
      <c r="N851" s="88">
        <f>M851/M850</f>
        <v>0.55555555555555558</v>
      </c>
    </row>
    <row r="852" spans="1:14">
      <c r="C852" s="96">
        <v>1000000</v>
      </c>
      <c r="D852" s="96"/>
      <c r="I852" s="95" t="s">
        <v>41</v>
      </c>
      <c r="J852" s="96">
        <v>43</v>
      </c>
      <c r="K852" s="88">
        <f>J852/J850</f>
        <v>0.63235294117647056</v>
      </c>
      <c r="L852" s="87" t="s">
        <v>136</v>
      </c>
      <c r="M852" s="96">
        <v>8</v>
      </c>
      <c r="N852" s="88">
        <f>M852/M850</f>
        <v>0.44444444444444442</v>
      </c>
    </row>
    <row r="853" spans="1:14">
      <c r="A853" s="63">
        <v>1</v>
      </c>
      <c r="B853" s="97">
        <v>44837</v>
      </c>
      <c r="C853" s="98">
        <f t="shared" ref="C853" si="1834">C852+D853</f>
        <v>1009284.9999999998</v>
      </c>
      <c r="D853" s="98">
        <f>'Oct - 2022'!$L$5</f>
        <v>9284.9999999997617</v>
      </c>
      <c r="F853" s="99">
        <f t="shared" ref="F853" si="1835">B853</f>
        <v>44837</v>
      </c>
      <c r="G853" s="100">
        <f t="shared" ref="G853" si="1836">SUM(D853)</f>
        <v>9284.9999999997617</v>
      </c>
    </row>
    <row r="854" spans="1:14">
      <c r="A854" s="63">
        <v>2</v>
      </c>
      <c r="B854" s="97">
        <v>44838</v>
      </c>
      <c r="C854" s="98">
        <f t="shared" ref="C854" si="1837">C853+D854</f>
        <v>1040004.9999999999</v>
      </c>
      <c r="D854" s="98">
        <f>'Oct - 2022'!L7</f>
        <v>30720.000000000164</v>
      </c>
      <c r="F854" s="99">
        <f t="shared" ref="F854" si="1838">B854</f>
        <v>44838</v>
      </c>
      <c r="G854" s="100">
        <f t="shared" ref="G854" si="1839">SUM(D854)</f>
        <v>30720.000000000164</v>
      </c>
    </row>
    <row r="855" spans="1:14">
      <c r="A855" s="63">
        <v>3</v>
      </c>
      <c r="B855" s="97">
        <v>44840</v>
      </c>
      <c r="C855" s="98">
        <f t="shared" ref="C855" si="1840">C854+D855</f>
        <v>1074390</v>
      </c>
      <c r="D855" s="98">
        <f>'Oct - 2022'!L12</f>
        <v>34385</v>
      </c>
      <c r="F855" s="99">
        <f t="shared" ref="F855" si="1841">B855</f>
        <v>44840</v>
      </c>
      <c r="G855" s="100">
        <f t="shared" ref="G855" si="1842">SUM(D855)</f>
        <v>34385</v>
      </c>
    </row>
    <row r="856" spans="1:14">
      <c r="A856" s="63">
        <v>4</v>
      </c>
      <c r="B856" s="97">
        <v>44841</v>
      </c>
      <c r="C856" s="98">
        <f t="shared" ref="C856" si="1843">C855+D856</f>
        <v>1052440.0000000002</v>
      </c>
      <c r="D856" s="98">
        <f>'Oct - 2022'!L15</f>
        <v>-21949.999999999862</v>
      </c>
      <c r="F856" s="99">
        <f t="shared" ref="F856" si="1844">B856</f>
        <v>44841</v>
      </c>
      <c r="G856" s="100">
        <f t="shared" ref="G856" si="1845">SUM(D856)</f>
        <v>-21949.999999999862</v>
      </c>
    </row>
    <row r="857" spans="1:14">
      <c r="A857" s="63">
        <v>5</v>
      </c>
      <c r="B857" s="97">
        <v>44844</v>
      </c>
      <c r="C857" s="98">
        <f t="shared" ref="C857" si="1846">C856+D857</f>
        <v>1047995.0000000003</v>
      </c>
      <c r="D857" s="98">
        <f>'Oct - 2022'!L19</f>
        <v>-4444.9999999998518</v>
      </c>
      <c r="F857" s="99">
        <f t="shared" ref="F857" si="1847">B857</f>
        <v>44844</v>
      </c>
      <c r="G857" s="100">
        <f t="shared" ref="G857" si="1848">SUM(D857)</f>
        <v>-4444.9999999998518</v>
      </c>
    </row>
    <row r="858" spans="1:14">
      <c r="A858" s="63">
        <v>6</v>
      </c>
      <c r="B858" s="97">
        <v>44845</v>
      </c>
      <c r="C858" s="98">
        <f t="shared" ref="C858" si="1849">C857+D858</f>
        <v>1043555.0000000002</v>
      </c>
      <c r="D858" s="98">
        <f>'Oct - 2022'!L24</f>
        <v>-4440.000000000111</v>
      </c>
      <c r="F858" s="99">
        <f t="shared" ref="F858" si="1850">B858</f>
        <v>44845</v>
      </c>
      <c r="G858" s="100">
        <f t="shared" ref="G858" si="1851">SUM(D858)</f>
        <v>-4440.000000000111</v>
      </c>
    </row>
    <row r="859" spans="1:14">
      <c r="A859" s="63">
        <v>7</v>
      </c>
      <c r="B859" s="97">
        <v>44846</v>
      </c>
      <c r="C859" s="98">
        <f t="shared" ref="C859" si="1852">C858+D859</f>
        <v>1044055.0000000002</v>
      </c>
      <c r="D859" s="98">
        <f>'Oct - 2022'!L28</f>
        <v>500.0000000000291</v>
      </c>
      <c r="F859" s="99">
        <f t="shared" ref="F859" si="1853">B859</f>
        <v>44846</v>
      </c>
      <c r="G859" s="100">
        <f t="shared" ref="G859" si="1854">SUM(D859)</f>
        <v>500.0000000000291</v>
      </c>
    </row>
    <row r="860" spans="1:14">
      <c r="A860" s="63">
        <v>8</v>
      </c>
      <c r="B860" s="97">
        <v>44847</v>
      </c>
      <c r="C860" s="98">
        <f t="shared" ref="C860" si="1855">C859+D860</f>
        <v>1031995.0000000002</v>
      </c>
      <c r="D860" s="98">
        <f>'Oct - 2022'!L31</f>
        <v>-12060.000000000036</v>
      </c>
      <c r="F860" s="99">
        <f t="shared" ref="F860" si="1856">B860</f>
        <v>44847</v>
      </c>
      <c r="G860" s="100">
        <f t="shared" ref="G860" si="1857">SUM(D860)</f>
        <v>-12060.000000000036</v>
      </c>
    </row>
    <row r="861" spans="1:14">
      <c r="A861" s="63">
        <v>9</v>
      </c>
      <c r="B861" s="97">
        <v>44848</v>
      </c>
      <c r="C861" s="98">
        <f t="shared" ref="C861" si="1858">C860+D861</f>
        <v>1010984.9999999999</v>
      </c>
      <c r="D861" s="98">
        <f>'Oct - 2022'!L34</f>
        <v>-21010.000000000364</v>
      </c>
      <c r="F861" s="99">
        <f t="shared" ref="F861" si="1859">B861</f>
        <v>44848</v>
      </c>
      <c r="G861" s="100">
        <f t="shared" ref="G861" si="1860">SUM(D861)</f>
        <v>-21010.000000000364</v>
      </c>
    </row>
    <row r="862" spans="1:14">
      <c r="A862" s="63">
        <v>10</v>
      </c>
      <c r="B862" s="97">
        <v>44851</v>
      </c>
      <c r="C862" s="98">
        <f t="shared" ref="C862" si="1861">C861+D862</f>
        <v>1021309.9999999998</v>
      </c>
      <c r="D862" s="98">
        <f>'Oct - 2022'!L39</f>
        <v>10324.999999999874</v>
      </c>
      <c r="F862" s="99">
        <f t="shared" ref="F862" si="1862">B862</f>
        <v>44851</v>
      </c>
      <c r="G862" s="100">
        <f t="shared" ref="G862" si="1863">SUM(D862)</f>
        <v>10324.999999999874</v>
      </c>
    </row>
    <row r="863" spans="1:14">
      <c r="A863" s="63">
        <v>11</v>
      </c>
      <c r="B863" s="97">
        <v>44852</v>
      </c>
      <c r="C863" s="98">
        <f t="shared" ref="C863" si="1864">C862+D863</f>
        <v>1074289.9999999995</v>
      </c>
      <c r="D863" s="98">
        <f>'Oct - 2022'!L41</f>
        <v>52979.999999999745</v>
      </c>
      <c r="F863" s="99">
        <f t="shared" ref="F863" si="1865">B863</f>
        <v>44852</v>
      </c>
      <c r="G863" s="100">
        <f t="shared" ref="G863" si="1866">SUM(D863)</f>
        <v>52979.999999999745</v>
      </c>
    </row>
    <row r="864" spans="1:14">
      <c r="A864" s="63">
        <v>12</v>
      </c>
      <c r="B864" s="97">
        <v>44853</v>
      </c>
      <c r="C864" s="98">
        <f t="shared" ref="C864" si="1867">C863+D864</f>
        <v>1046874.9999999997</v>
      </c>
      <c r="D864" s="98">
        <f>'Oct - 2022'!L46</f>
        <v>-27414.99999999992</v>
      </c>
      <c r="F864" s="99">
        <f t="shared" ref="F864" si="1868">B864</f>
        <v>44853</v>
      </c>
      <c r="G864" s="100">
        <f t="shared" ref="G864" si="1869">SUM(D864)</f>
        <v>-27414.99999999992</v>
      </c>
    </row>
    <row r="865" spans="1:14">
      <c r="A865" s="63">
        <v>13</v>
      </c>
      <c r="B865" s="97">
        <v>44854</v>
      </c>
      <c r="C865" s="98">
        <f t="shared" ref="C865" si="1870">C864+D865</f>
        <v>1049509.9999999995</v>
      </c>
      <c r="D865" s="98">
        <f>'Oct - 2022'!L51</f>
        <v>2634.9999999999563</v>
      </c>
      <c r="F865" s="99">
        <f t="shared" ref="F865" si="1871">B865</f>
        <v>44854</v>
      </c>
      <c r="G865" s="100">
        <f t="shared" ref="G865" si="1872">SUM(D865)</f>
        <v>2634.9999999999563</v>
      </c>
    </row>
    <row r="866" spans="1:14">
      <c r="A866" s="63">
        <v>14</v>
      </c>
      <c r="B866" s="97">
        <v>44855</v>
      </c>
      <c r="C866" s="98">
        <f t="shared" ref="C866" si="1873">C865+D866</f>
        <v>1019912.4999999995</v>
      </c>
      <c r="D866" s="98">
        <f>'Oct - 2022'!L55</f>
        <v>-29597.50000000004</v>
      </c>
      <c r="F866" s="99">
        <f t="shared" ref="F866" si="1874">B866</f>
        <v>44855</v>
      </c>
      <c r="G866" s="100">
        <f t="shared" ref="G866" si="1875">SUM(D866)</f>
        <v>-29597.50000000004</v>
      </c>
    </row>
    <row r="867" spans="1:14">
      <c r="A867" s="63">
        <v>15</v>
      </c>
      <c r="B867" s="97">
        <v>44859</v>
      </c>
      <c r="C867" s="98">
        <f t="shared" ref="C867" si="1876">C866+D867</f>
        <v>1058549.9999999995</v>
      </c>
      <c r="D867" s="98">
        <f>'Oct - 2022'!L59</f>
        <v>38637.499999999964</v>
      </c>
      <c r="F867" s="99">
        <f t="shared" ref="F867" si="1877">B867</f>
        <v>44859</v>
      </c>
      <c r="G867" s="100">
        <f t="shared" ref="G867" si="1878">SUM(D867)</f>
        <v>38637.499999999964</v>
      </c>
    </row>
    <row r="868" spans="1:14">
      <c r="A868" s="63">
        <v>16</v>
      </c>
      <c r="B868" s="97">
        <v>44861</v>
      </c>
      <c r="C868" s="98">
        <f t="shared" ref="C868" si="1879">C867+D868</f>
        <v>1049732.4999999993</v>
      </c>
      <c r="D868" s="98">
        <f>'Oct - 2022'!L64</f>
        <v>-8817.5000000002328</v>
      </c>
      <c r="F868" s="99">
        <f t="shared" ref="F868" si="1880">B868</f>
        <v>44861</v>
      </c>
      <c r="G868" s="100">
        <f t="shared" ref="G868" si="1881">SUM(D868)</f>
        <v>-8817.5000000002328</v>
      </c>
    </row>
    <row r="869" spans="1:14">
      <c r="A869" s="63">
        <v>17</v>
      </c>
      <c r="B869" s="97">
        <v>44862</v>
      </c>
      <c r="C869" s="98">
        <f t="shared" ref="C869" si="1882">C868+D869</f>
        <v>1056942.4999999993</v>
      </c>
      <c r="D869" s="98">
        <f>'Oct - 2022'!L66</f>
        <v>7210.0000000000873</v>
      </c>
      <c r="F869" s="99">
        <f t="shared" ref="F869" si="1883">B869</f>
        <v>44862</v>
      </c>
      <c r="G869" s="100">
        <f t="shared" ref="G869" si="1884">SUM(D869)</f>
        <v>7210.0000000000873</v>
      </c>
    </row>
    <row r="870" spans="1:14">
      <c r="A870" s="63">
        <v>19</v>
      </c>
      <c r="B870" s="97">
        <v>44865</v>
      </c>
      <c r="C870" s="98">
        <f t="shared" ref="C870" si="1885">C869+D870</f>
        <v>1074057.4999999993</v>
      </c>
      <c r="D870" s="98">
        <f>'Oct - 2022'!L70</f>
        <v>17115.000000000044</v>
      </c>
      <c r="F870" s="99">
        <f t="shared" ref="F870" si="1886">B870</f>
        <v>44865</v>
      </c>
      <c r="G870" s="100">
        <f t="shared" ref="G870" si="1887">SUM(D870)</f>
        <v>17115.000000000044</v>
      </c>
    </row>
    <row r="874" spans="1:14">
      <c r="B874" s="101">
        <v>44866</v>
      </c>
      <c r="C874" s="102"/>
      <c r="D874" s="102"/>
      <c r="E874" s="102"/>
      <c r="F874" s="102"/>
      <c r="G874" s="102"/>
      <c r="H874" s="103"/>
      <c r="I874" s="95" t="s">
        <v>32</v>
      </c>
      <c r="J874" s="96">
        <v>75</v>
      </c>
      <c r="K874" s="96"/>
      <c r="L874" s="96" t="s">
        <v>134</v>
      </c>
      <c r="M874" s="96">
        <v>21</v>
      </c>
      <c r="N874" s="96"/>
    </row>
    <row r="875" spans="1:14">
      <c r="B875" s="109" t="s">
        <v>2</v>
      </c>
      <c r="C875" s="96" t="s">
        <v>39</v>
      </c>
      <c r="D875" s="96" t="s">
        <v>40</v>
      </c>
      <c r="I875" s="95" t="s">
        <v>34</v>
      </c>
      <c r="J875" s="96">
        <v>36</v>
      </c>
      <c r="K875" s="88">
        <f>J875/J874</f>
        <v>0.48</v>
      </c>
      <c r="L875" s="87" t="s">
        <v>135</v>
      </c>
      <c r="M875" s="96">
        <v>14</v>
      </c>
      <c r="N875" s="88">
        <f>M875/M874</f>
        <v>0.66666666666666663</v>
      </c>
    </row>
    <row r="876" spans="1:14">
      <c r="C876" s="96">
        <v>1000000</v>
      </c>
      <c r="D876" s="96"/>
      <c r="I876" s="95" t="s">
        <v>41</v>
      </c>
      <c r="J876" s="96">
        <v>39</v>
      </c>
      <c r="K876" s="88">
        <f>J876/J874</f>
        <v>0.52</v>
      </c>
      <c r="L876" s="87" t="s">
        <v>136</v>
      </c>
      <c r="M876" s="96">
        <v>7</v>
      </c>
      <c r="N876" s="88">
        <f>M876/M874</f>
        <v>0.33333333333333331</v>
      </c>
    </row>
    <row r="877" spans="1:14">
      <c r="A877" s="63">
        <v>1</v>
      </c>
      <c r="B877" s="97">
        <v>44866</v>
      </c>
      <c r="C877" s="98">
        <f t="shared" ref="C877" si="1888">C876+D877</f>
        <v>986305</v>
      </c>
      <c r="D877" s="98">
        <f>'Nov - 2022'!L6</f>
        <v>-13695.000000000042</v>
      </c>
      <c r="F877" s="99">
        <f t="shared" ref="F877" si="1889">B877</f>
        <v>44866</v>
      </c>
      <c r="G877" s="100">
        <f t="shared" ref="G877" si="1890">SUM(D877)</f>
        <v>-13695.000000000042</v>
      </c>
    </row>
    <row r="878" spans="1:14">
      <c r="A878" s="63">
        <v>2</v>
      </c>
      <c r="B878" s="97">
        <v>44867</v>
      </c>
      <c r="C878" s="98">
        <f t="shared" ref="C878" si="1891">C877+D878</f>
        <v>1004065</v>
      </c>
      <c r="D878" s="98">
        <f>'Nov - 2022'!L9</f>
        <v>17760.000000000044</v>
      </c>
      <c r="F878" s="99">
        <f t="shared" ref="F878" si="1892">B878</f>
        <v>44867</v>
      </c>
      <c r="G878" s="100">
        <f t="shared" ref="G878" si="1893">SUM(D878)</f>
        <v>17760.000000000044</v>
      </c>
    </row>
    <row r="879" spans="1:14">
      <c r="A879" s="63">
        <v>3</v>
      </c>
      <c r="B879" s="97">
        <v>44868</v>
      </c>
      <c r="C879" s="98">
        <f t="shared" ref="C879" si="1894">C878+D879</f>
        <v>991437.5</v>
      </c>
      <c r="D879" s="98">
        <f>'Nov - 2022'!L12</f>
        <v>-12627.500000000018</v>
      </c>
      <c r="F879" s="99">
        <f t="shared" ref="F879" si="1895">B879</f>
        <v>44868</v>
      </c>
      <c r="G879" s="100">
        <f t="shared" ref="G879" si="1896">SUM(D879)</f>
        <v>-12627.500000000018</v>
      </c>
    </row>
    <row r="880" spans="1:14">
      <c r="A880" s="63">
        <v>4</v>
      </c>
      <c r="B880" s="97">
        <v>44869</v>
      </c>
      <c r="C880" s="98">
        <f t="shared" ref="C880" si="1897">C879+D880</f>
        <v>1026452.5000000001</v>
      </c>
      <c r="D880" s="98">
        <f>'Nov - 2022'!L16</f>
        <v>35015.000000000124</v>
      </c>
      <c r="F880" s="99">
        <f t="shared" ref="F880" si="1898">B880</f>
        <v>44869</v>
      </c>
      <c r="G880" s="100">
        <f t="shared" ref="G880" si="1899">SUM(D880)</f>
        <v>35015.000000000124</v>
      </c>
    </row>
    <row r="881" spans="1:7">
      <c r="A881" s="63">
        <v>5</v>
      </c>
      <c r="B881" s="97">
        <v>44872</v>
      </c>
      <c r="C881" s="98">
        <f t="shared" ref="C881" si="1900">C880+D881</f>
        <v>1036958.75</v>
      </c>
      <c r="D881" s="98">
        <f>'Nov - 2022'!L20</f>
        <v>10506.249999999909</v>
      </c>
      <c r="F881" s="99">
        <f t="shared" ref="F881" si="1901">B881</f>
        <v>44872</v>
      </c>
      <c r="G881" s="100">
        <f t="shared" ref="G881" si="1902">SUM(D881)</f>
        <v>10506.249999999909</v>
      </c>
    </row>
    <row r="882" spans="1:7">
      <c r="A882" s="63">
        <v>6</v>
      </c>
      <c r="B882" s="97">
        <v>44874</v>
      </c>
      <c r="C882" s="98">
        <f t="shared" ref="C882" si="1903">C881+D882</f>
        <v>1051158.75</v>
      </c>
      <c r="D882" s="98">
        <f>'Nov - 2022'!L24</f>
        <v>14200.000000000069</v>
      </c>
      <c r="F882" s="99">
        <f t="shared" ref="F882" si="1904">B882</f>
        <v>44874</v>
      </c>
      <c r="G882" s="100">
        <f t="shared" ref="G882" si="1905">SUM(D882)</f>
        <v>14200.000000000069</v>
      </c>
    </row>
    <row r="883" spans="1:7">
      <c r="A883" s="63">
        <v>7</v>
      </c>
      <c r="B883" s="97">
        <v>44875</v>
      </c>
      <c r="C883" s="98">
        <f t="shared" ref="C883" si="1906">C882+D883</f>
        <v>1068208.75</v>
      </c>
      <c r="D883" s="98">
        <f>'Nov - 2022'!L27</f>
        <v>17049.999999999956</v>
      </c>
      <c r="F883" s="99">
        <f t="shared" ref="F883" si="1907">B883</f>
        <v>44875</v>
      </c>
      <c r="G883" s="100">
        <f t="shared" ref="G883" si="1908">SUM(D883)</f>
        <v>17049.999999999956</v>
      </c>
    </row>
    <row r="884" spans="1:7">
      <c r="A884" s="63">
        <v>8</v>
      </c>
      <c r="B884" s="97">
        <v>44876</v>
      </c>
      <c r="C884" s="98">
        <f t="shared" ref="C884" si="1909">C883+D884</f>
        <v>1066491.25</v>
      </c>
      <c r="D884" s="98">
        <f>'Nov - 2022'!L31</f>
        <v>-1717.5000000000682</v>
      </c>
      <c r="F884" s="99">
        <f t="shared" ref="F884" si="1910">B884</f>
        <v>44876</v>
      </c>
      <c r="G884" s="100">
        <f t="shared" ref="G884" si="1911">SUM(D884)</f>
        <v>-1717.5000000000682</v>
      </c>
    </row>
    <row r="885" spans="1:7">
      <c r="A885" s="63">
        <v>9</v>
      </c>
      <c r="B885" s="97">
        <v>44879</v>
      </c>
      <c r="C885" s="98">
        <f t="shared" ref="C885" si="1912">C884+D885</f>
        <v>1054606.25</v>
      </c>
      <c r="D885" s="98">
        <f>'Nov - 2022'!L34</f>
        <v>-11884.999999999985</v>
      </c>
      <c r="F885" s="99">
        <f t="shared" ref="F885" si="1913">B885</f>
        <v>44879</v>
      </c>
      <c r="G885" s="100">
        <f t="shared" ref="G885" si="1914">SUM(D885)</f>
        <v>-11884.999999999985</v>
      </c>
    </row>
    <row r="886" spans="1:7">
      <c r="A886" s="63">
        <v>10</v>
      </c>
      <c r="B886" s="97">
        <v>44880</v>
      </c>
      <c r="C886" s="98">
        <f t="shared" ref="C886" si="1915">C885+D886</f>
        <v>1027696.25</v>
      </c>
      <c r="D886" s="98">
        <f>'Nov - 2022'!L38</f>
        <v>-26909.999999999945</v>
      </c>
      <c r="F886" s="99">
        <f t="shared" ref="F886" si="1916">B886</f>
        <v>44880</v>
      </c>
      <c r="G886" s="100">
        <f t="shared" ref="G886" si="1917">SUM(D886)</f>
        <v>-26909.999999999945</v>
      </c>
    </row>
    <row r="887" spans="1:7">
      <c r="A887" s="63">
        <v>11</v>
      </c>
      <c r="B887" s="97">
        <v>44881</v>
      </c>
      <c r="C887" s="98">
        <f t="shared" ref="C887" si="1918">C886+D887</f>
        <v>1018766.25</v>
      </c>
      <c r="D887" s="98">
        <f>'Nov - 2022'!L41</f>
        <v>-8929.9999999999727</v>
      </c>
      <c r="F887" s="99">
        <f t="shared" ref="F887" si="1919">B887</f>
        <v>44881</v>
      </c>
      <c r="G887" s="100">
        <f t="shared" ref="G887" si="1920">SUM(D887)</f>
        <v>-8929.9999999999727</v>
      </c>
    </row>
    <row r="888" spans="1:7">
      <c r="A888" s="63">
        <v>12</v>
      </c>
      <c r="B888" s="97">
        <v>44882</v>
      </c>
      <c r="C888" s="98">
        <f t="shared" ref="C888" si="1921">C887+D888</f>
        <v>1041016.25</v>
      </c>
      <c r="D888" s="98">
        <f>'Nov - 2022'!L44</f>
        <v>22249.999999999985</v>
      </c>
      <c r="F888" s="99">
        <f t="shared" ref="F888" si="1922">B888</f>
        <v>44882</v>
      </c>
      <c r="G888" s="100">
        <f t="shared" ref="G888" si="1923">SUM(D888)</f>
        <v>22249.999999999985</v>
      </c>
    </row>
    <row r="889" spans="1:7">
      <c r="A889" s="63">
        <v>13</v>
      </c>
      <c r="B889" s="97">
        <v>44883</v>
      </c>
      <c r="C889" s="98">
        <f t="shared" ref="C889" si="1924">C888+D889</f>
        <v>1075318.75</v>
      </c>
      <c r="D889" s="98">
        <f>'Nov - 2022'!L48</f>
        <v>34302.499999999985</v>
      </c>
      <c r="F889" s="99">
        <f t="shared" ref="F889" si="1925">B889</f>
        <v>44883</v>
      </c>
      <c r="G889" s="100">
        <f t="shared" ref="G889" si="1926">SUM(D889)</f>
        <v>34302.499999999985</v>
      </c>
    </row>
    <row r="890" spans="1:7">
      <c r="A890" s="63">
        <v>14</v>
      </c>
      <c r="B890" s="97">
        <v>44886</v>
      </c>
      <c r="C890" s="98">
        <f t="shared" ref="C890" si="1927">C889+D890</f>
        <v>1112323.7499999998</v>
      </c>
      <c r="D890" s="98">
        <f>'Nov - 2022'!L53</f>
        <v>37004.999999999825</v>
      </c>
      <c r="F890" s="99">
        <f t="shared" ref="F890" si="1928">B890</f>
        <v>44886</v>
      </c>
      <c r="G890" s="100">
        <f t="shared" ref="G890" si="1929">SUM(D890)</f>
        <v>37004.999999999825</v>
      </c>
    </row>
    <row r="891" spans="1:7">
      <c r="A891" s="63">
        <v>15</v>
      </c>
      <c r="B891" s="97">
        <v>44887</v>
      </c>
      <c r="C891" s="98">
        <f t="shared" ref="C891" si="1930">C890+D891</f>
        <v>1089251.2499999998</v>
      </c>
      <c r="D891" s="98">
        <f>'Nov - 2022'!L57</f>
        <v>-23072.500000000007</v>
      </c>
      <c r="F891" s="99">
        <f t="shared" ref="F891" si="1931">B891</f>
        <v>44887</v>
      </c>
      <c r="G891" s="100">
        <f t="shared" ref="G891" si="1932">SUM(D891)</f>
        <v>-23072.500000000007</v>
      </c>
    </row>
    <row r="892" spans="1:7">
      <c r="A892" s="63">
        <v>16</v>
      </c>
      <c r="B892" s="97">
        <v>44888</v>
      </c>
      <c r="C892" s="98">
        <f t="shared" ref="C892" si="1933">C891+D892</f>
        <v>1101376.2499999998</v>
      </c>
      <c r="D892" s="98">
        <f>'Nov - 2022'!L60</f>
        <v>12125.000000000056</v>
      </c>
      <c r="F892" s="99">
        <f t="shared" ref="F892" si="1934">B892</f>
        <v>44888</v>
      </c>
      <c r="G892" s="100">
        <f t="shared" ref="G892" si="1935">SUM(D892)</f>
        <v>12125.000000000056</v>
      </c>
    </row>
    <row r="893" spans="1:7">
      <c r="A893" s="63">
        <v>17</v>
      </c>
      <c r="B893" s="97">
        <v>44889</v>
      </c>
      <c r="C893" s="98">
        <f t="shared" ref="C893" si="1936">C892+D893</f>
        <v>1130406.2499999998</v>
      </c>
      <c r="D893" s="98">
        <f>'Nov - 2022'!L63</f>
        <v>29029.999999999927</v>
      </c>
      <c r="F893" s="99">
        <f t="shared" ref="F893" si="1937">B893</f>
        <v>44889</v>
      </c>
      <c r="G893" s="100">
        <f t="shared" ref="G893" si="1938">SUM(D893)</f>
        <v>29029.999999999927</v>
      </c>
    </row>
    <row r="894" spans="1:7">
      <c r="A894" s="63">
        <v>18</v>
      </c>
      <c r="B894" s="97">
        <v>44890</v>
      </c>
      <c r="C894" s="98">
        <f t="shared" ref="C894" si="1939">C893+D894</f>
        <v>1161640.2499999998</v>
      </c>
      <c r="D894" s="98">
        <f>'Nov - 2022'!L65</f>
        <v>31234</v>
      </c>
      <c r="F894" s="99">
        <f t="shared" ref="F894" si="1940">B894</f>
        <v>44890</v>
      </c>
      <c r="G894" s="100">
        <f t="shared" ref="G894" si="1941">SUM(D894)</f>
        <v>31234</v>
      </c>
    </row>
    <row r="895" spans="1:7">
      <c r="A895" s="63">
        <v>19</v>
      </c>
      <c r="B895" s="97">
        <v>44893</v>
      </c>
      <c r="C895" s="98">
        <f t="shared" ref="C895" si="1942">C894+D895</f>
        <v>1212960.2499999998</v>
      </c>
      <c r="D895" s="98">
        <f>'Nov - 2022'!L70</f>
        <v>51320.000000000073</v>
      </c>
      <c r="F895" s="99">
        <f t="shared" ref="F895" si="1943">B895</f>
        <v>44893</v>
      </c>
      <c r="G895" s="100">
        <f t="shared" ref="G895" si="1944">SUM(D895)</f>
        <v>51320.000000000073</v>
      </c>
    </row>
    <row r="896" spans="1:7">
      <c r="A896" s="63">
        <v>20</v>
      </c>
      <c r="B896" s="97">
        <v>44894</v>
      </c>
      <c r="C896" s="98">
        <f t="shared" ref="C896" si="1945">C895+D896</f>
        <v>1270702.7499999998</v>
      </c>
      <c r="D896" s="98">
        <f>'Nov - 2022'!L73</f>
        <v>57742.500000000087</v>
      </c>
      <c r="F896" s="99">
        <f t="shared" ref="F896" si="1946">B896</f>
        <v>44894</v>
      </c>
      <c r="G896" s="100">
        <f t="shared" ref="G896" si="1947">SUM(D896)</f>
        <v>57742.500000000087</v>
      </c>
    </row>
    <row r="897" spans="1:14">
      <c r="A897" s="63">
        <v>21</v>
      </c>
      <c r="B897" s="97">
        <v>44895</v>
      </c>
      <c r="C897" s="98">
        <f t="shared" ref="C897" si="1948">C896+D897</f>
        <v>1306302.7499999998</v>
      </c>
      <c r="D897" s="98">
        <f>'Nov - 2022'!L77</f>
        <v>35600.000000000044</v>
      </c>
      <c r="F897" s="99">
        <f t="shared" ref="F897" si="1949">B897</f>
        <v>44895</v>
      </c>
      <c r="G897" s="100">
        <f t="shared" ref="G897" si="1950">SUM(D897)</f>
        <v>35600.000000000044</v>
      </c>
    </row>
    <row r="901" spans="1:14">
      <c r="B901" s="101">
        <v>44896</v>
      </c>
      <c r="C901" s="102"/>
      <c r="D901" s="102"/>
      <c r="E901" s="102"/>
      <c r="F901" s="102"/>
      <c r="G901" s="102"/>
      <c r="H901" s="103"/>
      <c r="I901" s="95" t="s">
        <v>32</v>
      </c>
      <c r="J901" s="96">
        <v>41</v>
      </c>
      <c r="K901" s="96"/>
      <c r="L901" s="96" t="s">
        <v>134</v>
      </c>
      <c r="M901" s="96">
        <v>12</v>
      </c>
      <c r="N901" s="96"/>
    </row>
    <row r="902" spans="1:14">
      <c r="B902" s="109" t="s">
        <v>2</v>
      </c>
      <c r="C902" s="96" t="s">
        <v>39</v>
      </c>
      <c r="D902" s="96" t="s">
        <v>40</v>
      </c>
      <c r="I902" s="95" t="s">
        <v>34</v>
      </c>
      <c r="J902" s="96">
        <v>13</v>
      </c>
      <c r="K902" s="88">
        <f>J902/J901</f>
        <v>0.31707317073170732</v>
      </c>
      <c r="L902" s="87" t="s">
        <v>135</v>
      </c>
      <c r="M902" s="96">
        <v>4</v>
      </c>
      <c r="N902" s="88">
        <f>M902/M901</f>
        <v>0.33333333333333331</v>
      </c>
    </row>
    <row r="903" spans="1:14">
      <c r="C903" s="96">
        <v>1000000</v>
      </c>
      <c r="D903" s="96"/>
      <c r="I903" s="95" t="s">
        <v>41</v>
      </c>
      <c r="J903" s="96">
        <v>28</v>
      </c>
      <c r="K903" s="88">
        <f>J903/J901</f>
        <v>0.68292682926829273</v>
      </c>
      <c r="L903" s="87" t="s">
        <v>136</v>
      </c>
      <c r="M903" s="96">
        <v>8</v>
      </c>
      <c r="N903" s="88">
        <f>M903/M901</f>
        <v>0.66666666666666663</v>
      </c>
    </row>
    <row r="904" spans="1:14">
      <c r="A904" s="63">
        <v>1</v>
      </c>
      <c r="B904" s="97">
        <v>44896</v>
      </c>
      <c r="C904" s="98">
        <f t="shared" ref="C904" si="1951">C903+D904</f>
        <v>1016070</v>
      </c>
      <c r="D904" s="98">
        <f>'Dec - 2022'!L6</f>
        <v>16070.000000000044</v>
      </c>
      <c r="F904" s="99">
        <f t="shared" ref="F904" si="1952">B904</f>
        <v>44896</v>
      </c>
      <c r="G904" s="100">
        <f t="shared" ref="G904" si="1953">SUM(D904)</f>
        <v>16070.000000000044</v>
      </c>
    </row>
    <row r="905" spans="1:14">
      <c r="A905" s="63">
        <v>2</v>
      </c>
      <c r="B905" s="97">
        <v>44897</v>
      </c>
      <c r="C905" s="98">
        <f t="shared" ref="C905" si="1954">C904+D905</f>
        <v>1010869.9999999999</v>
      </c>
      <c r="D905" s="98">
        <f>'Dec - 2022'!L8</f>
        <v>-5200.0000000000909</v>
      </c>
      <c r="F905" s="99">
        <f t="shared" ref="F905" si="1955">B905</f>
        <v>44897</v>
      </c>
      <c r="G905" s="100">
        <f t="shared" ref="G905" si="1956">SUM(D905)</f>
        <v>-5200.0000000000909</v>
      </c>
    </row>
    <row r="906" spans="1:14">
      <c r="A906" s="63">
        <v>3</v>
      </c>
      <c r="B906" s="97">
        <v>44900</v>
      </c>
      <c r="C906" s="98">
        <f t="shared" ref="C906" si="1957">C905+D906</f>
        <v>1031929.9999999999</v>
      </c>
      <c r="D906" s="98">
        <f>'Dec - 2022'!L13</f>
        <v>21060.000000000004</v>
      </c>
      <c r="F906" s="99">
        <f t="shared" ref="F906" si="1958">B906</f>
        <v>44900</v>
      </c>
      <c r="G906" s="100">
        <f t="shared" ref="G906" si="1959">SUM(D906)</f>
        <v>21060.000000000004</v>
      </c>
    </row>
    <row r="907" spans="1:14">
      <c r="A907" s="63">
        <v>4</v>
      </c>
      <c r="B907" s="97">
        <v>44901</v>
      </c>
      <c r="C907" s="98">
        <f t="shared" ref="C907" si="1960">C906+D907</f>
        <v>1004427.2</v>
      </c>
      <c r="D907" s="98">
        <f>'Dec - 2022'!L16</f>
        <v>-27502.799999999908</v>
      </c>
      <c r="F907" s="99">
        <f t="shared" ref="F907" si="1961">B907</f>
        <v>44901</v>
      </c>
      <c r="G907" s="100">
        <f t="shared" ref="G907" si="1962">SUM(D907)</f>
        <v>-27502.799999999908</v>
      </c>
    </row>
    <row r="908" spans="1:14">
      <c r="A908" s="63">
        <v>5</v>
      </c>
      <c r="B908" s="97">
        <v>44902</v>
      </c>
      <c r="C908" s="98">
        <f t="shared" ref="C908" si="1963">C907+D908</f>
        <v>981057.20000000007</v>
      </c>
      <c r="D908" s="98">
        <f>'Dec - 2022'!L21</f>
        <v>-23369.999999999938</v>
      </c>
      <c r="F908" s="99">
        <f t="shared" ref="F908" si="1964">B908</f>
        <v>44902</v>
      </c>
      <c r="G908" s="100">
        <f t="shared" ref="G908" si="1965">SUM(D908)</f>
        <v>-23369.999999999938</v>
      </c>
    </row>
    <row r="909" spans="1:14">
      <c r="A909" s="63">
        <v>6</v>
      </c>
      <c r="B909" s="97">
        <v>44903</v>
      </c>
      <c r="C909" s="98">
        <f t="shared" ref="C909" si="1966">C908+D909</f>
        <v>986127.20000000019</v>
      </c>
      <c r="D909" s="98">
        <f>'Dec - 2022'!L24</f>
        <v>5070.0000000000728</v>
      </c>
      <c r="F909" s="99">
        <f t="shared" ref="F909" si="1967">B909</f>
        <v>44903</v>
      </c>
      <c r="G909" s="100">
        <f t="shared" ref="G909" si="1968">SUM(D909)</f>
        <v>5070.0000000000728</v>
      </c>
    </row>
    <row r="910" spans="1:14">
      <c r="A910" s="63">
        <v>7</v>
      </c>
      <c r="B910" s="97">
        <v>44904</v>
      </c>
      <c r="C910" s="98">
        <f t="shared" ref="C910" si="1969">C909+D910</f>
        <v>967617.20000000007</v>
      </c>
      <c r="D910" s="98">
        <f>'Dec - 2022'!L26</f>
        <v>-18510.000000000138</v>
      </c>
      <c r="F910" s="99">
        <f t="shared" ref="F910" si="1970">B910</f>
        <v>44904</v>
      </c>
      <c r="G910" s="100">
        <f t="shared" ref="G910" si="1971">SUM(D910)</f>
        <v>-18510.000000000138</v>
      </c>
    </row>
    <row r="911" spans="1:14">
      <c r="A911" s="63">
        <v>8</v>
      </c>
      <c r="B911" s="97">
        <v>44907</v>
      </c>
      <c r="C911" s="98">
        <f t="shared" ref="C911" si="1972">C910+D911</f>
        <v>959310.94999999984</v>
      </c>
      <c r="D911" s="98">
        <f>'Dec - 2022'!L29</f>
        <v>-8306.2500000002074</v>
      </c>
      <c r="F911" s="99">
        <f t="shared" ref="F911" si="1973">B911</f>
        <v>44907</v>
      </c>
      <c r="G911" s="100">
        <f t="shared" ref="G911" si="1974">SUM(D911)</f>
        <v>-8306.2500000002074</v>
      </c>
    </row>
    <row r="912" spans="1:14">
      <c r="A912" s="63">
        <v>9</v>
      </c>
      <c r="B912" s="97">
        <v>44908</v>
      </c>
      <c r="C912" s="98">
        <f t="shared" ref="C912" si="1975">C911+D912</f>
        <v>969300.94999999984</v>
      </c>
      <c r="D912" s="98">
        <f>'Dec - 2022'!L31</f>
        <v>9990.0000000000109</v>
      </c>
      <c r="F912" s="99">
        <f t="shared" ref="F912" si="1976">B912</f>
        <v>44908</v>
      </c>
      <c r="G912" s="100">
        <f t="shared" ref="G912" si="1977">SUM(D912)</f>
        <v>9990.0000000000109</v>
      </c>
    </row>
    <row r="913" spans="1:14">
      <c r="A913" s="63">
        <v>10</v>
      </c>
      <c r="B913" s="97">
        <v>44909</v>
      </c>
      <c r="C913" s="98">
        <f t="shared" ref="C913" si="1978">C912+D913</f>
        <v>966360.94999999984</v>
      </c>
      <c r="D913" s="98">
        <f>'Dec - 2022'!L34</f>
        <v>-2939.9999999999636</v>
      </c>
      <c r="F913" s="99">
        <f t="shared" ref="F913" si="1979">B913</f>
        <v>44909</v>
      </c>
      <c r="G913" s="100">
        <f t="shared" ref="G913" si="1980">SUM(D913)</f>
        <v>-2939.9999999999636</v>
      </c>
    </row>
    <row r="914" spans="1:14">
      <c r="A914" s="63">
        <v>11</v>
      </c>
      <c r="B914" s="97">
        <v>44910</v>
      </c>
      <c r="C914" s="98">
        <f t="shared" ref="C914" si="1981">C913+D914</f>
        <v>936515.75</v>
      </c>
      <c r="D914" s="98">
        <f>'Dec - 2022'!L38</f>
        <v>-29845.199999999826</v>
      </c>
      <c r="F914" s="99">
        <f t="shared" ref="F914" si="1982">B914</f>
        <v>44910</v>
      </c>
      <c r="G914" s="100">
        <f t="shared" ref="G914" si="1983">SUM(D914)</f>
        <v>-29845.199999999826</v>
      </c>
    </row>
    <row r="915" spans="1:14">
      <c r="A915" s="63">
        <v>12</v>
      </c>
      <c r="B915" s="97">
        <v>44911</v>
      </c>
      <c r="C915" s="98">
        <f t="shared" ref="C915" si="1984">C914+D915</f>
        <v>887515.75000000012</v>
      </c>
      <c r="D915" s="98">
        <f>'Dec - 2022'!L43</f>
        <v>-48999.999999999869</v>
      </c>
      <c r="F915" s="99">
        <f t="shared" ref="F915" si="1985">B915</f>
        <v>44911</v>
      </c>
      <c r="G915" s="100">
        <f t="shared" ref="G915" si="1986">SUM(D915)</f>
        <v>-48999.999999999869</v>
      </c>
    </row>
    <row r="919" spans="1:14">
      <c r="B919" s="101">
        <v>44927</v>
      </c>
      <c r="C919" s="102"/>
      <c r="D919" s="102"/>
      <c r="E919" s="102"/>
      <c r="F919" s="102"/>
      <c r="G919" s="102"/>
      <c r="H919" s="103"/>
      <c r="I919" s="95" t="s">
        <v>32</v>
      </c>
      <c r="J919" s="96">
        <v>93</v>
      </c>
      <c r="K919" s="96"/>
      <c r="L919" s="96" t="s">
        <v>134</v>
      </c>
      <c r="M919" s="96">
        <v>18</v>
      </c>
      <c r="N919" s="96"/>
    </row>
    <row r="920" spans="1:14">
      <c r="B920" s="109" t="s">
        <v>2</v>
      </c>
      <c r="C920" s="96" t="s">
        <v>39</v>
      </c>
      <c r="D920" s="96" t="s">
        <v>40</v>
      </c>
      <c r="I920" s="95" t="s">
        <v>34</v>
      </c>
      <c r="J920" s="96">
        <v>32</v>
      </c>
      <c r="K920" s="88">
        <f>J920/J919</f>
        <v>0.34408602150537637</v>
      </c>
      <c r="L920" s="87" t="s">
        <v>135</v>
      </c>
      <c r="M920" s="96">
        <v>10</v>
      </c>
      <c r="N920" s="88">
        <f>M920/M919</f>
        <v>0.55555555555555558</v>
      </c>
    </row>
    <row r="921" spans="1:14">
      <c r="C921" s="96">
        <v>800000</v>
      </c>
      <c r="D921" s="96"/>
      <c r="I921" s="95" t="s">
        <v>41</v>
      </c>
      <c r="J921" s="96">
        <v>61</v>
      </c>
      <c r="K921" s="88">
        <f>J921/J919</f>
        <v>0.65591397849462363</v>
      </c>
      <c r="L921" s="87" t="s">
        <v>136</v>
      </c>
      <c r="M921" s="96">
        <v>8</v>
      </c>
      <c r="N921" s="88">
        <f>M921/M919</f>
        <v>0.44444444444444442</v>
      </c>
    </row>
    <row r="922" spans="1:14">
      <c r="A922" s="63">
        <v>1</v>
      </c>
      <c r="B922" s="97">
        <v>44928</v>
      </c>
      <c r="C922" s="98">
        <f t="shared" ref="C922" si="1987">C921+D922</f>
        <v>803920.00000000012</v>
      </c>
      <c r="D922" s="98">
        <f>'Jan - 2023'!L8</f>
        <v>3920.0000000001291</v>
      </c>
      <c r="F922" s="99">
        <f t="shared" ref="F922" si="1988">B922</f>
        <v>44928</v>
      </c>
      <c r="G922" s="100">
        <f t="shared" ref="G922" si="1989">SUM(D922)</f>
        <v>3920.0000000001291</v>
      </c>
    </row>
    <row r="923" spans="1:14">
      <c r="A923" s="63">
        <v>2</v>
      </c>
      <c r="B923" s="97">
        <v>44929</v>
      </c>
      <c r="C923" s="98">
        <f t="shared" ref="C923" si="1990">C922+D923</f>
        <v>833139.99999999965</v>
      </c>
      <c r="D923" s="98">
        <f>'Jan - 2023'!L13</f>
        <v>29219.999999999549</v>
      </c>
      <c r="F923" s="99">
        <f t="shared" ref="F923" si="1991">B923</f>
        <v>44929</v>
      </c>
      <c r="G923" s="100">
        <f t="shared" ref="G923" si="1992">SUM(D923)</f>
        <v>29219.999999999549</v>
      </c>
    </row>
    <row r="924" spans="1:14">
      <c r="A924" s="63">
        <v>3</v>
      </c>
      <c r="B924" s="97">
        <v>44930</v>
      </c>
      <c r="C924" s="98">
        <f t="shared" ref="C924" si="1993">C923+D924</f>
        <v>799067.49999999965</v>
      </c>
      <c r="D924" s="98">
        <f>'Jan - 2023'!L19</f>
        <v>-34072.500000000007</v>
      </c>
      <c r="F924" s="99">
        <f t="shared" ref="F924" si="1994">B924</f>
        <v>44930</v>
      </c>
      <c r="G924" s="100">
        <f t="shared" ref="G924" si="1995">SUM(D924)</f>
        <v>-34072.500000000007</v>
      </c>
    </row>
    <row r="925" spans="1:14">
      <c r="A925" s="63">
        <v>4</v>
      </c>
      <c r="B925" s="97">
        <v>44931</v>
      </c>
      <c r="C925" s="98">
        <f t="shared" ref="C925" si="1996">C924+D925</f>
        <v>760077.49999999965</v>
      </c>
      <c r="D925" s="98">
        <f>'Jan - 2023'!L24</f>
        <v>-38990.000000000015</v>
      </c>
      <c r="F925" s="99">
        <f t="shared" ref="F925" si="1997">B925</f>
        <v>44931</v>
      </c>
      <c r="G925" s="100">
        <f t="shared" ref="G925" si="1998">SUM(D925)</f>
        <v>-38990.000000000015</v>
      </c>
    </row>
    <row r="926" spans="1:14">
      <c r="A926" s="63">
        <v>5</v>
      </c>
      <c r="B926" s="97">
        <v>44932</v>
      </c>
      <c r="C926" s="98">
        <f t="shared" ref="C926" si="1999">C925+D926</f>
        <v>731457.49999999988</v>
      </c>
      <c r="D926" s="98">
        <f>'Jan - 2023'!L27</f>
        <v>-28619.999999999811</v>
      </c>
      <c r="F926" s="99">
        <f t="shared" ref="F926" si="2000">B926</f>
        <v>44932</v>
      </c>
      <c r="G926" s="100">
        <f t="shared" ref="G926" si="2001">SUM(D926)</f>
        <v>-28619.999999999811</v>
      </c>
    </row>
    <row r="927" spans="1:14">
      <c r="A927" s="63">
        <v>6</v>
      </c>
      <c r="B927" s="97">
        <v>44935</v>
      </c>
      <c r="C927" s="98">
        <f t="shared" ref="C927" si="2002">C926+D927</f>
        <v>749612.50000000023</v>
      </c>
      <c r="D927" s="98">
        <f>'Jan - 2023'!L33</f>
        <v>18155.000000000335</v>
      </c>
      <c r="F927" s="99">
        <f t="shared" ref="F927" si="2003">B927</f>
        <v>44935</v>
      </c>
      <c r="G927" s="100">
        <f t="shared" ref="G927" si="2004">SUM(D927)</f>
        <v>18155.000000000335</v>
      </c>
    </row>
    <row r="928" spans="1:14">
      <c r="A928" s="63">
        <v>7</v>
      </c>
      <c r="B928" s="97">
        <v>44936</v>
      </c>
      <c r="C928" s="98">
        <f t="shared" ref="C928" si="2005">C927+D928</f>
        <v>763957.50000000012</v>
      </c>
      <c r="D928" s="98">
        <f>'Jan - 2023'!L40</f>
        <v>14344.999999999878</v>
      </c>
      <c r="F928" s="99">
        <f t="shared" ref="F928" si="2006">B928</f>
        <v>44936</v>
      </c>
      <c r="G928" s="100">
        <f t="shared" ref="G928" si="2007">SUM(D928)</f>
        <v>14344.999999999878</v>
      </c>
    </row>
    <row r="929" spans="1:14">
      <c r="A929" s="63">
        <v>8</v>
      </c>
      <c r="B929" s="97">
        <v>44937</v>
      </c>
      <c r="C929" s="98">
        <f t="shared" ref="C929" si="2008">C928+D929</f>
        <v>738792.50000000023</v>
      </c>
      <c r="D929" s="98">
        <f>'Jan - 2023'!L45</f>
        <v>-25164.999999999931</v>
      </c>
      <c r="F929" s="99">
        <f t="shared" ref="F929" si="2009">B929</f>
        <v>44937</v>
      </c>
      <c r="G929" s="100">
        <f t="shared" ref="G929" si="2010">SUM(D929)</f>
        <v>-25164.999999999931</v>
      </c>
    </row>
    <row r="930" spans="1:14">
      <c r="A930" s="63">
        <v>9</v>
      </c>
      <c r="B930" s="97">
        <v>44938</v>
      </c>
      <c r="C930" s="98">
        <f t="shared" ref="C930" si="2011">C929+D930</f>
        <v>775442.50000000035</v>
      </c>
      <c r="D930" s="98">
        <f>'Jan - 2023'!L49</f>
        <v>36650.000000000138</v>
      </c>
      <c r="F930" s="99">
        <f t="shared" ref="F930" si="2012">B930</f>
        <v>44938</v>
      </c>
      <c r="G930" s="100">
        <f t="shared" ref="G930" si="2013">SUM(D930)</f>
        <v>36650.000000000138</v>
      </c>
    </row>
    <row r="931" spans="1:14">
      <c r="A931" s="63">
        <v>10</v>
      </c>
      <c r="B931" s="97">
        <v>44939</v>
      </c>
      <c r="C931" s="98">
        <f t="shared" ref="C931" si="2014">C930+D931</f>
        <v>799672.50000000012</v>
      </c>
      <c r="D931" s="98">
        <f>'Jan - 2023'!L54</f>
        <v>24229.999999999818</v>
      </c>
      <c r="F931" s="99">
        <f t="shared" ref="F931" si="2015">B931</f>
        <v>44939</v>
      </c>
      <c r="G931" s="100">
        <f t="shared" ref="G931" si="2016">SUM(D931)</f>
        <v>24229.999999999818</v>
      </c>
    </row>
    <row r="932" spans="1:14">
      <c r="A932" s="63">
        <v>11</v>
      </c>
      <c r="B932" s="97">
        <v>44942</v>
      </c>
      <c r="C932" s="98">
        <f t="shared" ref="C932" si="2017">C931+D932</f>
        <v>817652.90000000014</v>
      </c>
      <c r="D932" s="98">
        <f>'Jan - 2023'!L59</f>
        <v>17980.400000000067</v>
      </c>
      <c r="F932" s="99">
        <f t="shared" ref="F932" si="2018">B932</f>
        <v>44942</v>
      </c>
      <c r="G932" s="100">
        <f t="shared" ref="G932" si="2019">SUM(D932)</f>
        <v>17980.400000000067</v>
      </c>
    </row>
    <row r="933" spans="1:14">
      <c r="A933" s="63">
        <v>12</v>
      </c>
      <c r="B933" s="97">
        <v>44943</v>
      </c>
      <c r="C933" s="98">
        <f t="shared" ref="C933" si="2020">C932+D933</f>
        <v>805342.9</v>
      </c>
      <c r="D933" s="98">
        <f>'Jan - 2023'!L64</f>
        <v>-12310.00000000008</v>
      </c>
      <c r="F933" s="99">
        <f t="shared" ref="F933" si="2021">B933</f>
        <v>44943</v>
      </c>
      <c r="G933" s="100">
        <f t="shared" ref="G933" si="2022">SUM(D933)</f>
        <v>-12310.00000000008</v>
      </c>
    </row>
    <row r="934" spans="1:14">
      <c r="A934" s="63">
        <v>13</v>
      </c>
      <c r="B934" s="97">
        <v>44944</v>
      </c>
      <c r="C934" s="98">
        <f t="shared" ref="C934" si="2023">C933+D934</f>
        <v>772817.90000000037</v>
      </c>
      <c r="D934" s="98">
        <f>'Jan - 2023'!L71</f>
        <v>-32524.999999999705</v>
      </c>
      <c r="F934" s="99">
        <f t="shared" ref="F934" si="2024">B934</f>
        <v>44944</v>
      </c>
      <c r="G934" s="100">
        <f t="shared" ref="G934" si="2025">SUM(D934)</f>
        <v>-32524.999999999705</v>
      </c>
    </row>
    <row r="935" spans="1:14">
      <c r="A935" s="63">
        <v>14</v>
      </c>
      <c r="B935" s="97">
        <v>44945</v>
      </c>
      <c r="C935" s="98">
        <f t="shared" ref="C935" si="2026">C934+D935</f>
        <v>792617.89999999991</v>
      </c>
      <c r="D935" s="98">
        <f>'Jan - 2023'!L76</f>
        <v>19799.999999999585</v>
      </c>
      <c r="F935" s="99">
        <f t="shared" ref="F935" si="2027">B935</f>
        <v>44945</v>
      </c>
      <c r="G935" s="100">
        <f t="shared" ref="G935" si="2028">SUM(D935)</f>
        <v>19799.999999999585</v>
      </c>
    </row>
    <row r="936" spans="1:14">
      <c r="A936" s="63">
        <v>15</v>
      </c>
      <c r="B936" s="97">
        <v>44946</v>
      </c>
      <c r="C936" s="98">
        <f t="shared" ref="C936" si="2029">C935+D936</f>
        <v>778287.89999999956</v>
      </c>
      <c r="D936" s="98">
        <f>'Jan - 2023'!L79</f>
        <v>-14330.000000000337</v>
      </c>
      <c r="F936" s="99">
        <f t="shared" ref="F936" si="2030">B936</f>
        <v>44946</v>
      </c>
      <c r="G936" s="100">
        <f t="shared" ref="G936" si="2031">SUM(D936)</f>
        <v>-14330.000000000337</v>
      </c>
    </row>
    <row r="937" spans="1:14">
      <c r="A937" s="63">
        <v>16</v>
      </c>
      <c r="B937" s="97">
        <v>44949</v>
      </c>
      <c r="C937" s="98">
        <f t="shared" ref="C937" si="2032">C936+D937</f>
        <v>732605.39999999956</v>
      </c>
      <c r="D937" s="98">
        <f>'Jan - 2023'!L85</f>
        <v>-45682.499999999971</v>
      </c>
      <c r="F937" s="99">
        <f t="shared" ref="F937" si="2033">B937</f>
        <v>44949</v>
      </c>
      <c r="G937" s="100">
        <f t="shared" ref="G937" si="2034">SUM(D937)</f>
        <v>-45682.499999999971</v>
      </c>
    </row>
    <row r="938" spans="1:14">
      <c r="A938" s="63">
        <v>17</v>
      </c>
      <c r="B938" s="97">
        <v>44950</v>
      </c>
      <c r="C938" s="98">
        <f t="shared" ref="C938" si="2035">C937+D938</f>
        <v>738542.89999999967</v>
      </c>
      <c r="D938" s="98">
        <f>'Jan - 2023'!L90</f>
        <v>5937.5000000001501</v>
      </c>
      <c r="F938" s="99">
        <f t="shared" ref="F938" si="2036">B938</f>
        <v>44950</v>
      </c>
      <c r="G938" s="100">
        <f t="shared" ref="G938" si="2037">SUM(D938)</f>
        <v>5937.5000000001501</v>
      </c>
    </row>
    <row r="939" spans="1:14">
      <c r="A939" s="63">
        <v>18</v>
      </c>
      <c r="B939" s="97">
        <v>44951</v>
      </c>
      <c r="C939" s="98">
        <f t="shared" ref="C939" si="2038">C938+D939</f>
        <v>793520.39999999967</v>
      </c>
      <c r="D939" s="98">
        <f>'Jan - 2023'!L95</f>
        <v>54977.500000000007</v>
      </c>
      <c r="F939" s="99">
        <f t="shared" ref="F939" si="2039">B939</f>
        <v>44951</v>
      </c>
      <c r="G939" s="100">
        <f t="shared" ref="G939" si="2040">SUM(D939)</f>
        <v>54977.500000000007</v>
      </c>
    </row>
    <row r="943" spans="1:14">
      <c r="B943" s="101">
        <v>44958</v>
      </c>
      <c r="C943" s="102"/>
      <c r="D943" s="102"/>
      <c r="E943" s="102"/>
      <c r="F943" s="102"/>
      <c r="G943" s="102"/>
      <c r="H943" s="103"/>
      <c r="I943" s="95" t="s">
        <v>32</v>
      </c>
      <c r="J943" s="96">
        <v>76</v>
      </c>
      <c r="K943" s="96"/>
      <c r="L943" s="96" t="s">
        <v>134</v>
      </c>
      <c r="M943" s="96">
        <v>18</v>
      </c>
      <c r="N943" s="96"/>
    </row>
    <row r="944" spans="1:14">
      <c r="B944" s="109" t="s">
        <v>2</v>
      </c>
      <c r="C944" s="96" t="s">
        <v>39</v>
      </c>
      <c r="D944" s="96" t="s">
        <v>40</v>
      </c>
      <c r="I944" s="95" t="s">
        <v>34</v>
      </c>
      <c r="J944" s="96">
        <v>28</v>
      </c>
      <c r="K944" s="88">
        <f>J944/J943</f>
        <v>0.36842105263157893</v>
      </c>
      <c r="L944" s="87" t="s">
        <v>135</v>
      </c>
      <c r="M944" s="96">
        <v>8</v>
      </c>
      <c r="N944" s="88">
        <f>M944/M943</f>
        <v>0.44444444444444442</v>
      </c>
    </row>
    <row r="945" spans="1:14">
      <c r="C945" s="96">
        <v>800000</v>
      </c>
      <c r="D945" s="96"/>
      <c r="I945" s="95" t="s">
        <v>41</v>
      </c>
      <c r="J945" s="96">
        <v>48</v>
      </c>
      <c r="K945" s="88">
        <f>J945/J943</f>
        <v>0.63157894736842102</v>
      </c>
      <c r="L945" s="87" t="s">
        <v>136</v>
      </c>
      <c r="M945" s="96">
        <v>10</v>
      </c>
      <c r="N945" s="88">
        <f>M945/M943</f>
        <v>0.55555555555555558</v>
      </c>
    </row>
    <row r="946" spans="1:14">
      <c r="A946" s="63">
        <v>1</v>
      </c>
      <c r="B946" s="97">
        <v>44960</v>
      </c>
      <c r="C946" s="98">
        <f t="shared" ref="C946" si="2041">C945+D946</f>
        <v>784427.50000000012</v>
      </c>
      <c r="D946" s="98">
        <f>'Feb - 2023'!L7</f>
        <v>-15572.499999999918</v>
      </c>
      <c r="F946" s="99">
        <f t="shared" ref="F946" si="2042">B946</f>
        <v>44960</v>
      </c>
      <c r="G946" s="100">
        <f t="shared" ref="G946" si="2043">SUM(D946)</f>
        <v>-15572.499999999918</v>
      </c>
    </row>
    <row r="947" spans="1:14">
      <c r="A947" s="63">
        <v>2</v>
      </c>
      <c r="B947" s="97">
        <v>44963</v>
      </c>
      <c r="C947" s="98">
        <f t="shared" ref="C947" si="2044">C946+D947</f>
        <v>754920</v>
      </c>
      <c r="D947" s="98">
        <f>'Feb - 2023'!L12</f>
        <v>-29507.50000000012</v>
      </c>
      <c r="F947" s="99">
        <f t="shared" ref="F947" si="2045">B947</f>
        <v>44963</v>
      </c>
      <c r="G947" s="100">
        <f t="shared" ref="G947" si="2046">SUM(D947)</f>
        <v>-29507.50000000012</v>
      </c>
    </row>
    <row r="948" spans="1:14">
      <c r="A948" s="63">
        <v>3</v>
      </c>
      <c r="B948" s="97">
        <v>44964</v>
      </c>
      <c r="C948" s="98">
        <f t="shared" ref="C948" si="2047">C947+D948</f>
        <v>776182.50000000012</v>
      </c>
      <c r="D948" s="98">
        <f>'Feb - 2023'!L17</f>
        <v>21262.50000000016</v>
      </c>
      <c r="F948" s="99">
        <f t="shared" ref="F948" si="2048">B948</f>
        <v>44964</v>
      </c>
      <c r="G948" s="100">
        <f t="shared" ref="G948" si="2049">SUM(D948)</f>
        <v>21262.50000000016</v>
      </c>
    </row>
    <row r="949" spans="1:14">
      <c r="A949" s="63">
        <v>4</v>
      </c>
      <c r="B949" s="97">
        <v>44965</v>
      </c>
      <c r="C949" s="98">
        <f t="shared" ref="C949" si="2050">C948+D949</f>
        <v>777882.49999999988</v>
      </c>
      <c r="D949" s="98">
        <f>'Feb - 2023'!L24</f>
        <v>1699.9999999997499</v>
      </c>
      <c r="F949" s="99">
        <f t="shared" ref="F949" si="2051">B949</f>
        <v>44965</v>
      </c>
      <c r="G949" s="100">
        <f t="shared" ref="G949" si="2052">SUM(D949)</f>
        <v>1699.9999999997499</v>
      </c>
    </row>
    <row r="950" spans="1:14">
      <c r="A950" s="63">
        <v>5</v>
      </c>
      <c r="B950" s="97">
        <v>44966</v>
      </c>
      <c r="C950" s="98">
        <f t="shared" ref="C950" si="2053">C949+D950</f>
        <v>777872.49999999977</v>
      </c>
      <c r="D950" s="98">
        <f>'Feb - 2023'!L27</f>
        <v>-10.000000000116415</v>
      </c>
      <c r="F950" s="99">
        <f t="shared" ref="F950" si="2054">B950</f>
        <v>44966</v>
      </c>
      <c r="G950" s="100">
        <f t="shared" ref="G950" si="2055">SUM(D950)</f>
        <v>-10.000000000116415</v>
      </c>
    </row>
    <row r="951" spans="1:14">
      <c r="A951" s="63">
        <v>6</v>
      </c>
      <c r="B951" s="97">
        <v>44967</v>
      </c>
      <c r="C951" s="98">
        <f t="shared" ref="C951" si="2056">C950+D951</f>
        <v>752364.99999999988</v>
      </c>
      <c r="D951" s="98">
        <f>'Feb - 2023'!L30</f>
        <v>-25507.49999999988</v>
      </c>
      <c r="F951" s="99">
        <f t="shared" ref="F951" si="2057">B951</f>
        <v>44967</v>
      </c>
      <c r="G951" s="100">
        <f t="shared" ref="G951" si="2058">SUM(D951)</f>
        <v>-25507.49999999988</v>
      </c>
    </row>
    <row r="952" spans="1:14">
      <c r="A952" s="63">
        <v>7</v>
      </c>
      <c r="B952" s="97">
        <v>44970</v>
      </c>
      <c r="C952" s="98">
        <f t="shared" ref="C952" si="2059">C951+D952</f>
        <v>707634.99999999977</v>
      </c>
      <c r="D952" s="98">
        <f>'Feb - 2023'!L33</f>
        <v>-44730.000000000065</v>
      </c>
      <c r="F952" s="99">
        <f t="shared" ref="F952" si="2060">B952</f>
        <v>44970</v>
      </c>
      <c r="G952" s="100">
        <f t="shared" ref="G952" si="2061">SUM(D952)</f>
        <v>-44730.000000000065</v>
      </c>
    </row>
    <row r="953" spans="1:14">
      <c r="A953" s="63">
        <v>8</v>
      </c>
      <c r="B953" s="97">
        <v>44971</v>
      </c>
      <c r="C953" s="98">
        <f t="shared" ref="C953" si="2062">C952+D953</f>
        <v>713584.99999999977</v>
      </c>
      <c r="D953" s="98">
        <f>'Feb - 2023'!L36</f>
        <v>5950.0000000000291</v>
      </c>
      <c r="F953" s="99">
        <f t="shared" ref="F953" si="2063">B953</f>
        <v>44971</v>
      </c>
      <c r="G953" s="100">
        <f t="shared" ref="G953" si="2064">SUM(D953)</f>
        <v>5950.0000000000291</v>
      </c>
    </row>
    <row r="954" spans="1:14">
      <c r="A954" s="63">
        <v>9</v>
      </c>
      <c r="B954" s="97">
        <v>44972</v>
      </c>
      <c r="C954" s="98">
        <f t="shared" ref="C954" si="2065">C953+D954</f>
        <v>732459.99999999988</v>
      </c>
      <c r="D954" s="98">
        <f>'Feb - 2023'!L40</f>
        <v>18875.000000000135</v>
      </c>
      <c r="F954" s="99">
        <f t="shared" ref="F954" si="2066">B954</f>
        <v>44972</v>
      </c>
      <c r="G954" s="100">
        <f t="shared" ref="G954" si="2067">SUM(D954)</f>
        <v>18875.000000000135</v>
      </c>
    </row>
    <row r="955" spans="1:14">
      <c r="A955" s="63">
        <v>10</v>
      </c>
      <c r="B955" s="97">
        <v>44973</v>
      </c>
      <c r="C955" s="98">
        <f t="shared" ref="C955" si="2068">C954+D955</f>
        <v>772303.74999999965</v>
      </c>
      <c r="D955" s="98">
        <f>'Feb - 2023'!L46</f>
        <v>39843.749999999774</v>
      </c>
      <c r="F955" s="99">
        <f t="shared" ref="F955" si="2069">B955</f>
        <v>44973</v>
      </c>
      <c r="G955" s="100">
        <f t="shared" ref="G955" si="2070">SUM(D955)</f>
        <v>39843.749999999774</v>
      </c>
    </row>
    <row r="956" spans="1:14">
      <c r="A956" s="63">
        <v>11</v>
      </c>
      <c r="B956" s="97">
        <v>44974</v>
      </c>
      <c r="C956" s="98">
        <f t="shared" ref="C956" si="2071">C955+D956</f>
        <v>745393.74999999942</v>
      </c>
      <c r="D956" s="98">
        <f>'Feb - 2023'!L51</f>
        <v>-26910.000000000218</v>
      </c>
      <c r="F956" s="99">
        <f t="shared" ref="F956" si="2072">B956</f>
        <v>44974</v>
      </c>
      <c r="G956" s="100">
        <f t="shared" ref="G956" si="2073">SUM(D956)</f>
        <v>-26910.000000000218</v>
      </c>
    </row>
    <row r="957" spans="1:14">
      <c r="A957" s="63">
        <v>12</v>
      </c>
      <c r="B957" s="97">
        <v>44977</v>
      </c>
      <c r="C957" s="98">
        <f t="shared" ref="C957" si="2074">C956+D957</f>
        <v>725663.74999999965</v>
      </c>
      <c r="D957" s="98">
        <f>'Feb - 2023'!L56</f>
        <v>-19729.99999999976</v>
      </c>
      <c r="F957" s="99">
        <f t="shared" ref="F957" si="2075">B957</f>
        <v>44977</v>
      </c>
      <c r="G957" s="100">
        <f t="shared" ref="G957" si="2076">SUM(D957)</f>
        <v>-19729.99999999976</v>
      </c>
    </row>
    <row r="958" spans="1:14">
      <c r="A958" s="63">
        <v>13</v>
      </c>
      <c r="B958" s="97">
        <v>44978</v>
      </c>
      <c r="C958" s="98">
        <f t="shared" ref="C958" si="2077">C957+D958</f>
        <v>749318.75</v>
      </c>
      <c r="D958" s="98">
        <f>'Feb - 2023'!L60</f>
        <v>23655.0000000004</v>
      </c>
      <c r="F958" s="99">
        <f t="shared" ref="F958" si="2078">B958</f>
        <v>44978</v>
      </c>
      <c r="G958" s="100">
        <f t="shared" ref="G958" si="2079">SUM(D958)</f>
        <v>23655.0000000004</v>
      </c>
    </row>
    <row r="959" spans="1:14">
      <c r="A959" s="63">
        <v>14</v>
      </c>
      <c r="B959" s="97">
        <v>44979</v>
      </c>
      <c r="C959" s="98">
        <f t="shared" ref="C959" si="2080">C958+D959</f>
        <v>731803.74999999953</v>
      </c>
      <c r="D959" s="98">
        <f>'Feb - 2023'!L64</f>
        <v>-17515.000000000407</v>
      </c>
      <c r="F959" s="99">
        <f t="shared" ref="F959" si="2081">B959</f>
        <v>44979</v>
      </c>
      <c r="G959" s="100">
        <f t="shared" ref="G959" si="2082">SUM(D959)</f>
        <v>-17515.000000000407</v>
      </c>
    </row>
    <row r="960" spans="1:14">
      <c r="A960" s="63">
        <v>15</v>
      </c>
      <c r="B960" s="97">
        <v>44980</v>
      </c>
      <c r="C960" s="98">
        <f t="shared" ref="C960" si="2083">C959+D960</f>
        <v>695191.24999999953</v>
      </c>
      <c r="D960" s="98">
        <f>'Feb - 2023'!L68</f>
        <v>-36612.499999999985</v>
      </c>
      <c r="F960" s="99">
        <f t="shared" ref="F960" si="2084">B960</f>
        <v>44980</v>
      </c>
      <c r="G960" s="100">
        <f t="shared" ref="G960" si="2085">SUM(D960)</f>
        <v>-36612.499999999985</v>
      </c>
    </row>
    <row r="961" spans="1:14">
      <c r="A961" s="63">
        <v>16</v>
      </c>
      <c r="B961" s="97">
        <v>44981</v>
      </c>
      <c r="C961" s="98">
        <f t="shared" ref="C961" si="2086">C960+D961</f>
        <v>725361.24999999953</v>
      </c>
      <c r="D961" s="98">
        <f>'Feb - 2023'!L71</f>
        <v>30169.999999999975</v>
      </c>
      <c r="F961" s="99">
        <f t="shared" ref="F961" si="2087">B961</f>
        <v>44981</v>
      </c>
      <c r="G961" s="100">
        <f t="shared" ref="G961" si="2088">SUM(D961)</f>
        <v>30169.999999999975</v>
      </c>
    </row>
    <row r="962" spans="1:14">
      <c r="A962" s="63">
        <v>17</v>
      </c>
      <c r="B962" s="97">
        <v>44984</v>
      </c>
      <c r="C962" s="98">
        <f t="shared" ref="C962" si="2089">C961+D962</f>
        <v>714269.99999999965</v>
      </c>
      <c r="D962" s="98">
        <f>'Feb - 2023'!L75</f>
        <v>-11091.249999999853</v>
      </c>
      <c r="F962" s="99">
        <f t="shared" ref="F962" si="2090">B962</f>
        <v>44984</v>
      </c>
      <c r="G962" s="100">
        <f t="shared" ref="G962" si="2091">SUM(D962)</f>
        <v>-11091.249999999853</v>
      </c>
    </row>
    <row r="963" spans="1:14">
      <c r="A963" s="63">
        <v>18</v>
      </c>
      <c r="B963" s="97">
        <v>44985</v>
      </c>
      <c r="C963" s="98">
        <f t="shared" ref="C963" si="2092">C962+D963</f>
        <v>721079.99999999977</v>
      </c>
      <c r="D963" s="98">
        <f>'Feb - 2023'!L78</f>
        <v>6810.000000000161</v>
      </c>
      <c r="F963" s="99">
        <f t="shared" ref="F963" si="2093">B963</f>
        <v>44985</v>
      </c>
      <c r="G963" s="100">
        <f t="shared" ref="G963" si="2094">SUM(D963)</f>
        <v>6810.000000000161</v>
      </c>
    </row>
    <row r="967" spans="1:14">
      <c r="B967" s="101">
        <v>44986</v>
      </c>
      <c r="C967" s="102"/>
      <c r="D967" s="102"/>
      <c r="E967" s="102"/>
      <c r="F967" s="102"/>
      <c r="G967" s="102"/>
      <c r="H967" s="103"/>
      <c r="I967" s="95" t="s">
        <v>32</v>
      </c>
      <c r="J967" s="96">
        <v>67</v>
      </c>
      <c r="K967" s="96"/>
      <c r="L967" s="96" t="s">
        <v>134</v>
      </c>
      <c r="M967" s="96">
        <v>18</v>
      </c>
      <c r="N967" s="96"/>
    </row>
    <row r="968" spans="1:14">
      <c r="B968" s="109" t="s">
        <v>2</v>
      </c>
      <c r="C968" s="96" t="s">
        <v>39</v>
      </c>
      <c r="D968" s="96" t="s">
        <v>40</v>
      </c>
      <c r="I968" s="95" t="s">
        <v>34</v>
      </c>
      <c r="J968" s="96">
        <v>32</v>
      </c>
      <c r="K968" s="88">
        <f>J968/J967</f>
        <v>0.47761194029850745</v>
      </c>
      <c r="L968" s="87" t="s">
        <v>135</v>
      </c>
      <c r="M968" s="96">
        <v>12</v>
      </c>
      <c r="N968" s="88">
        <f>M968/M967</f>
        <v>0.66666666666666663</v>
      </c>
    </row>
    <row r="969" spans="1:14">
      <c r="C969" s="96">
        <v>800000</v>
      </c>
      <c r="D969" s="96"/>
      <c r="I969" s="95" t="s">
        <v>41</v>
      </c>
      <c r="J969" s="96">
        <v>35</v>
      </c>
      <c r="K969" s="88">
        <f>J969/J967</f>
        <v>0.52238805970149249</v>
      </c>
      <c r="L969" s="87" t="s">
        <v>136</v>
      </c>
      <c r="M969" s="96">
        <v>6</v>
      </c>
      <c r="N969" s="88">
        <f>M969/M967</f>
        <v>0.33333333333333331</v>
      </c>
    </row>
    <row r="970" spans="1:14">
      <c r="A970" s="63">
        <v>1</v>
      </c>
      <c r="B970" s="97">
        <v>44986</v>
      </c>
      <c r="C970" s="98">
        <f t="shared" ref="C970" si="2095">C969+D970</f>
        <v>817000</v>
      </c>
      <c r="D970" s="98">
        <f>'Mar - 2023'!L5</f>
        <v>17000.000000000044</v>
      </c>
      <c r="F970" s="99">
        <f t="shared" ref="F970" si="2096">B970</f>
        <v>44986</v>
      </c>
      <c r="G970" s="100">
        <f t="shared" ref="G970" si="2097">SUM(D970)</f>
        <v>17000.000000000044</v>
      </c>
    </row>
    <row r="971" spans="1:14">
      <c r="A971" s="63">
        <v>2</v>
      </c>
      <c r="B971" s="97">
        <v>44987</v>
      </c>
      <c r="C971" s="98">
        <f t="shared" ref="C971" si="2098">C970+D971</f>
        <v>857075</v>
      </c>
      <c r="D971" s="98">
        <f>'Mar - 2023'!L8</f>
        <v>40074.999999999985</v>
      </c>
      <c r="F971" s="99">
        <f t="shared" ref="F971" si="2099">B971</f>
        <v>44987</v>
      </c>
      <c r="G971" s="100">
        <f t="shared" ref="G971" si="2100">SUM(D971)</f>
        <v>40074.999999999985</v>
      </c>
    </row>
    <row r="972" spans="1:14">
      <c r="A972" s="63">
        <v>3</v>
      </c>
      <c r="B972" s="97">
        <v>44988</v>
      </c>
      <c r="C972" s="98">
        <f t="shared" ref="C972" si="2101">C971+D972</f>
        <v>873860.00000000023</v>
      </c>
      <c r="D972" s="98">
        <f>'Mar - 2023'!L11</f>
        <v>16785.000000000175</v>
      </c>
      <c r="F972" s="99">
        <f t="shared" ref="F972" si="2102">B972</f>
        <v>44988</v>
      </c>
      <c r="G972" s="100">
        <f t="shared" ref="G972" si="2103">SUM(D972)</f>
        <v>16785.000000000175</v>
      </c>
    </row>
    <row r="973" spans="1:14">
      <c r="A973" s="63">
        <v>4</v>
      </c>
      <c r="B973" s="97">
        <v>44991</v>
      </c>
      <c r="C973" s="98">
        <f t="shared" ref="C973" si="2104">C972+D973</f>
        <v>878455.00000000012</v>
      </c>
      <c r="D973" s="98">
        <f>'Mar - 2023'!L16</f>
        <v>4594.9999999998327</v>
      </c>
      <c r="F973" s="99">
        <f t="shared" ref="F973" si="2105">B973</f>
        <v>44991</v>
      </c>
      <c r="G973" s="100">
        <f t="shared" ref="G973" si="2106">SUM(D973)</f>
        <v>4594.9999999998327</v>
      </c>
    </row>
    <row r="974" spans="1:14">
      <c r="A974" s="63">
        <v>5</v>
      </c>
      <c r="B974" s="97">
        <v>44998</v>
      </c>
      <c r="C974" s="98">
        <f t="shared" ref="C974" si="2107">C973+D974</f>
        <v>895186.60000000021</v>
      </c>
      <c r="D974" s="98">
        <f>'Mar - 2023'!L20</f>
        <v>16731.600000000057</v>
      </c>
      <c r="F974" s="99">
        <f t="shared" ref="F974" si="2108">B974</f>
        <v>44998</v>
      </c>
      <c r="G974" s="100">
        <f t="shared" ref="G974" si="2109">SUM(D974)</f>
        <v>16731.600000000057</v>
      </c>
    </row>
    <row r="975" spans="1:14">
      <c r="A975" s="63">
        <v>6</v>
      </c>
      <c r="B975" s="97">
        <v>44999</v>
      </c>
      <c r="C975" s="98">
        <f t="shared" ref="C975" si="2110">C974+D975</f>
        <v>879236.6</v>
      </c>
      <c r="D975" s="98">
        <f>'Mar - 2023'!L25</f>
        <v>-15950.000000000196</v>
      </c>
      <c r="F975" s="99">
        <f t="shared" ref="F975" si="2111">B975</f>
        <v>44999</v>
      </c>
      <c r="G975" s="100">
        <f t="shared" ref="G975" si="2112">SUM(D975)</f>
        <v>-15950.000000000196</v>
      </c>
    </row>
    <row r="976" spans="1:14">
      <c r="A976" s="63">
        <v>7</v>
      </c>
      <c r="B976" s="97">
        <v>45000</v>
      </c>
      <c r="C976" s="98">
        <f t="shared" ref="C976" si="2113">C975+D976</f>
        <v>945986.6</v>
      </c>
      <c r="D976" s="98">
        <f>'Mar - 2023'!L27</f>
        <v>66750</v>
      </c>
      <c r="F976" s="99">
        <f t="shared" ref="F976" si="2114">B976</f>
        <v>45000</v>
      </c>
      <c r="G976" s="100">
        <f t="shared" ref="G976" si="2115">SUM(D976)</f>
        <v>66750</v>
      </c>
    </row>
    <row r="977" spans="1:14">
      <c r="A977" s="63">
        <v>8</v>
      </c>
      <c r="B977" s="97">
        <v>45001</v>
      </c>
      <c r="C977" s="98">
        <f t="shared" ref="C977" si="2116">C976+D977</f>
        <v>927696.60000000009</v>
      </c>
      <c r="D977" s="98">
        <f>'Mar - 2023'!L30</f>
        <v>-18289.999999999902</v>
      </c>
      <c r="F977" s="99">
        <f t="shared" ref="F977" si="2117">B977</f>
        <v>45001</v>
      </c>
      <c r="G977" s="100">
        <f t="shared" ref="G977" si="2118">SUM(D977)</f>
        <v>-18289.999999999902</v>
      </c>
    </row>
    <row r="978" spans="1:14">
      <c r="A978" s="63">
        <v>9</v>
      </c>
      <c r="B978" s="97">
        <v>45002</v>
      </c>
      <c r="C978" s="98">
        <f t="shared" ref="C978" si="2119">C977+D978</f>
        <v>916111.60000000009</v>
      </c>
      <c r="D978" s="98">
        <f>'Mar - 2023'!L34</f>
        <v>-11585.000000000002</v>
      </c>
      <c r="F978" s="99">
        <f t="shared" ref="F978" si="2120">B978</f>
        <v>45002</v>
      </c>
      <c r="G978" s="100">
        <f t="shared" ref="G978" si="2121">SUM(D978)</f>
        <v>-11585.000000000002</v>
      </c>
    </row>
    <row r="979" spans="1:14">
      <c r="A979" s="63">
        <v>10</v>
      </c>
      <c r="B979" s="97">
        <v>45005</v>
      </c>
      <c r="C979" s="98">
        <f t="shared" ref="C979" si="2122">C978+D979</f>
        <v>909826.60000000009</v>
      </c>
      <c r="D979" s="98">
        <f>'Mar - 2023'!L40</f>
        <v>-6285.0000000000482</v>
      </c>
      <c r="F979" s="99">
        <f t="shared" ref="F979" si="2123">B979</f>
        <v>45005</v>
      </c>
      <c r="G979" s="100">
        <f t="shared" ref="G979" si="2124">SUM(D979)</f>
        <v>-6285.0000000000482</v>
      </c>
    </row>
    <row r="980" spans="1:14">
      <c r="A980" s="63">
        <v>11</v>
      </c>
      <c r="B980" s="97">
        <v>45006</v>
      </c>
      <c r="C980" s="98">
        <f t="shared" ref="C980" si="2125">C979+D980</f>
        <v>881604.10000000021</v>
      </c>
      <c r="D980" s="98">
        <f>'Mar - 2023'!L43</f>
        <v>-28222.499999999833</v>
      </c>
      <c r="F980" s="99">
        <f t="shared" ref="F980" si="2126">B980</f>
        <v>45006</v>
      </c>
      <c r="G980" s="100">
        <f t="shared" ref="G980" si="2127">SUM(D980)</f>
        <v>-28222.499999999833</v>
      </c>
    </row>
    <row r="981" spans="1:14">
      <c r="A981" s="63">
        <v>12</v>
      </c>
      <c r="B981" s="97">
        <v>45007</v>
      </c>
      <c r="C981" s="98">
        <f t="shared" ref="C981" si="2128">C980+D981</f>
        <v>862029.10000000021</v>
      </c>
      <c r="D981" s="98">
        <f>'Mar - 2023'!L46</f>
        <v>-19574.999999999956</v>
      </c>
      <c r="F981" s="99">
        <f t="shared" ref="F981" si="2129">B981</f>
        <v>45007</v>
      </c>
      <c r="G981" s="100">
        <f t="shared" ref="G981" si="2130">SUM(D981)</f>
        <v>-19574.999999999956</v>
      </c>
    </row>
    <row r="982" spans="1:14">
      <c r="A982" s="63">
        <v>13</v>
      </c>
      <c r="B982" s="97">
        <v>45008</v>
      </c>
      <c r="C982" s="98">
        <f t="shared" ref="C982" si="2131">C981+D982</f>
        <v>875029.10000000021</v>
      </c>
      <c r="D982" s="98">
        <f>'Mar - 2023'!L50</f>
        <v>13000.000000000025</v>
      </c>
      <c r="F982" s="99">
        <f t="shared" ref="F982" si="2132">B982</f>
        <v>45008</v>
      </c>
      <c r="G982" s="100">
        <f t="shared" ref="G982" si="2133">SUM(D982)</f>
        <v>13000.000000000025</v>
      </c>
    </row>
    <row r="983" spans="1:14">
      <c r="A983" s="63">
        <v>14</v>
      </c>
      <c r="B983" s="97">
        <v>45009</v>
      </c>
      <c r="C983" s="98">
        <f t="shared" ref="C983" si="2134">C982+D983</f>
        <v>878029.1</v>
      </c>
      <c r="D983" s="98">
        <f>'Mar - 2023'!L53</f>
        <v>2999.9999999997926</v>
      </c>
      <c r="F983" s="99">
        <f t="shared" ref="F983" si="2135">B983</f>
        <v>45009</v>
      </c>
      <c r="G983" s="100">
        <f t="shared" ref="G983" si="2136">SUM(D983)</f>
        <v>2999.9999999997926</v>
      </c>
    </row>
    <row r="984" spans="1:14">
      <c r="A984" s="63">
        <v>15</v>
      </c>
      <c r="B984" s="97">
        <v>45012</v>
      </c>
      <c r="C984" s="98">
        <f t="shared" ref="C984" si="2137">C983+D984</f>
        <v>901016.59999999986</v>
      </c>
      <c r="D984" s="98">
        <f>'Mar - 2023'!L60</f>
        <v>22987.499999999898</v>
      </c>
      <c r="F984" s="99">
        <f t="shared" ref="F984" si="2138">B984</f>
        <v>45012</v>
      </c>
      <c r="G984" s="100">
        <f t="shared" ref="G984" si="2139">SUM(D984)</f>
        <v>22987.499999999898</v>
      </c>
    </row>
    <row r="985" spans="1:14">
      <c r="A985" s="63">
        <v>16</v>
      </c>
      <c r="B985" s="97">
        <v>45013</v>
      </c>
      <c r="C985" s="98">
        <f t="shared" ref="C985" si="2140">C984+D985</f>
        <v>908324.1</v>
      </c>
      <c r="D985" s="98">
        <f>'Mar - 2023'!L64</f>
        <v>7307.50000000009</v>
      </c>
      <c r="F985" s="99">
        <f t="shared" ref="F985" si="2141">B985</f>
        <v>45013</v>
      </c>
      <c r="G985" s="100">
        <f t="shared" ref="G985" si="2142">SUM(D985)</f>
        <v>7307.50000000009</v>
      </c>
    </row>
    <row r="986" spans="1:14">
      <c r="A986" s="63">
        <v>17</v>
      </c>
      <c r="B986" s="97">
        <v>45014</v>
      </c>
      <c r="C986" s="98">
        <f t="shared" ref="C986" si="2143">C985+D986</f>
        <v>927424.1</v>
      </c>
      <c r="D986" s="98">
        <f>'Mar - 2023'!L67</f>
        <v>19100.000000000044</v>
      </c>
      <c r="F986" s="99">
        <f t="shared" ref="F986" si="2144">B986</f>
        <v>45014</v>
      </c>
      <c r="G986" s="100">
        <f t="shared" ref="G986" si="2145">SUM(D986)</f>
        <v>19100.000000000044</v>
      </c>
    </row>
    <row r="987" spans="1:14">
      <c r="A987" s="63">
        <v>18</v>
      </c>
      <c r="B987" s="97">
        <v>45016</v>
      </c>
      <c r="C987" s="98">
        <f t="shared" ref="C987" si="2146">C986+D987</f>
        <v>947184.10000000009</v>
      </c>
      <c r="D987" s="98">
        <f>'Mar - 2023'!L69</f>
        <v>19760.000000000127</v>
      </c>
      <c r="F987" s="99">
        <f t="shared" ref="F987" si="2147">B987</f>
        <v>45016</v>
      </c>
      <c r="G987" s="100">
        <f t="shared" ref="G987" si="2148">SUM(D987)</f>
        <v>19760.000000000127</v>
      </c>
    </row>
    <row r="991" spans="1:14">
      <c r="B991" s="101">
        <v>45017</v>
      </c>
      <c r="C991" s="102"/>
      <c r="D991" s="102"/>
      <c r="E991" s="102"/>
      <c r="F991" s="102"/>
      <c r="G991" s="102"/>
      <c r="H991" s="103"/>
      <c r="I991" s="95" t="s">
        <v>32</v>
      </c>
      <c r="J991" s="96">
        <v>66</v>
      </c>
      <c r="K991" s="96"/>
      <c r="L991" s="96" t="s">
        <v>134</v>
      </c>
      <c r="M991" s="96">
        <v>17</v>
      </c>
      <c r="N991" s="96"/>
    </row>
    <row r="992" spans="1:14">
      <c r="B992" s="109" t="s">
        <v>2</v>
      </c>
      <c r="C992" s="96" t="s">
        <v>39</v>
      </c>
      <c r="D992" s="96" t="s">
        <v>40</v>
      </c>
      <c r="I992" s="95" t="s">
        <v>34</v>
      </c>
      <c r="J992" s="96">
        <v>34</v>
      </c>
      <c r="K992" s="88">
        <f>J992/J991</f>
        <v>0.51515151515151514</v>
      </c>
      <c r="L992" s="87" t="s">
        <v>135</v>
      </c>
      <c r="M992" s="96">
        <v>11</v>
      </c>
      <c r="N992" s="88">
        <f>M992/M991</f>
        <v>0.6470588235294118</v>
      </c>
    </row>
    <row r="993" spans="1:14">
      <c r="C993" s="96">
        <v>800000</v>
      </c>
      <c r="D993" s="96"/>
      <c r="I993" s="95" t="s">
        <v>41</v>
      </c>
      <c r="J993" s="96">
        <v>32</v>
      </c>
      <c r="K993" s="88">
        <f>J993/J991</f>
        <v>0.48484848484848486</v>
      </c>
      <c r="L993" s="87" t="s">
        <v>136</v>
      </c>
      <c r="M993" s="96">
        <v>6</v>
      </c>
      <c r="N993" s="88">
        <f>M993/M991</f>
        <v>0.35294117647058826</v>
      </c>
    </row>
    <row r="994" spans="1:14">
      <c r="A994" s="63">
        <v>1</v>
      </c>
      <c r="B994" s="97">
        <v>45019</v>
      </c>
      <c r="C994" s="98">
        <f t="shared" ref="C994" si="2149">C993+D994</f>
        <v>823390</v>
      </c>
      <c r="D994" s="98">
        <f>'Apr - 2023'!L5</f>
        <v>23390.000000000055</v>
      </c>
      <c r="F994" s="99">
        <f t="shared" ref="F994" si="2150">B994</f>
        <v>45019</v>
      </c>
      <c r="G994" s="100">
        <f t="shared" ref="G994" si="2151">SUM(D994)</f>
        <v>23390.000000000055</v>
      </c>
    </row>
    <row r="995" spans="1:14">
      <c r="A995" s="63">
        <v>2</v>
      </c>
      <c r="B995" s="97">
        <v>45021</v>
      </c>
      <c r="C995" s="98">
        <f t="shared" ref="C995" si="2152">C994+D995</f>
        <v>838917.49999999988</v>
      </c>
      <c r="D995" s="98">
        <f>'Apr - 2023'!L9</f>
        <v>15527.499999999938</v>
      </c>
      <c r="F995" s="99">
        <f t="shared" ref="F995" si="2153">B995</f>
        <v>45021</v>
      </c>
      <c r="G995" s="100">
        <f t="shared" ref="G995" si="2154">SUM(D995)</f>
        <v>15527.499999999938</v>
      </c>
    </row>
    <row r="996" spans="1:14">
      <c r="A996" s="63">
        <v>3</v>
      </c>
      <c r="B996" s="97">
        <v>45022</v>
      </c>
      <c r="C996" s="98">
        <f t="shared" ref="C996" si="2155">C995+D996</f>
        <v>877362.49999999988</v>
      </c>
      <c r="D996" s="98">
        <f>'Apr - 2023'!L12</f>
        <v>38445.000000000051</v>
      </c>
      <c r="F996" s="99">
        <f t="shared" ref="F996" si="2156">B996</f>
        <v>45022</v>
      </c>
      <c r="G996" s="100">
        <f t="shared" ref="G996" si="2157">SUM(D996)</f>
        <v>38445.000000000051</v>
      </c>
    </row>
    <row r="997" spans="1:14">
      <c r="A997" s="63">
        <v>4</v>
      </c>
      <c r="B997" s="97">
        <v>45026</v>
      </c>
      <c r="C997" s="98">
        <f t="shared" ref="C997" si="2158">C996+D997</f>
        <v>870122.49999999977</v>
      </c>
      <c r="D997" s="98">
        <f>'Apr - 2023'!L16</f>
        <v>-7240.0000000000773</v>
      </c>
      <c r="F997" s="99">
        <f t="shared" ref="F997" si="2159">B997</f>
        <v>45026</v>
      </c>
      <c r="G997" s="100">
        <f t="shared" ref="G997" si="2160">SUM(D997)</f>
        <v>-7240.0000000000773</v>
      </c>
    </row>
    <row r="998" spans="1:14">
      <c r="A998" s="63">
        <v>5</v>
      </c>
      <c r="B998" s="97">
        <v>45027</v>
      </c>
      <c r="C998" s="98">
        <f t="shared" ref="C998" si="2161">C997+D998</f>
        <v>908959.99999999965</v>
      </c>
      <c r="D998" s="98">
        <f>'Apr - 2023'!$L$21</f>
        <v>38837.499999999927</v>
      </c>
      <c r="F998" s="99">
        <f t="shared" ref="F998" si="2162">B998</f>
        <v>45027</v>
      </c>
      <c r="G998" s="100">
        <f t="shared" ref="G998" si="2163">SUM(D998)</f>
        <v>38837.499999999927</v>
      </c>
    </row>
    <row r="999" spans="1:14">
      <c r="A999" s="63">
        <v>6</v>
      </c>
      <c r="B999" s="97">
        <v>45028</v>
      </c>
      <c r="C999" s="98">
        <f t="shared" ref="C999" si="2164">C998+D999</f>
        <v>912179.99999999965</v>
      </c>
      <c r="D999" s="98">
        <f>'Apr - 2023'!L26</f>
        <v>3219.9999999999927</v>
      </c>
      <c r="F999" s="99">
        <f t="shared" ref="F999" si="2165">B999</f>
        <v>45028</v>
      </c>
      <c r="G999" s="100">
        <f t="shared" ref="G999" si="2166">SUM(D999)</f>
        <v>3219.9999999999927</v>
      </c>
    </row>
    <row r="1000" spans="1:14">
      <c r="A1000" s="63">
        <v>7</v>
      </c>
      <c r="B1000" s="97">
        <v>45029</v>
      </c>
      <c r="C1000" s="98">
        <f t="shared" ref="C1000" si="2167">C999+D1000</f>
        <v>926849.99999999965</v>
      </c>
      <c r="D1000" s="98">
        <f>'Apr - 2023'!L31</f>
        <v>14669.999999999958</v>
      </c>
      <c r="F1000" s="99">
        <f t="shared" ref="F1000" si="2168">B1000</f>
        <v>45029</v>
      </c>
      <c r="G1000" s="100">
        <f t="shared" ref="G1000" si="2169">SUM(D1000)</f>
        <v>14669.999999999958</v>
      </c>
    </row>
    <row r="1001" spans="1:14">
      <c r="A1001" s="63">
        <v>8</v>
      </c>
      <c r="B1001" s="97">
        <v>45033</v>
      </c>
      <c r="C1001" s="98">
        <f t="shared" ref="C1001" si="2170">C1000+D1001</f>
        <v>953662.49999999977</v>
      </c>
      <c r="D1001" s="98">
        <f>'Apr - 2023'!L35</f>
        <v>26812.500000000171</v>
      </c>
      <c r="F1001" s="99">
        <f t="shared" ref="F1001" si="2171">B1001</f>
        <v>45033</v>
      </c>
      <c r="G1001" s="100">
        <f t="shared" ref="G1001" si="2172">SUM(D1001)</f>
        <v>26812.500000000171</v>
      </c>
    </row>
    <row r="1002" spans="1:14">
      <c r="A1002" s="63">
        <v>9</v>
      </c>
      <c r="B1002" s="97">
        <v>45034</v>
      </c>
      <c r="C1002" s="98">
        <f t="shared" ref="C1002" si="2173">C1001+D1002</f>
        <v>946052.49999999988</v>
      </c>
      <c r="D1002" s="98">
        <f>'Apr - 2023'!L39</f>
        <v>-7609.9999999999072</v>
      </c>
      <c r="F1002" s="99">
        <f t="shared" ref="F1002" si="2174">B1002</f>
        <v>45034</v>
      </c>
      <c r="G1002" s="100">
        <f t="shared" ref="G1002" si="2175">SUM(D1002)</f>
        <v>-7609.9999999999072</v>
      </c>
    </row>
    <row r="1003" spans="1:14">
      <c r="A1003" s="63">
        <v>10</v>
      </c>
      <c r="B1003" s="97">
        <v>45035</v>
      </c>
      <c r="C1003" s="98">
        <f t="shared" ref="C1003" si="2176">C1002+D1003</f>
        <v>955442.5</v>
      </c>
      <c r="D1003" s="98">
        <f>'Apr - 2023'!L43</f>
        <v>9390.0000000000582</v>
      </c>
      <c r="F1003" s="99">
        <f t="shared" ref="F1003" si="2177">B1003</f>
        <v>45035</v>
      </c>
      <c r="G1003" s="100">
        <f t="shared" ref="G1003" si="2178">SUM(D1003)</f>
        <v>9390.0000000000582</v>
      </c>
    </row>
    <row r="1004" spans="1:14">
      <c r="A1004" s="63">
        <v>11</v>
      </c>
      <c r="B1004" s="97">
        <v>45036</v>
      </c>
      <c r="C1004" s="98">
        <f t="shared" ref="C1004" si="2179">C1003+D1004</f>
        <v>930694.99999999988</v>
      </c>
      <c r="D1004" s="98">
        <f>'Apr - 2023'!L47</f>
        <v>-24747.500000000091</v>
      </c>
      <c r="F1004" s="99">
        <f t="shared" ref="F1004" si="2180">B1004</f>
        <v>45036</v>
      </c>
      <c r="G1004" s="100">
        <f t="shared" ref="G1004" si="2181">SUM(D1004)</f>
        <v>-24747.500000000091</v>
      </c>
    </row>
    <row r="1005" spans="1:14">
      <c r="A1005" s="63">
        <v>12</v>
      </c>
      <c r="B1005" s="97">
        <v>45037</v>
      </c>
      <c r="C1005" s="98">
        <f t="shared" ref="C1005" si="2182">C1004+D1005</f>
        <v>906704.99999999953</v>
      </c>
      <c r="D1005" s="98">
        <f>'Apr - 2023'!L50</f>
        <v>-23990.000000000327</v>
      </c>
      <c r="F1005" s="99">
        <f t="shared" ref="F1005" si="2183">B1005</f>
        <v>45037</v>
      </c>
      <c r="G1005" s="100">
        <f t="shared" ref="G1005" si="2184">SUM(D1005)</f>
        <v>-23990.000000000327</v>
      </c>
    </row>
    <row r="1006" spans="1:14">
      <c r="A1006" s="63">
        <v>13</v>
      </c>
      <c r="B1006" s="97">
        <v>45040</v>
      </c>
      <c r="C1006" s="98">
        <f t="shared" ref="C1006" si="2185">C1005+D1006</f>
        <v>928514.99999999965</v>
      </c>
      <c r="D1006" s="98">
        <f>'Apr - 2023'!L53</f>
        <v>21810.000000000149</v>
      </c>
      <c r="F1006" s="99">
        <f t="shared" ref="F1006" si="2186">B1006</f>
        <v>45040</v>
      </c>
      <c r="G1006" s="100">
        <f t="shared" ref="G1006" si="2187">SUM(D1006)</f>
        <v>21810.000000000149</v>
      </c>
    </row>
    <row r="1007" spans="1:14">
      <c r="A1007" s="63">
        <v>14</v>
      </c>
      <c r="B1007" s="97">
        <v>45041</v>
      </c>
      <c r="C1007" s="98">
        <f t="shared" ref="C1007" si="2188">C1006+D1007</f>
        <v>934414.99999999977</v>
      </c>
      <c r="D1007" s="98">
        <f>'Apr - 2023'!L58</f>
        <v>5900.0000000000637</v>
      </c>
      <c r="F1007" s="99">
        <f t="shared" ref="F1007" si="2189">B1007</f>
        <v>45041</v>
      </c>
      <c r="G1007" s="100">
        <f t="shared" ref="G1007" si="2190">SUM(D1007)</f>
        <v>5900.0000000000637</v>
      </c>
    </row>
    <row r="1008" spans="1:14">
      <c r="A1008" s="63">
        <v>15</v>
      </c>
      <c r="B1008" s="97">
        <v>45042</v>
      </c>
      <c r="C1008" s="98">
        <f t="shared" ref="C1008" si="2191">C1007+D1008</f>
        <v>921694.99999999965</v>
      </c>
      <c r="D1008" s="98">
        <f>'Apr - 2023'!L60</f>
        <v>-12720.000000000062</v>
      </c>
      <c r="F1008" s="99">
        <f t="shared" ref="F1008" si="2192">B1008</f>
        <v>45042</v>
      </c>
      <c r="G1008" s="100">
        <f t="shared" ref="G1008" si="2193">SUM(D1008)</f>
        <v>-12720.000000000062</v>
      </c>
    </row>
    <row r="1009" spans="1:14">
      <c r="A1009" s="63">
        <v>16</v>
      </c>
      <c r="B1009" s="97">
        <v>45043</v>
      </c>
      <c r="C1009" s="98">
        <f t="shared" ref="C1009" si="2194">C1008+D1009</f>
        <v>913302.49999999953</v>
      </c>
      <c r="D1009" s="98">
        <f>'Apr - 2023'!L64</f>
        <v>-8392.5000000000837</v>
      </c>
      <c r="F1009" s="99">
        <f t="shared" ref="F1009" si="2195">B1009</f>
        <v>45043</v>
      </c>
      <c r="G1009" s="100">
        <f t="shared" ref="G1009" si="2196">SUM(D1009)</f>
        <v>-8392.5000000000837</v>
      </c>
    </row>
    <row r="1010" spans="1:14">
      <c r="A1010" s="63">
        <v>17</v>
      </c>
      <c r="B1010" s="97">
        <v>45044</v>
      </c>
      <c r="C1010" s="98">
        <f t="shared" ref="C1010" si="2197">C1009+D1010</f>
        <v>936577.49999999942</v>
      </c>
      <c r="D1010" s="98">
        <f>'Apr - 2023'!L68</f>
        <v>23274.999999999862</v>
      </c>
      <c r="F1010" s="99">
        <f t="shared" ref="F1010" si="2198">B1010</f>
        <v>45044</v>
      </c>
      <c r="G1010" s="100">
        <f t="shared" ref="G1010" si="2199">SUM(D1010)</f>
        <v>23274.999999999862</v>
      </c>
    </row>
    <row r="1014" spans="1:14">
      <c r="B1014" s="101">
        <v>45047</v>
      </c>
      <c r="C1014" s="102"/>
      <c r="D1014" s="102"/>
      <c r="E1014" s="102"/>
      <c r="F1014" s="102"/>
      <c r="G1014" s="102"/>
      <c r="H1014" s="103"/>
      <c r="I1014" s="95" t="s">
        <v>32</v>
      </c>
      <c r="J1014" s="96">
        <v>100</v>
      </c>
      <c r="K1014" s="96"/>
      <c r="L1014" s="96" t="s">
        <v>134</v>
      </c>
      <c r="M1014" s="96">
        <v>22</v>
      </c>
      <c r="N1014" s="96"/>
    </row>
    <row r="1015" spans="1:14">
      <c r="B1015" s="109" t="s">
        <v>2</v>
      </c>
      <c r="C1015" s="96" t="s">
        <v>39</v>
      </c>
      <c r="D1015" s="96" t="s">
        <v>40</v>
      </c>
      <c r="I1015" s="95" t="s">
        <v>34</v>
      </c>
      <c r="J1015" s="96">
        <v>41</v>
      </c>
      <c r="K1015" s="88">
        <f>J1015/J1014</f>
        <v>0.41</v>
      </c>
      <c r="L1015" s="87" t="s">
        <v>135</v>
      </c>
      <c r="M1015" s="96">
        <v>15</v>
      </c>
      <c r="N1015" s="88">
        <f>M1015/M1014</f>
        <v>0.68181818181818177</v>
      </c>
    </row>
    <row r="1016" spans="1:14">
      <c r="C1016" s="96">
        <v>800000</v>
      </c>
      <c r="D1016" s="96"/>
      <c r="I1016" s="95" t="s">
        <v>41</v>
      </c>
      <c r="J1016" s="96">
        <v>59</v>
      </c>
      <c r="K1016" s="88">
        <f>J1016/J1014</f>
        <v>0.59</v>
      </c>
      <c r="L1016" s="87" t="s">
        <v>136</v>
      </c>
      <c r="M1016" s="96">
        <v>7</v>
      </c>
      <c r="N1016" s="88">
        <f>M1016/M1014</f>
        <v>0.31818181818181818</v>
      </c>
    </row>
    <row r="1017" spans="1:14">
      <c r="A1017" s="63">
        <v>1</v>
      </c>
      <c r="B1017" s="97">
        <v>45048</v>
      </c>
      <c r="C1017" s="98">
        <f t="shared" ref="C1017" si="2200">C1016+D1017</f>
        <v>851805.00000000023</v>
      </c>
      <c r="D1017" s="98">
        <f>'May - 2023'!L6</f>
        <v>51805.000000000196</v>
      </c>
      <c r="F1017" s="99">
        <f t="shared" ref="F1017" si="2201">B1017</f>
        <v>45048</v>
      </c>
      <c r="G1017" s="100">
        <f t="shared" ref="G1017" si="2202">SUM(D1017)</f>
        <v>51805.000000000196</v>
      </c>
    </row>
    <row r="1018" spans="1:14">
      <c r="A1018" s="63">
        <v>2</v>
      </c>
      <c r="B1018" s="97">
        <v>45049</v>
      </c>
      <c r="C1018" s="98">
        <f t="shared" ref="C1018" si="2203">C1017+D1018</f>
        <v>847055.00000000012</v>
      </c>
      <c r="D1018" s="98">
        <f>'May - 2023'!L9</f>
        <v>-4750.0000000000909</v>
      </c>
      <c r="F1018" s="99">
        <f t="shared" ref="F1018" si="2204">B1018</f>
        <v>45049</v>
      </c>
      <c r="G1018" s="100">
        <f t="shared" ref="G1018" si="2205">SUM(D1018)</f>
        <v>-4750.0000000000909</v>
      </c>
    </row>
    <row r="1019" spans="1:14">
      <c r="A1019" s="63">
        <v>3</v>
      </c>
      <c r="B1019" s="97">
        <v>45050</v>
      </c>
      <c r="C1019" s="98">
        <f t="shared" ref="C1019" si="2206">C1018+D1019</f>
        <v>856364.99999999988</v>
      </c>
      <c r="D1019" s="98">
        <f>'May - 2023'!L13</f>
        <v>9309.9999999998126</v>
      </c>
      <c r="F1019" s="99">
        <f t="shared" ref="F1019" si="2207">B1019</f>
        <v>45050</v>
      </c>
      <c r="G1019" s="100">
        <f t="shared" ref="G1019" si="2208">SUM(D1019)</f>
        <v>9309.9999999998126</v>
      </c>
    </row>
    <row r="1020" spans="1:14">
      <c r="A1020" s="63">
        <v>4</v>
      </c>
      <c r="B1020" s="97">
        <v>45051</v>
      </c>
      <c r="C1020" s="98">
        <f t="shared" ref="C1020" si="2209">C1019+D1020</f>
        <v>846317.49999999977</v>
      </c>
      <c r="D1020" s="98">
        <f>'May - 2023'!L18</f>
        <v>-10047.50000000008</v>
      </c>
      <c r="F1020" s="99">
        <f t="shared" ref="F1020" si="2210">B1020</f>
        <v>45051</v>
      </c>
      <c r="G1020" s="100">
        <f t="shared" ref="G1020" si="2211">SUM(D1020)</f>
        <v>-10047.50000000008</v>
      </c>
    </row>
    <row r="1021" spans="1:14">
      <c r="A1021" s="63">
        <v>5</v>
      </c>
      <c r="B1021" s="97">
        <v>45054</v>
      </c>
      <c r="C1021" s="98">
        <f t="shared" ref="C1021" si="2212">C1020+D1021</f>
        <v>887307.49999999965</v>
      </c>
      <c r="D1021" s="98">
        <f>'May - 2023'!L23</f>
        <v>40989.999999999913</v>
      </c>
      <c r="F1021" s="99">
        <f t="shared" ref="F1021" si="2213">B1021</f>
        <v>45054</v>
      </c>
      <c r="G1021" s="100">
        <f t="shared" ref="G1021" si="2214">SUM(D1021)</f>
        <v>40989.999999999913</v>
      </c>
    </row>
    <row r="1022" spans="1:14">
      <c r="A1022" s="63">
        <v>6</v>
      </c>
      <c r="B1022" s="97">
        <v>45055</v>
      </c>
      <c r="C1022" s="98">
        <f t="shared" ref="C1022" si="2215">C1021+D1022</f>
        <v>898897.49999999965</v>
      </c>
      <c r="D1022" s="98">
        <f>'May - 2023'!L27</f>
        <v>11589.999999999953</v>
      </c>
      <c r="F1022" s="99">
        <f t="shared" ref="F1022" si="2216">B1022</f>
        <v>45055</v>
      </c>
      <c r="G1022" s="100">
        <f t="shared" ref="G1022" si="2217">SUM(D1022)</f>
        <v>11589.999999999953</v>
      </c>
    </row>
    <row r="1023" spans="1:14">
      <c r="A1023" s="63">
        <v>7</v>
      </c>
      <c r="B1023" s="97">
        <v>45056</v>
      </c>
      <c r="C1023" s="98">
        <f t="shared" ref="C1023" si="2218">C1022+D1023</f>
        <v>912407.4999999993</v>
      </c>
      <c r="D1023" s="98">
        <f>'May - 2023'!L32</f>
        <v>13509.999999999693</v>
      </c>
      <c r="F1023" s="99">
        <f t="shared" ref="F1023" si="2219">B1023</f>
        <v>45056</v>
      </c>
      <c r="G1023" s="100">
        <f t="shared" ref="G1023" si="2220">SUM(D1023)</f>
        <v>13509.999999999693</v>
      </c>
    </row>
    <row r="1024" spans="1:14">
      <c r="A1024" s="63">
        <v>8</v>
      </c>
      <c r="B1024" s="97">
        <v>45057</v>
      </c>
      <c r="C1024" s="98">
        <f t="shared" ref="C1024" si="2221">C1023+D1024</f>
        <v>960187.49999999907</v>
      </c>
      <c r="D1024" s="98">
        <f>'May - 2023'!L35</f>
        <v>47779.999999999782</v>
      </c>
      <c r="F1024" s="99">
        <f t="shared" ref="F1024" si="2222">B1024</f>
        <v>45057</v>
      </c>
      <c r="G1024" s="100">
        <f t="shared" ref="G1024" si="2223">SUM(D1024)</f>
        <v>47779.999999999782</v>
      </c>
    </row>
    <row r="1025" spans="1:7">
      <c r="A1025" s="63">
        <v>9</v>
      </c>
      <c r="B1025" s="97">
        <v>45058</v>
      </c>
      <c r="C1025" s="98">
        <f t="shared" ref="C1025" si="2224">C1024+D1025</f>
        <v>1009607.4999999991</v>
      </c>
      <c r="D1025" s="98">
        <f>'May - 2023'!L41</f>
        <v>49419.999999999971</v>
      </c>
      <c r="F1025" s="99">
        <f t="shared" ref="F1025" si="2225">B1025</f>
        <v>45058</v>
      </c>
      <c r="G1025" s="100">
        <f t="shared" ref="G1025" si="2226">SUM(D1025)</f>
        <v>49419.999999999971</v>
      </c>
    </row>
    <row r="1026" spans="1:7">
      <c r="A1026" s="63">
        <v>10</v>
      </c>
      <c r="B1026" s="97">
        <v>45061</v>
      </c>
      <c r="C1026" s="98">
        <f t="shared" ref="C1026" si="2227">C1025+D1026</f>
        <v>1021462.4999999993</v>
      </c>
      <c r="D1026" s="98">
        <f>'May - 2023'!L49</f>
        <v>11855.000000000186</v>
      </c>
      <c r="F1026" s="99">
        <f t="shared" ref="F1026" si="2228">B1026</f>
        <v>45061</v>
      </c>
      <c r="G1026" s="100">
        <f t="shared" ref="G1026" si="2229">SUM(D1026)</f>
        <v>11855.000000000186</v>
      </c>
    </row>
    <row r="1027" spans="1:7">
      <c r="A1027" s="63">
        <v>11</v>
      </c>
      <c r="B1027" s="97">
        <v>45062</v>
      </c>
      <c r="C1027" s="98">
        <f t="shared" ref="C1027" si="2230">C1026+D1027</f>
        <v>1028974.5999999997</v>
      </c>
      <c r="D1027" s="98">
        <f>'May - 2023'!L56</f>
        <v>7512.1000000004396</v>
      </c>
      <c r="F1027" s="99">
        <f t="shared" ref="F1027" si="2231">B1027</f>
        <v>45062</v>
      </c>
      <c r="G1027" s="100">
        <f t="shared" ref="G1027" si="2232">SUM(D1027)</f>
        <v>7512.1000000004396</v>
      </c>
    </row>
    <row r="1028" spans="1:7">
      <c r="A1028" s="63">
        <v>12</v>
      </c>
      <c r="B1028" s="97">
        <v>45063</v>
      </c>
      <c r="C1028" s="98">
        <f t="shared" ref="C1028" si="2233">C1027+D1028</f>
        <v>1032884.5999999997</v>
      </c>
      <c r="D1028" s="98">
        <f>'May - 2023'!L61</f>
        <v>3909.99999999998</v>
      </c>
      <c r="F1028" s="99">
        <f t="shared" ref="F1028" si="2234">B1028</f>
        <v>45063</v>
      </c>
      <c r="G1028" s="100">
        <f t="shared" ref="G1028" si="2235">SUM(D1028)</f>
        <v>3909.99999999998</v>
      </c>
    </row>
    <row r="1029" spans="1:7">
      <c r="A1029" s="63">
        <v>13</v>
      </c>
      <c r="B1029" s="97">
        <v>45064</v>
      </c>
      <c r="C1029" s="98">
        <f t="shared" ref="C1029" si="2236">C1028+D1029</f>
        <v>1063849.5999999999</v>
      </c>
      <c r="D1029" s="98">
        <f>'May - 2023'!L65</f>
        <v>30965.000000000106</v>
      </c>
      <c r="F1029" s="99">
        <f t="shared" ref="F1029" si="2237">B1029</f>
        <v>45064</v>
      </c>
      <c r="G1029" s="100">
        <f t="shared" ref="G1029" si="2238">SUM(D1029)</f>
        <v>30965.000000000106</v>
      </c>
    </row>
    <row r="1030" spans="1:7">
      <c r="A1030" s="63">
        <v>14</v>
      </c>
      <c r="B1030" s="97">
        <v>45065</v>
      </c>
      <c r="C1030" s="98">
        <f t="shared" ref="C1030" si="2239">C1029+D1030</f>
        <v>1076234.5999999999</v>
      </c>
      <c r="D1030" s="98">
        <f>'May - 2023'!L69</f>
        <v>12385.00000000008</v>
      </c>
      <c r="F1030" s="99">
        <f t="shared" ref="F1030" si="2240">B1030</f>
        <v>45065</v>
      </c>
      <c r="G1030" s="100">
        <f t="shared" ref="G1030" si="2241">SUM(D1030)</f>
        <v>12385.00000000008</v>
      </c>
    </row>
    <row r="1031" spans="1:7">
      <c r="A1031" s="63">
        <v>15</v>
      </c>
      <c r="B1031" s="97">
        <v>45068</v>
      </c>
      <c r="C1031" s="98">
        <f t="shared" ref="C1031" si="2242">C1030+D1031</f>
        <v>1135762.0999999996</v>
      </c>
      <c r="D1031" s="98">
        <f>'May - 2023'!L75</f>
        <v>59527.49999999968</v>
      </c>
      <c r="F1031" s="99">
        <f t="shared" ref="F1031" si="2243">B1031</f>
        <v>45068</v>
      </c>
      <c r="G1031" s="100">
        <f t="shared" ref="G1031" si="2244">SUM(D1031)</f>
        <v>59527.49999999968</v>
      </c>
    </row>
    <row r="1032" spans="1:7">
      <c r="A1032" s="63">
        <v>16</v>
      </c>
      <c r="B1032" s="97">
        <v>45069</v>
      </c>
      <c r="C1032" s="98">
        <f t="shared" ref="C1032" si="2245">C1031+D1032</f>
        <v>1128024.5999999994</v>
      </c>
      <c r="D1032" s="98">
        <f>'May - 2023'!L78</f>
        <v>-7737.5000000002956</v>
      </c>
      <c r="F1032" s="99">
        <f t="shared" ref="F1032" si="2246">B1032</f>
        <v>45069</v>
      </c>
      <c r="G1032" s="100">
        <f t="shared" ref="G1032" si="2247">SUM(D1032)</f>
        <v>-7737.5000000002956</v>
      </c>
    </row>
    <row r="1033" spans="1:7">
      <c r="A1033" s="63">
        <v>17</v>
      </c>
      <c r="B1033" s="97">
        <v>45070</v>
      </c>
      <c r="C1033" s="98">
        <f t="shared" ref="C1033" si="2248">C1032+D1033</f>
        <v>1100615.3999999994</v>
      </c>
      <c r="D1033" s="98">
        <f>'May - 2023'!L82</f>
        <v>-27409.199999999979</v>
      </c>
      <c r="F1033" s="99">
        <f t="shared" ref="F1033" si="2249">B1033</f>
        <v>45070</v>
      </c>
      <c r="G1033" s="100">
        <f t="shared" ref="G1033" si="2250">SUM(D1033)</f>
        <v>-27409.199999999979</v>
      </c>
    </row>
    <row r="1034" spans="1:7">
      <c r="A1034" s="63">
        <v>18</v>
      </c>
      <c r="B1034" s="97">
        <v>45071</v>
      </c>
      <c r="C1034" s="98">
        <f t="shared" ref="C1034" si="2251">C1033+D1034</f>
        <v>1095362.8999999992</v>
      </c>
      <c r="D1034" s="98">
        <f>'May - 2023'!L87</f>
        <v>-5252.5000000001473</v>
      </c>
      <c r="F1034" s="99">
        <f t="shared" ref="F1034" si="2252">B1034</f>
        <v>45071</v>
      </c>
      <c r="G1034" s="100">
        <f t="shared" ref="G1034" si="2253">SUM(D1034)</f>
        <v>-5252.5000000001473</v>
      </c>
    </row>
    <row r="1035" spans="1:7">
      <c r="A1035" s="63">
        <v>19</v>
      </c>
      <c r="B1035" s="97">
        <v>45072</v>
      </c>
      <c r="C1035" s="98">
        <f t="shared" ref="C1035" si="2254">C1034+D1035</f>
        <v>1119242.8999999992</v>
      </c>
      <c r="D1035" s="98">
        <f>'May - 2023'!L90</f>
        <v>23880.000000000065</v>
      </c>
      <c r="F1035" s="99">
        <f t="shared" ref="F1035" si="2255">B1035</f>
        <v>45072</v>
      </c>
      <c r="G1035" s="100">
        <f t="shared" ref="G1035" si="2256">SUM(D1035)</f>
        <v>23880.000000000065</v>
      </c>
    </row>
    <row r="1036" spans="1:7">
      <c r="A1036" s="63">
        <v>20</v>
      </c>
      <c r="B1036" s="97">
        <v>45075</v>
      </c>
      <c r="C1036" s="98">
        <f t="shared" ref="C1036" si="2257">C1035+D1036</f>
        <v>1092940.3999999994</v>
      </c>
      <c r="D1036" s="98">
        <f>'May - 2023'!L94</f>
        <v>-26302.49999999984</v>
      </c>
      <c r="F1036" s="99">
        <f t="shared" ref="F1036" si="2258">B1036</f>
        <v>45075</v>
      </c>
      <c r="G1036" s="100">
        <f t="shared" ref="G1036" si="2259">SUM(D1036)</f>
        <v>-26302.49999999984</v>
      </c>
    </row>
    <row r="1037" spans="1:7">
      <c r="A1037" s="63">
        <v>21</v>
      </c>
      <c r="B1037" s="97">
        <v>45076</v>
      </c>
      <c r="C1037" s="98">
        <f t="shared" ref="C1037" si="2260">C1036+D1037</f>
        <v>1111080.3999999992</v>
      </c>
      <c r="D1037" s="98">
        <f>'May - 2023'!L98</f>
        <v>18139.999999999811</v>
      </c>
      <c r="F1037" s="99">
        <f t="shared" ref="F1037" si="2261">B1037</f>
        <v>45076</v>
      </c>
      <c r="G1037" s="100">
        <f t="shared" ref="G1037" si="2262">SUM(D1037)</f>
        <v>18139.999999999811</v>
      </c>
    </row>
    <row r="1038" spans="1:7">
      <c r="A1038" s="63">
        <v>22</v>
      </c>
      <c r="B1038" s="97">
        <v>45077</v>
      </c>
      <c r="C1038" s="98">
        <f t="shared" ref="C1038" si="2263">C1037+D1038</f>
        <v>1082455.3999999994</v>
      </c>
      <c r="D1038" s="98">
        <f>'May - 2023'!L102</f>
        <v>-28624.999999999807</v>
      </c>
      <c r="F1038" s="99">
        <f t="shared" ref="F1038" si="2264">B1038</f>
        <v>45077</v>
      </c>
      <c r="G1038" s="100">
        <f t="shared" ref="G1038" si="2265">SUM(D1038)</f>
        <v>-28624.999999999807</v>
      </c>
    </row>
    <row r="1042" spans="1:14">
      <c r="B1042" s="101">
        <v>45078</v>
      </c>
      <c r="C1042" s="102"/>
      <c r="D1042" s="102"/>
      <c r="E1042" s="102"/>
      <c r="F1042" s="102"/>
      <c r="G1042" s="102"/>
      <c r="H1042" s="103"/>
      <c r="I1042" s="95" t="s">
        <v>32</v>
      </c>
      <c r="J1042" s="96">
        <v>99</v>
      </c>
      <c r="K1042" s="96"/>
      <c r="L1042" s="96" t="s">
        <v>134</v>
      </c>
      <c r="M1042" s="96">
        <v>21</v>
      </c>
      <c r="N1042" s="96"/>
    </row>
    <row r="1043" spans="1:14">
      <c r="B1043" s="109" t="s">
        <v>2</v>
      </c>
      <c r="C1043" s="96" t="s">
        <v>39</v>
      </c>
      <c r="D1043" s="96" t="s">
        <v>40</v>
      </c>
      <c r="I1043" s="95" t="s">
        <v>34</v>
      </c>
      <c r="J1043" s="96">
        <v>48</v>
      </c>
      <c r="K1043" s="88">
        <f>J1043/J1042</f>
        <v>0.48484848484848486</v>
      </c>
      <c r="L1043" s="87" t="s">
        <v>135</v>
      </c>
      <c r="M1043" s="96">
        <v>15</v>
      </c>
      <c r="N1043" s="88">
        <f>M1043/M1042</f>
        <v>0.7142857142857143</v>
      </c>
    </row>
    <row r="1044" spans="1:14">
      <c r="C1044" s="96">
        <v>800000</v>
      </c>
      <c r="D1044" s="96"/>
      <c r="I1044" s="95" t="s">
        <v>41</v>
      </c>
      <c r="J1044" s="96">
        <v>51</v>
      </c>
      <c r="K1044" s="88">
        <f>J1044/J1042</f>
        <v>0.51515151515151514</v>
      </c>
      <c r="L1044" s="87" t="s">
        <v>136</v>
      </c>
      <c r="M1044" s="96">
        <v>6</v>
      </c>
      <c r="N1044" s="88">
        <f>M1044/M1042</f>
        <v>0.2857142857142857</v>
      </c>
    </row>
    <row r="1045" spans="1:14">
      <c r="A1045" s="63">
        <v>1</v>
      </c>
      <c r="B1045" s="97">
        <v>45078</v>
      </c>
      <c r="C1045" s="98">
        <f t="shared" ref="C1045" si="2266">C1044+D1045</f>
        <v>808984.99999999977</v>
      </c>
      <c r="D1045" s="98">
        <f>'June - 2023'!L8</f>
        <v>8984.9999999997981</v>
      </c>
      <c r="F1045" s="99">
        <f t="shared" ref="F1045" si="2267">B1045</f>
        <v>45078</v>
      </c>
      <c r="G1045" s="100">
        <f t="shared" ref="G1045" si="2268">SUM(D1045)</f>
        <v>8984.9999999997981</v>
      </c>
    </row>
    <row r="1046" spans="1:14">
      <c r="A1046" s="63">
        <v>2</v>
      </c>
      <c r="B1046" s="97">
        <v>45079</v>
      </c>
      <c r="C1046" s="98">
        <f t="shared" ref="C1046" si="2269">C1045+D1046</f>
        <v>785750</v>
      </c>
      <c r="D1046" s="98">
        <f>'June - 2023'!L11</f>
        <v>-23234.999999999785</v>
      </c>
      <c r="F1046" s="99">
        <f t="shared" ref="F1046" si="2270">B1046</f>
        <v>45079</v>
      </c>
      <c r="G1046" s="100">
        <f t="shared" ref="G1046" si="2271">SUM(D1046)</f>
        <v>-23234.999999999785</v>
      </c>
    </row>
    <row r="1047" spans="1:14">
      <c r="A1047" s="63">
        <v>3</v>
      </c>
      <c r="B1047" s="97">
        <v>45082</v>
      </c>
      <c r="C1047" s="98">
        <f t="shared" ref="C1047" si="2272">C1046+D1047</f>
        <v>771175.00000000023</v>
      </c>
      <c r="D1047" s="98">
        <f>'June - 2023'!L15</f>
        <v>-14574.999999999798</v>
      </c>
      <c r="F1047" s="99">
        <f t="shared" ref="F1047" si="2273">B1047</f>
        <v>45082</v>
      </c>
      <c r="G1047" s="100">
        <f t="shared" ref="G1047" si="2274">SUM(D1047)</f>
        <v>-14574.999999999798</v>
      </c>
    </row>
    <row r="1048" spans="1:14">
      <c r="A1048" s="63">
        <v>4</v>
      </c>
      <c r="B1048" s="97">
        <v>45083</v>
      </c>
      <c r="C1048" s="98">
        <f t="shared" ref="C1048" si="2275">C1047+D1048</f>
        <v>787805.00000000012</v>
      </c>
      <c r="D1048" s="98">
        <f>'June - 2023'!L18</f>
        <v>16629.999999999927</v>
      </c>
      <c r="F1048" s="99">
        <f t="shared" ref="F1048" si="2276">B1048</f>
        <v>45083</v>
      </c>
      <c r="G1048" s="100">
        <f t="shared" ref="G1048" si="2277">SUM(D1048)</f>
        <v>16629.999999999927</v>
      </c>
    </row>
    <row r="1049" spans="1:14">
      <c r="A1049" s="63">
        <v>5</v>
      </c>
      <c r="B1049" s="97">
        <v>45084</v>
      </c>
      <c r="C1049" s="98">
        <f t="shared" ref="C1049" si="2278">C1048+D1049</f>
        <v>845825.00000000047</v>
      </c>
      <c r="D1049" s="98">
        <f>'June - 2023'!L23</f>
        <v>58020.000000000371</v>
      </c>
      <c r="F1049" s="99">
        <f t="shared" ref="F1049" si="2279">B1049</f>
        <v>45084</v>
      </c>
      <c r="G1049" s="100">
        <f t="shared" ref="G1049" si="2280">SUM(D1049)</f>
        <v>58020.000000000371</v>
      </c>
    </row>
    <row r="1050" spans="1:14">
      <c r="A1050" s="63">
        <v>6</v>
      </c>
      <c r="B1050" s="97">
        <v>45085</v>
      </c>
      <c r="C1050" s="98">
        <f t="shared" ref="C1050" si="2281">C1049+D1050</f>
        <v>846905.0000000007</v>
      </c>
      <c r="D1050" s="98">
        <f>'June - 2023'!L26</f>
        <v>1080.0000000002055</v>
      </c>
      <c r="F1050" s="99">
        <f t="shared" ref="F1050" si="2282">B1050</f>
        <v>45085</v>
      </c>
      <c r="G1050" s="100">
        <f t="shared" ref="G1050" si="2283">SUM(D1050)</f>
        <v>1080.0000000002055</v>
      </c>
    </row>
    <row r="1051" spans="1:14">
      <c r="A1051" s="63">
        <v>7</v>
      </c>
      <c r="B1051" s="97">
        <v>45086</v>
      </c>
      <c r="C1051" s="98">
        <f t="shared" ref="C1051" si="2284">C1050+D1051</f>
        <v>866143.75000000058</v>
      </c>
      <c r="D1051" s="98">
        <f>'June - 2023'!L33</f>
        <v>19238.749999999913</v>
      </c>
      <c r="F1051" s="99">
        <f t="shared" ref="F1051" si="2285">B1051</f>
        <v>45086</v>
      </c>
      <c r="G1051" s="100">
        <f t="shared" ref="G1051" si="2286">SUM(D1051)</f>
        <v>19238.749999999913</v>
      </c>
    </row>
    <row r="1052" spans="1:14">
      <c r="A1052" s="63">
        <v>8</v>
      </c>
      <c r="B1052" s="97">
        <v>45089</v>
      </c>
      <c r="C1052" s="98">
        <f t="shared" ref="C1052" si="2287">C1051+D1052</f>
        <v>891078.7500000007</v>
      </c>
      <c r="D1052" s="98">
        <f>'June - 2023'!L36</f>
        <v>24935.00000000016</v>
      </c>
      <c r="F1052" s="99">
        <f t="shared" ref="F1052" si="2288">B1052</f>
        <v>45089</v>
      </c>
      <c r="G1052" s="100">
        <f t="shared" ref="G1052" si="2289">SUM(D1052)</f>
        <v>24935.00000000016</v>
      </c>
    </row>
    <row r="1053" spans="1:14">
      <c r="A1053" s="63">
        <v>9</v>
      </c>
      <c r="B1053" s="97">
        <v>45090</v>
      </c>
      <c r="C1053" s="98">
        <f t="shared" ref="C1053" si="2290">C1052+D1053</f>
        <v>901278.15000000061</v>
      </c>
      <c r="D1053" s="98">
        <f>'June - 2023'!L41</f>
        <v>10199.399999999949</v>
      </c>
      <c r="F1053" s="99">
        <f t="shared" ref="F1053" si="2291">B1053</f>
        <v>45090</v>
      </c>
      <c r="G1053" s="100">
        <f t="shared" ref="G1053" si="2292">SUM(D1053)</f>
        <v>10199.399999999949</v>
      </c>
    </row>
    <row r="1054" spans="1:14">
      <c r="A1054" s="63">
        <v>10</v>
      </c>
      <c r="B1054" s="97">
        <v>45091</v>
      </c>
      <c r="C1054" s="98">
        <f t="shared" ref="C1054" si="2293">C1053+D1054</f>
        <v>968573.15000000061</v>
      </c>
      <c r="D1054" s="98">
        <f>'June - 2023'!L45</f>
        <v>67295.000000000015</v>
      </c>
      <c r="F1054" s="99">
        <f t="shared" ref="F1054" si="2294">B1054</f>
        <v>45091</v>
      </c>
      <c r="G1054" s="100">
        <f t="shared" ref="G1054" si="2295">SUM(D1054)</f>
        <v>67295.000000000015</v>
      </c>
    </row>
    <row r="1055" spans="1:14">
      <c r="A1055" s="63">
        <v>11</v>
      </c>
      <c r="B1055" s="97">
        <v>45092</v>
      </c>
      <c r="C1055" s="98">
        <f t="shared" ref="C1055" si="2296">C1054+D1055</f>
        <v>961285.65000000049</v>
      </c>
      <c r="D1055" s="98">
        <f>'June - 2023'!L51</f>
        <v>-7287.5000000000773</v>
      </c>
      <c r="F1055" s="99">
        <f t="shared" ref="F1055" si="2297">B1055</f>
        <v>45092</v>
      </c>
      <c r="G1055" s="100">
        <f t="shared" ref="G1055" si="2298">SUM(D1055)</f>
        <v>-7287.5000000000773</v>
      </c>
    </row>
    <row r="1056" spans="1:14">
      <c r="A1056" s="63">
        <v>12</v>
      </c>
      <c r="B1056" s="97">
        <v>45093</v>
      </c>
      <c r="C1056" s="98">
        <f t="shared" ref="C1056" si="2299">C1055+D1056</f>
        <v>1016345.6500000005</v>
      </c>
      <c r="D1056" s="98">
        <f>'June - 2023'!L56</f>
        <v>55059.999999999985</v>
      </c>
      <c r="F1056" s="99">
        <f t="shared" ref="F1056" si="2300">B1056</f>
        <v>45093</v>
      </c>
      <c r="G1056" s="100">
        <f t="shared" ref="G1056" si="2301">SUM(D1056)</f>
        <v>55059.999999999985</v>
      </c>
    </row>
    <row r="1057" spans="1:14">
      <c r="A1057" s="63">
        <v>13</v>
      </c>
      <c r="B1057" s="97">
        <v>45096</v>
      </c>
      <c r="C1057" s="98">
        <f t="shared" ref="C1057" si="2302">C1056+D1057</f>
        <v>1017378.1500000005</v>
      </c>
      <c r="D1057" s="98">
        <f>'June - 2023'!L61</f>
        <v>1032.5000000000109</v>
      </c>
      <c r="F1057" s="99">
        <f t="shared" ref="F1057" si="2303">B1057</f>
        <v>45096</v>
      </c>
      <c r="G1057" s="100">
        <f t="shared" ref="G1057" si="2304">SUM(D1057)</f>
        <v>1032.5000000000109</v>
      </c>
    </row>
    <row r="1058" spans="1:14">
      <c r="A1058" s="63">
        <v>14</v>
      </c>
      <c r="B1058" s="97">
        <v>45097</v>
      </c>
      <c r="C1058" s="98">
        <f t="shared" ref="C1058" si="2305">C1057+D1058</f>
        <v>1016410.6500000005</v>
      </c>
      <c r="D1058" s="98">
        <f>'June - 2023'!L67</f>
        <v>-967.50000000002547</v>
      </c>
      <c r="F1058" s="99">
        <f t="shared" ref="F1058" si="2306">B1058</f>
        <v>45097</v>
      </c>
      <c r="G1058" s="100">
        <f t="shared" ref="G1058" si="2307">SUM(D1058)</f>
        <v>-967.50000000002547</v>
      </c>
    </row>
    <row r="1059" spans="1:14">
      <c r="A1059" s="63">
        <v>15</v>
      </c>
      <c r="B1059" s="97">
        <v>45098</v>
      </c>
      <c r="C1059" s="98">
        <f t="shared" ref="C1059" si="2308">C1058+D1059</f>
        <v>1087335.6500000008</v>
      </c>
      <c r="D1059" s="98">
        <f>'June - 2023'!L72</f>
        <v>70925.000000000306</v>
      </c>
      <c r="F1059" s="99">
        <f t="shared" ref="F1059" si="2309">B1059</f>
        <v>45098</v>
      </c>
      <c r="G1059" s="100">
        <f t="shared" ref="G1059" si="2310">SUM(D1059)</f>
        <v>70925.000000000306</v>
      </c>
    </row>
    <row r="1060" spans="1:14">
      <c r="A1060" s="63">
        <v>16</v>
      </c>
      <c r="B1060" s="97">
        <v>45099</v>
      </c>
      <c r="C1060" s="98">
        <f t="shared" ref="C1060" si="2311">C1059+D1060</f>
        <v>1079303.1500000008</v>
      </c>
      <c r="D1060" s="98">
        <f>'June - 2023'!L76</f>
        <v>-8032.5000000000837</v>
      </c>
      <c r="F1060" s="99">
        <f t="shared" ref="F1060" si="2312">B1060</f>
        <v>45099</v>
      </c>
      <c r="G1060" s="100">
        <f t="shared" ref="G1060" si="2313">SUM(D1060)</f>
        <v>-8032.5000000000837</v>
      </c>
    </row>
    <row r="1061" spans="1:14">
      <c r="A1061" s="63">
        <v>17</v>
      </c>
      <c r="B1061" s="97">
        <v>45100</v>
      </c>
      <c r="C1061" s="98">
        <f t="shared" ref="C1061" si="2314">C1060+D1061</f>
        <v>1081048.1500000008</v>
      </c>
      <c r="D1061" s="98">
        <f>'June - 2023'!L81</f>
        <v>1744.9999999999654</v>
      </c>
      <c r="F1061" s="99">
        <f t="shared" ref="F1061" si="2315">B1061</f>
        <v>45100</v>
      </c>
      <c r="G1061" s="100">
        <f t="shared" ref="G1061" si="2316">SUM(D1061)</f>
        <v>1744.9999999999654</v>
      </c>
    </row>
    <row r="1062" spans="1:14">
      <c r="A1062" s="63">
        <v>18</v>
      </c>
      <c r="B1062" s="97">
        <v>45103</v>
      </c>
      <c r="C1062" s="98">
        <f t="shared" ref="C1062" si="2317">C1061+D1062</f>
        <v>1104368.1500000006</v>
      </c>
      <c r="D1062" s="98">
        <f>'June - 2023'!L86</f>
        <v>23319.999999999774</v>
      </c>
      <c r="F1062" s="99">
        <f t="shared" ref="F1062" si="2318">B1062</f>
        <v>45103</v>
      </c>
      <c r="G1062" s="100">
        <f t="shared" ref="G1062" si="2319">SUM(D1062)</f>
        <v>23319.999999999774</v>
      </c>
    </row>
    <row r="1063" spans="1:14">
      <c r="A1063" s="63">
        <v>19</v>
      </c>
      <c r="B1063" s="97">
        <v>45104</v>
      </c>
      <c r="C1063" s="98">
        <f t="shared" ref="C1063" si="2320">C1062+D1063</f>
        <v>1148590.6500000008</v>
      </c>
      <c r="D1063" s="98">
        <f>'June - 2023'!L91</f>
        <v>44222.500000000124</v>
      </c>
      <c r="F1063" s="99">
        <f t="shared" ref="F1063" si="2321">B1063</f>
        <v>45104</v>
      </c>
      <c r="G1063" s="100">
        <f t="shared" ref="G1063" si="2322">SUM(D1063)</f>
        <v>44222.500000000124</v>
      </c>
    </row>
    <row r="1064" spans="1:14">
      <c r="A1064" s="63">
        <v>20</v>
      </c>
      <c r="B1064" s="97">
        <v>45105</v>
      </c>
      <c r="C1064" s="98">
        <f t="shared" ref="C1064" si="2323">C1063+D1064</f>
        <v>1143480.6500000008</v>
      </c>
      <c r="D1064" s="98">
        <f>'June - 2023'!L97</f>
        <v>-5110.0000000000146</v>
      </c>
      <c r="F1064" s="99">
        <f t="shared" ref="F1064" si="2324">B1064</f>
        <v>45105</v>
      </c>
      <c r="G1064" s="100">
        <f t="shared" ref="G1064" si="2325">SUM(D1064)</f>
        <v>-5110.0000000000146</v>
      </c>
    </row>
    <row r="1065" spans="1:14">
      <c r="A1065" s="63">
        <v>21</v>
      </c>
      <c r="B1065" s="97">
        <v>45107</v>
      </c>
      <c r="C1065" s="98">
        <f t="shared" ref="C1065" si="2326">C1064+D1065</f>
        <v>1183118.1500000008</v>
      </c>
      <c r="D1065" s="98">
        <f>'June - 2023'!L101</f>
        <v>39637.5</v>
      </c>
      <c r="F1065" s="99">
        <f t="shared" ref="F1065" si="2327">B1065</f>
        <v>45107</v>
      </c>
      <c r="G1065" s="100">
        <f t="shared" ref="G1065" si="2328">SUM(D1065)</f>
        <v>39637.5</v>
      </c>
    </row>
    <row r="1069" spans="1:14">
      <c r="B1069" s="101">
        <v>45108</v>
      </c>
      <c r="C1069" s="102"/>
      <c r="D1069" s="102"/>
      <c r="E1069" s="102"/>
      <c r="F1069" s="102"/>
      <c r="G1069" s="102"/>
      <c r="H1069" s="103"/>
      <c r="I1069" s="95" t="s">
        <v>32</v>
      </c>
      <c r="J1069" s="96">
        <v>108</v>
      </c>
      <c r="K1069" s="96"/>
      <c r="L1069" s="96" t="s">
        <v>134</v>
      </c>
      <c r="M1069" s="96">
        <v>21</v>
      </c>
      <c r="N1069" s="96"/>
    </row>
    <row r="1070" spans="1:14">
      <c r="B1070" s="109" t="s">
        <v>2</v>
      </c>
      <c r="C1070" s="96" t="s">
        <v>39</v>
      </c>
      <c r="D1070" s="96" t="s">
        <v>40</v>
      </c>
      <c r="I1070" s="95" t="s">
        <v>34</v>
      </c>
      <c r="J1070" s="96">
        <v>46</v>
      </c>
      <c r="K1070" s="88">
        <f>J1070/J1069</f>
        <v>0.42592592592592593</v>
      </c>
      <c r="L1070" s="87" t="s">
        <v>135</v>
      </c>
      <c r="M1070" s="96">
        <v>15</v>
      </c>
      <c r="N1070" s="88">
        <f>M1070/M1069</f>
        <v>0.7142857142857143</v>
      </c>
    </row>
    <row r="1071" spans="1:14">
      <c r="C1071" s="96">
        <v>800000</v>
      </c>
      <c r="D1071" s="96"/>
      <c r="I1071" s="95" t="s">
        <v>41</v>
      </c>
      <c r="J1071" s="96">
        <v>62</v>
      </c>
      <c r="K1071" s="88">
        <f>J1071/J1069</f>
        <v>0.57407407407407407</v>
      </c>
      <c r="L1071" s="87" t="s">
        <v>136</v>
      </c>
      <c r="M1071" s="96">
        <v>6</v>
      </c>
      <c r="N1071" s="88">
        <f>M1071/M1069</f>
        <v>0.2857142857142857</v>
      </c>
    </row>
    <row r="1072" spans="1:14">
      <c r="A1072" s="63">
        <v>1</v>
      </c>
      <c r="B1072" s="97">
        <v>45110</v>
      </c>
      <c r="C1072" s="98">
        <f t="shared" ref="C1072" si="2329">C1071+D1072</f>
        <v>791547.5</v>
      </c>
      <c r="D1072" s="98">
        <f>'July - 2023'!L7</f>
        <v>-8452.5000000000528</v>
      </c>
      <c r="F1072" s="99">
        <f t="shared" ref="F1072" si="2330">B1072</f>
        <v>45110</v>
      </c>
      <c r="G1072" s="100">
        <f t="shared" ref="G1072" si="2331">SUM(D1072)</f>
        <v>-8452.5000000000528</v>
      </c>
    </row>
    <row r="1073" spans="1:7">
      <c r="A1073" s="63">
        <v>2</v>
      </c>
      <c r="B1073" s="97">
        <v>45111</v>
      </c>
      <c r="C1073" s="98">
        <f t="shared" ref="C1073" si="2332">C1072+D1073</f>
        <v>816492.50000000012</v>
      </c>
      <c r="D1073" s="98">
        <f>'July - 2023'!L10</f>
        <v>24945.000000000062</v>
      </c>
      <c r="F1073" s="99">
        <f t="shared" ref="F1073" si="2333">B1073</f>
        <v>45111</v>
      </c>
      <c r="G1073" s="100">
        <f t="shared" ref="G1073" si="2334">SUM(D1073)</f>
        <v>24945.000000000062</v>
      </c>
    </row>
    <row r="1074" spans="1:7">
      <c r="A1074" s="63">
        <v>3</v>
      </c>
      <c r="B1074" s="97">
        <v>45112</v>
      </c>
      <c r="C1074" s="98">
        <f t="shared" ref="C1074" si="2335">C1073+D1074</f>
        <v>844492.50000000023</v>
      </c>
      <c r="D1074" s="98">
        <f>'July - 2023'!L13</f>
        <v>28000.000000000062</v>
      </c>
      <c r="F1074" s="99">
        <f t="shared" ref="F1074" si="2336">B1074</f>
        <v>45112</v>
      </c>
      <c r="G1074" s="100">
        <f t="shared" ref="G1074" si="2337">SUM(D1074)</f>
        <v>28000.000000000062</v>
      </c>
    </row>
    <row r="1075" spans="1:7">
      <c r="A1075" s="63">
        <v>4</v>
      </c>
      <c r="B1075" s="97">
        <v>45113</v>
      </c>
      <c r="C1075" s="98">
        <f t="shared" ref="C1075" si="2338">C1074+D1075</f>
        <v>871110</v>
      </c>
      <c r="D1075" s="98">
        <f>'July - 2023'!L20</f>
        <v>26617.499999999804</v>
      </c>
      <c r="F1075" s="99">
        <f t="shared" ref="F1075" si="2339">B1075</f>
        <v>45113</v>
      </c>
      <c r="G1075" s="100">
        <f t="shared" ref="G1075" si="2340">SUM(D1075)</f>
        <v>26617.499999999804</v>
      </c>
    </row>
    <row r="1076" spans="1:7">
      <c r="A1076" s="63">
        <v>5</v>
      </c>
      <c r="B1076" s="97">
        <v>45114</v>
      </c>
      <c r="C1076" s="98">
        <f t="shared" ref="C1076" si="2341">C1075+D1076</f>
        <v>879712.5</v>
      </c>
      <c r="D1076" s="98">
        <f>'July - 2023'!L25</f>
        <v>8602.5000000000182</v>
      </c>
      <c r="F1076" s="99">
        <f t="shared" ref="F1076" si="2342">B1076</f>
        <v>45114</v>
      </c>
      <c r="G1076" s="100">
        <f t="shared" ref="G1076" si="2343">SUM(D1076)</f>
        <v>8602.5000000000182</v>
      </c>
    </row>
    <row r="1077" spans="1:7">
      <c r="A1077" s="63">
        <v>6</v>
      </c>
      <c r="B1077" s="97">
        <v>45117</v>
      </c>
      <c r="C1077" s="98">
        <f t="shared" ref="C1077" si="2344">C1076+D1077</f>
        <v>875847.49999999988</v>
      </c>
      <c r="D1077" s="98">
        <f>'July - 2023'!L31</f>
        <v>-3865.0000000001473</v>
      </c>
      <c r="F1077" s="99">
        <f t="shared" ref="F1077" si="2345">B1077</f>
        <v>45117</v>
      </c>
      <c r="G1077" s="100">
        <f t="shared" ref="G1077" si="2346">SUM(D1077)</f>
        <v>-3865.0000000001473</v>
      </c>
    </row>
    <row r="1078" spans="1:7">
      <c r="A1078" s="63">
        <v>7</v>
      </c>
      <c r="B1078" s="97">
        <v>45118</v>
      </c>
      <c r="C1078" s="98">
        <f t="shared" ref="C1078" si="2347">C1077+D1078</f>
        <v>913747.5</v>
      </c>
      <c r="D1078" s="98">
        <f>'July - 2023'!L35</f>
        <v>37900.000000000073</v>
      </c>
      <c r="F1078" s="99">
        <f t="shared" ref="F1078" si="2348">B1078</f>
        <v>45118</v>
      </c>
      <c r="G1078" s="100">
        <f t="shared" ref="G1078" si="2349">SUM(D1078)</f>
        <v>37900.000000000073</v>
      </c>
    </row>
    <row r="1079" spans="1:7">
      <c r="A1079" s="63">
        <v>8</v>
      </c>
      <c r="B1079" s="97">
        <v>45119</v>
      </c>
      <c r="C1079" s="98">
        <f t="shared" ref="C1079" si="2350">C1078+D1079</f>
        <v>906932.5</v>
      </c>
      <c r="D1079" s="98">
        <f>'July - 2023'!L41</f>
        <v>-6815.0000000000055</v>
      </c>
      <c r="F1079" s="99">
        <f t="shared" ref="F1079" si="2351">B1079</f>
        <v>45119</v>
      </c>
      <c r="G1079" s="100">
        <f t="shared" ref="G1079" si="2352">SUM(D1079)</f>
        <v>-6815.0000000000055</v>
      </c>
    </row>
    <row r="1080" spans="1:7">
      <c r="A1080" s="63">
        <v>9</v>
      </c>
      <c r="B1080" s="97">
        <v>45120</v>
      </c>
      <c r="C1080" s="98">
        <f t="shared" ref="C1080" si="2353">C1079+D1080</f>
        <v>895032.50000000012</v>
      </c>
      <c r="D1080" s="98">
        <f>'July - 2023'!L44</f>
        <v>-11899.999999999891</v>
      </c>
      <c r="F1080" s="99">
        <f t="shared" ref="F1080" si="2354">B1080</f>
        <v>45120</v>
      </c>
      <c r="G1080" s="100">
        <f t="shared" ref="G1080" si="2355">SUM(D1080)</f>
        <v>-11899.999999999891</v>
      </c>
    </row>
    <row r="1081" spans="1:7">
      <c r="A1081" s="63">
        <v>10</v>
      </c>
      <c r="B1081" s="97">
        <v>45121</v>
      </c>
      <c r="C1081" s="98">
        <f t="shared" ref="C1081" si="2356">C1080+D1081</f>
        <v>933375</v>
      </c>
      <c r="D1081" s="98">
        <f>'July - 2023'!L49</f>
        <v>38342.499999999862</v>
      </c>
      <c r="F1081" s="99">
        <f t="shared" ref="F1081" si="2357">B1081</f>
        <v>45121</v>
      </c>
      <c r="G1081" s="100">
        <f t="shared" ref="G1081" si="2358">SUM(D1081)</f>
        <v>38342.499999999862</v>
      </c>
    </row>
    <row r="1082" spans="1:7">
      <c r="A1082" s="63">
        <v>11</v>
      </c>
      <c r="B1082" s="97">
        <v>45124</v>
      </c>
      <c r="C1082" s="98">
        <f t="shared" ref="C1082" si="2359">C1081+D1082</f>
        <v>962154.99999999977</v>
      </c>
      <c r="D1082" s="98">
        <f>'July - 2023'!L53</f>
        <v>28779.999999999811</v>
      </c>
      <c r="F1082" s="99">
        <f t="shared" ref="F1082" si="2360">B1082</f>
        <v>45124</v>
      </c>
      <c r="G1082" s="100">
        <f t="shared" ref="G1082" si="2361">SUM(D1082)</f>
        <v>28779.999999999811</v>
      </c>
    </row>
    <row r="1083" spans="1:7">
      <c r="A1083" s="63">
        <v>12</v>
      </c>
      <c r="B1083" s="97">
        <v>45125</v>
      </c>
      <c r="C1083" s="98">
        <f t="shared" ref="C1083" si="2362">C1082+D1083</f>
        <v>951294.99999999977</v>
      </c>
      <c r="D1083" s="98">
        <f>'July - 2023'!L59</f>
        <v>-10860.000000000053</v>
      </c>
      <c r="F1083" s="99">
        <f t="shared" ref="F1083" si="2363">B1083</f>
        <v>45125</v>
      </c>
      <c r="G1083" s="100">
        <f t="shared" ref="G1083" si="2364">SUM(D1083)</f>
        <v>-10860.000000000053</v>
      </c>
    </row>
    <row r="1084" spans="1:7">
      <c r="A1084" s="63">
        <v>13</v>
      </c>
      <c r="B1084" s="97">
        <v>45126</v>
      </c>
      <c r="C1084" s="98">
        <f t="shared" ref="C1084" si="2365">C1083+D1084</f>
        <v>965329.99999999977</v>
      </c>
      <c r="D1084" s="98">
        <f>'July - 2023'!L64</f>
        <v>14034.99999999998</v>
      </c>
      <c r="F1084" s="99">
        <f t="shared" ref="F1084" si="2366">B1084</f>
        <v>45126</v>
      </c>
      <c r="G1084" s="100">
        <f t="shared" ref="G1084" si="2367">SUM(D1084)</f>
        <v>14034.99999999998</v>
      </c>
    </row>
    <row r="1085" spans="1:7">
      <c r="A1085" s="63">
        <v>14</v>
      </c>
      <c r="B1085" s="97">
        <v>45127</v>
      </c>
      <c r="C1085" s="98">
        <f t="shared" ref="C1085" si="2368">C1084+D1085</f>
        <v>970999.99999999965</v>
      </c>
      <c r="D1085" s="98">
        <f>'July - 2023'!$L$68</f>
        <v>5669.9999999998672</v>
      </c>
      <c r="F1085" s="99">
        <f t="shared" ref="F1085" si="2369">B1085</f>
        <v>45127</v>
      </c>
      <c r="G1085" s="100">
        <f t="shared" ref="G1085" si="2370">SUM(D1085)</f>
        <v>5669.9999999998672</v>
      </c>
    </row>
    <row r="1086" spans="1:7">
      <c r="A1086" s="63">
        <v>15</v>
      </c>
      <c r="B1086" s="97">
        <v>45128</v>
      </c>
      <c r="C1086" s="98">
        <f t="shared" ref="C1086" si="2371">C1085+D1086</f>
        <v>975784.99999999953</v>
      </c>
      <c r="D1086" s="98">
        <f>'July - 2023'!L76</f>
        <v>4784.9999999998972</v>
      </c>
      <c r="F1086" s="99">
        <f t="shared" ref="F1086" si="2372">B1086</f>
        <v>45128</v>
      </c>
      <c r="G1086" s="100">
        <f t="shared" ref="G1086" si="2373">SUM(D1086)</f>
        <v>4784.9999999998972</v>
      </c>
    </row>
    <row r="1087" spans="1:7">
      <c r="A1087" s="63">
        <v>16</v>
      </c>
      <c r="B1087" s="97">
        <v>45131</v>
      </c>
      <c r="C1087" s="98">
        <f t="shared" ref="C1087" si="2374">C1086+D1087</f>
        <v>964139.9999999993</v>
      </c>
      <c r="D1087" s="98">
        <f>'July - 2023'!L82</f>
        <v>-11645.00000000024</v>
      </c>
      <c r="F1087" s="99">
        <f t="shared" ref="F1087" si="2375">B1087</f>
        <v>45131</v>
      </c>
      <c r="G1087" s="100">
        <f t="shared" ref="G1087" si="2376">SUM(D1087)</f>
        <v>-11645.00000000024</v>
      </c>
    </row>
    <row r="1088" spans="1:7">
      <c r="A1088" s="63">
        <v>17</v>
      </c>
      <c r="B1088" s="97">
        <v>45132</v>
      </c>
      <c r="C1088" s="98">
        <f t="shared" ref="C1088" si="2377">C1087+D1088</f>
        <v>1002869.9999999995</v>
      </c>
      <c r="D1088" s="98">
        <f>'July - 2023'!L88</f>
        <v>38730.000000000204</v>
      </c>
      <c r="F1088" s="99">
        <f t="shared" ref="F1088" si="2378">B1088</f>
        <v>45132</v>
      </c>
      <c r="G1088" s="100">
        <f t="shared" ref="G1088" si="2379">SUM(D1088)</f>
        <v>38730.000000000204</v>
      </c>
    </row>
    <row r="1089" spans="1:14">
      <c r="A1089" s="63">
        <v>18</v>
      </c>
      <c r="B1089" s="97">
        <v>45133</v>
      </c>
      <c r="C1089" s="98">
        <f t="shared" ref="C1089" si="2380">C1088+D1089</f>
        <v>1012699.9999999997</v>
      </c>
      <c r="D1089" s="98">
        <f>'July - 2023'!L92</f>
        <v>9830.000000000131</v>
      </c>
      <c r="F1089" s="99">
        <f t="shared" ref="F1089" si="2381">B1089</f>
        <v>45133</v>
      </c>
      <c r="G1089" s="100">
        <f t="shared" ref="G1089" si="2382">SUM(D1089)</f>
        <v>9830.000000000131</v>
      </c>
    </row>
    <row r="1090" spans="1:14">
      <c r="A1090" s="63">
        <v>19</v>
      </c>
      <c r="B1090" s="97">
        <v>45134</v>
      </c>
      <c r="C1090" s="98">
        <f t="shared" ref="C1090" si="2383">C1089+D1090</f>
        <v>1026899.9999999998</v>
      </c>
      <c r="D1090" s="98">
        <f>'July - 2023'!L98</f>
        <v>14200.000000000087</v>
      </c>
      <c r="F1090" s="99">
        <f t="shared" ref="F1090" si="2384">B1090</f>
        <v>45134</v>
      </c>
      <c r="G1090" s="100">
        <f t="shared" ref="G1090" si="2385">SUM(D1090)</f>
        <v>14200.000000000087</v>
      </c>
    </row>
    <row r="1091" spans="1:14">
      <c r="A1091" s="63">
        <v>20</v>
      </c>
      <c r="B1091" s="97">
        <v>45135</v>
      </c>
      <c r="C1091" s="98">
        <f t="shared" ref="C1091" si="2386">C1090+D1091</f>
        <v>1056479.9999999998</v>
      </c>
      <c r="D1091" s="98">
        <f>'July - 2023'!L105</f>
        <v>29579.999999999905</v>
      </c>
      <c r="F1091" s="99">
        <f t="shared" ref="F1091" si="2387">B1091</f>
        <v>45135</v>
      </c>
      <c r="G1091" s="100">
        <f t="shared" ref="G1091" si="2388">SUM(D1091)</f>
        <v>29579.999999999905</v>
      </c>
    </row>
    <row r="1092" spans="1:14">
      <c r="A1092" s="63">
        <v>21</v>
      </c>
      <c r="B1092" s="97">
        <v>45138</v>
      </c>
      <c r="C1092" s="98">
        <f t="shared" ref="C1092" si="2389">C1091+D1092</f>
        <v>1040312.4999999997</v>
      </c>
      <c r="D1092" s="98">
        <f>'July - 2023'!L110</f>
        <v>-16167.500000000149</v>
      </c>
      <c r="F1092" s="99">
        <f t="shared" ref="F1092" si="2390">B1092</f>
        <v>45138</v>
      </c>
      <c r="G1092" s="100">
        <f t="shared" ref="G1092" si="2391">SUM(D1092)</f>
        <v>-16167.500000000149</v>
      </c>
    </row>
    <row r="1096" spans="1:14">
      <c r="B1096" s="101">
        <v>45139</v>
      </c>
      <c r="C1096" s="102"/>
      <c r="D1096" s="102"/>
      <c r="E1096" s="102"/>
      <c r="F1096" s="102"/>
      <c r="G1096" s="102"/>
      <c r="H1096" s="103"/>
      <c r="I1096" s="95" t="s">
        <v>32</v>
      </c>
      <c r="J1096" s="96">
        <v>100</v>
      </c>
      <c r="K1096" s="96"/>
      <c r="L1096" s="96" t="s">
        <v>134</v>
      </c>
      <c r="M1096" s="96">
        <v>22</v>
      </c>
      <c r="N1096" s="96"/>
    </row>
    <row r="1097" spans="1:14">
      <c r="B1097" s="109" t="s">
        <v>2</v>
      </c>
      <c r="C1097" s="96" t="s">
        <v>39</v>
      </c>
      <c r="D1097" s="96" t="s">
        <v>40</v>
      </c>
      <c r="I1097" s="95" t="s">
        <v>34</v>
      </c>
      <c r="J1097" s="96">
        <v>40</v>
      </c>
      <c r="K1097" s="88">
        <f>J1097/J1096</f>
        <v>0.4</v>
      </c>
      <c r="L1097" s="87" t="s">
        <v>135</v>
      </c>
      <c r="M1097" s="96">
        <v>14</v>
      </c>
      <c r="N1097" s="88">
        <f>M1097/M1096</f>
        <v>0.63636363636363635</v>
      </c>
    </row>
    <row r="1098" spans="1:14">
      <c r="C1098" s="96">
        <v>800000</v>
      </c>
      <c r="D1098" s="96"/>
      <c r="I1098" s="95" t="s">
        <v>41</v>
      </c>
      <c r="J1098" s="96">
        <v>60</v>
      </c>
      <c r="K1098" s="88">
        <f>J1098/J1096</f>
        <v>0.6</v>
      </c>
      <c r="L1098" s="87" t="s">
        <v>136</v>
      </c>
      <c r="M1098" s="96">
        <v>8</v>
      </c>
      <c r="N1098" s="88">
        <f>M1098/M1096</f>
        <v>0.36363636363636365</v>
      </c>
    </row>
    <row r="1099" spans="1:14">
      <c r="A1099" s="63">
        <v>1</v>
      </c>
      <c r="B1099" s="97">
        <v>45139</v>
      </c>
      <c r="C1099" s="98">
        <f t="shared" ref="C1099" si="2392">C1098+D1099</f>
        <v>820804.99999999988</v>
      </c>
      <c r="D1099" s="98">
        <f>'Aug - 2023'!L6</f>
        <v>20804.99999999988</v>
      </c>
      <c r="F1099" s="99">
        <f t="shared" ref="F1099" si="2393">B1099</f>
        <v>45139</v>
      </c>
      <c r="G1099" s="100">
        <f t="shared" ref="G1099" si="2394">SUM(D1099)</f>
        <v>20804.99999999988</v>
      </c>
    </row>
    <row r="1100" spans="1:14">
      <c r="A1100" s="63">
        <v>2</v>
      </c>
      <c r="B1100" s="97">
        <v>45140</v>
      </c>
      <c r="C1100" s="98">
        <f t="shared" ref="C1100" si="2395">C1099+D1100</f>
        <v>800077.49999999965</v>
      </c>
      <c r="D1100" s="98">
        <f>'Aug - 2023'!L11</f>
        <v>-20727.500000000255</v>
      </c>
      <c r="F1100" s="99">
        <f t="shared" ref="F1100" si="2396">B1100</f>
        <v>45140</v>
      </c>
      <c r="G1100" s="100">
        <f t="shared" ref="G1100" si="2397">SUM(D1100)</f>
        <v>-20727.500000000255</v>
      </c>
    </row>
    <row r="1101" spans="1:14">
      <c r="A1101" s="63">
        <v>3</v>
      </c>
      <c r="B1101" s="97">
        <v>45141</v>
      </c>
      <c r="C1101" s="98">
        <f t="shared" ref="C1101" si="2398">C1100+D1101</f>
        <v>827597.69999999949</v>
      </c>
      <c r="D1101" s="98">
        <f>'Aug - 2023'!L15</f>
        <v>27520.19999999983</v>
      </c>
      <c r="F1101" s="99">
        <f t="shared" ref="F1101" si="2399">B1101</f>
        <v>45141</v>
      </c>
      <c r="G1101" s="100">
        <f t="shared" ref="G1101" si="2400">SUM(D1101)</f>
        <v>27520.19999999983</v>
      </c>
    </row>
    <row r="1102" spans="1:14">
      <c r="A1102" s="63">
        <v>4</v>
      </c>
      <c r="B1102" s="97">
        <v>45142</v>
      </c>
      <c r="C1102" s="98">
        <f t="shared" ref="C1102" si="2401">C1101+D1102</f>
        <v>826262.6999999996</v>
      </c>
      <c r="D1102" s="98">
        <f>'Aug - 2023'!L19</f>
        <v>-1334.9999999999145</v>
      </c>
      <c r="F1102" s="99">
        <f t="shared" ref="F1102" si="2402">B1102</f>
        <v>45142</v>
      </c>
      <c r="G1102" s="100">
        <f t="shared" ref="G1102" si="2403">SUM(D1102)</f>
        <v>-1334.9999999999145</v>
      </c>
    </row>
    <row r="1103" spans="1:14">
      <c r="A1103" s="63">
        <v>5</v>
      </c>
      <c r="B1103" s="97">
        <v>45145</v>
      </c>
      <c r="C1103" s="98">
        <f t="shared" ref="C1103" si="2404">C1102+D1103</f>
        <v>840067.6999999996</v>
      </c>
      <c r="D1103" s="98">
        <f>'Aug - 2023'!L26</f>
        <v>13804.999999999951</v>
      </c>
      <c r="F1103" s="99">
        <f t="shared" ref="F1103" si="2405">B1103</f>
        <v>45145</v>
      </c>
      <c r="G1103" s="100">
        <f t="shared" ref="G1103" si="2406">SUM(D1103)</f>
        <v>13804.999999999951</v>
      </c>
    </row>
    <row r="1104" spans="1:14">
      <c r="A1104" s="63">
        <v>6</v>
      </c>
      <c r="B1104" s="97">
        <v>45146</v>
      </c>
      <c r="C1104" s="98">
        <f t="shared" ref="C1104" si="2407">C1103+D1104</f>
        <v>874662.70000000007</v>
      </c>
      <c r="D1104" s="98">
        <f>'Aug - 2023'!L31</f>
        <v>34595.000000000437</v>
      </c>
      <c r="F1104" s="99">
        <f t="shared" ref="F1104" si="2408">B1104</f>
        <v>45146</v>
      </c>
      <c r="G1104" s="100">
        <f t="shared" ref="G1104" si="2409">SUM(D1104)</f>
        <v>34595.000000000437</v>
      </c>
    </row>
    <row r="1105" spans="1:7">
      <c r="A1105" s="63">
        <v>7</v>
      </c>
      <c r="B1105" s="97">
        <v>45147</v>
      </c>
      <c r="C1105" s="98">
        <f t="shared" ref="C1105" si="2410">C1104+D1105</f>
        <v>862682.7</v>
      </c>
      <c r="D1105" s="98">
        <f>'Aug - 2023'!L38</f>
        <v>-11980.000000000089</v>
      </c>
      <c r="F1105" s="99">
        <f t="shared" ref="F1105" si="2411">B1105</f>
        <v>45147</v>
      </c>
      <c r="G1105" s="100">
        <f t="shared" ref="G1105" si="2412">SUM(D1105)</f>
        <v>-11980.000000000089</v>
      </c>
    </row>
    <row r="1106" spans="1:7">
      <c r="A1106" s="63">
        <v>8</v>
      </c>
      <c r="B1106" s="97">
        <v>45148</v>
      </c>
      <c r="C1106" s="98">
        <f t="shared" ref="C1106" si="2413">C1105+D1106</f>
        <v>822045.19999999972</v>
      </c>
      <c r="D1106" s="98">
        <f>'Aug - 2023'!L43</f>
        <v>-40637.500000000218</v>
      </c>
      <c r="F1106" s="99">
        <f t="shared" ref="F1106" si="2414">B1106</f>
        <v>45148</v>
      </c>
      <c r="G1106" s="100">
        <f t="shared" ref="G1106" si="2415">SUM(D1106)</f>
        <v>-40637.500000000218</v>
      </c>
    </row>
    <row r="1107" spans="1:7">
      <c r="A1107" s="63">
        <v>9</v>
      </c>
      <c r="B1107" s="97">
        <v>45149</v>
      </c>
      <c r="C1107" s="98">
        <f t="shared" ref="C1107" si="2416">C1106+D1107</f>
        <v>824510.19999999984</v>
      </c>
      <c r="D1107" s="98">
        <f>'Aug - 2023'!L49</f>
        <v>2465.0000000001046</v>
      </c>
      <c r="F1107" s="99">
        <f t="shared" ref="F1107" si="2417">B1107</f>
        <v>45149</v>
      </c>
      <c r="G1107" s="100">
        <f t="shared" ref="G1107" si="2418">SUM(D1107)</f>
        <v>2465.0000000001046</v>
      </c>
    </row>
    <row r="1108" spans="1:7">
      <c r="A1108" s="63">
        <v>10</v>
      </c>
      <c r="B1108" s="97">
        <v>45152</v>
      </c>
      <c r="C1108" s="98">
        <f t="shared" ref="C1108" si="2419">C1107+D1108</f>
        <v>826580.19999999984</v>
      </c>
      <c r="D1108" s="98">
        <f>'Aug - 2023'!L54</f>
        <v>2069.9999999999563</v>
      </c>
      <c r="F1108" s="99">
        <f t="shared" ref="F1108" si="2420">B1108</f>
        <v>45152</v>
      </c>
      <c r="G1108" s="100">
        <f t="shared" ref="G1108" si="2421">SUM(D1108)</f>
        <v>2069.9999999999563</v>
      </c>
    </row>
    <row r="1109" spans="1:7">
      <c r="A1109" s="63">
        <v>11</v>
      </c>
      <c r="B1109" s="97">
        <v>45154</v>
      </c>
      <c r="C1109" s="98">
        <f t="shared" ref="C1109" si="2422">C1108+D1109</f>
        <v>823290.19999999984</v>
      </c>
      <c r="D1109" s="98">
        <f>'Aug - 2023'!L58</f>
        <v>-3290</v>
      </c>
      <c r="F1109" s="99">
        <f t="shared" ref="F1109" si="2423">B1109</f>
        <v>45154</v>
      </c>
      <c r="G1109" s="100">
        <f t="shared" ref="G1109" si="2424">SUM(D1109)</f>
        <v>-3290</v>
      </c>
    </row>
    <row r="1110" spans="1:7">
      <c r="A1110" s="63">
        <v>12</v>
      </c>
      <c r="B1110" s="97">
        <v>45155</v>
      </c>
      <c r="C1110" s="98">
        <f t="shared" ref="C1110" si="2425">C1109+D1110</f>
        <v>791850.19999999972</v>
      </c>
      <c r="D1110" s="98">
        <f>'Aug - 2023'!L63</f>
        <v>-31440.000000000065</v>
      </c>
      <c r="F1110" s="99">
        <f t="shared" ref="F1110" si="2426">B1110</f>
        <v>45155</v>
      </c>
      <c r="G1110" s="100">
        <f t="shared" ref="G1110" si="2427">SUM(D1110)</f>
        <v>-31440.000000000065</v>
      </c>
    </row>
    <row r="1111" spans="1:7">
      <c r="A1111" s="63">
        <v>13</v>
      </c>
      <c r="B1111" s="97">
        <v>45156</v>
      </c>
      <c r="C1111" s="98">
        <f t="shared" ref="C1111" si="2428">C1110+D1111</f>
        <v>762530.19999999949</v>
      </c>
      <c r="D1111" s="98">
        <f>'Aug - 2023'!L67</f>
        <v>-29320.000000000182</v>
      </c>
      <c r="F1111" s="99">
        <f t="shared" ref="F1111" si="2429">B1111</f>
        <v>45156</v>
      </c>
      <c r="G1111" s="100">
        <f t="shared" ref="G1111" si="2430">SUM(D1111)</f>
        <v>-29320.000000000182</v>
      </c>
    </row>
    <row r="1112" spans="1:7">
      <c r="A1112" s="63">
        <v>14</v>
      </c>
      <c r="B1112" s="97">
        <v>45159</v>
      </c>
      <c r="C1112" s="98">
        <f t="shared" ref="C1112" si="2431">C1111+D1112</f>
        <v>805535.19999999972</v>
      </c>
      <c r="D1112" s="98">
        <f>'Aug - 2023'!L71</f>
        <v>43005.000000000204</v>
      </c>
      <c r="F1112" s="99">
        <f t="shared" ref="F1112" si="2432">B1112</f>
        <v>45159</v>
      </c>
      <c r="G1112" s="100">
        <f t="shared" ref="G1112" si="2433">SUM(D1112)</f>
        <v>43005.000000000204</v>
      </c>
    </row>
    <row r="1113" spans="1:7">
      <c r="A1113" s="63">
        <v>15</v>
      </c>
      <c r="B1113" s="97">
        <v>45160</v>
      </c>
      <c r="C1113" s="98">
        <f t="shared" ref="C1113" si="2434">C1112+D1113</f>
        <v>855665.1999999996</v>
      </c>
      <c r="D1113" s="98">
        <f>'Aug - 2023'!L74</f>
        <v>50129.999999999869</v>
      </c>
      <c r="F1113" s="99">
        <f t="shared" ref="F1113" si="2435">B1113</f>
        <v>45160</v>
      </c>
      <c r="G1113" s="100">
        <f t="shared" ref="G1113" si="2436">SUM(D1113)</f>
        <v>50129.999999999869</v>
      </c>
    </row>
    <row r="1114" spans="1:7">
      <c r="A1114" s="63">
        <v>16</v>
      </c>
      <c r="B1114" s="97">
        <v>45161</v>
      </c>
      <c r="C1114" s="98">
        <f t="shared" ref="C1114" si="2437">C1113+D1114</f>
        <v>943385.19999999949</v>
      </c>
      <c r="D1114" s="98">
        <f>'Aug - 2023'!L79</f>
        <v>87719.999999999913</v>
      </c>
      <c r="F1114" s="99">
        <f t="shared" ref="F1114" si="2438">B1114</f>
        <v>45161</v>
      </c>
      <c r="G1114" s="100">
        <f t="shared" ref="G1114" si="2439">SUM(D1114)</f>
        <v>87719.999999999913</v>
      </c>
    </row>
    <row r="1115" spans="1:7">
      <c r="A1115" s="63">
        <v>17</v>
      </c>
      <c r="B1115" s="97">
        <v>45162</v>
      </c>
      <c r="C1115" s="98">
        <f t="shared" ref="C1115" si="2440">C1114+D1115</f>
        <v>990337.6999999996</v>
      </c>
      <c r="D1115" s="98">
        <f>'Aug - 2023'!L82</f>
        <v>46952.50000000008</v>
      </c>
      <c r="F1115" s="99">
        <f t="shared" ref="F1115" si="2441">B1115</f>
        <v>45162</v>
      </c>
      <c r="G1115" s="100">
        <f t="shared" ref="G1115" si="2442">SUM(D1115)</f>
        <v>46952.50000000008</v>
      </c>
    </row>
    <row r="1116" spans="1:7">
      <c r="A1116" s="63">
        <v>18</v>
      </c>
      <c r="B1116" s="97">
        <v>45163</v>
      </c>
      <c r="C1116" s="98">
        <f t="shared" ref="C1116" si="2443">C1115+D1116</f>
        <v>992162.6999999996</v>
      </c>
      <c r="D1116" s="98">
        <f>'Aug - 2023'!L84</f>
        <v>1825.0000000000171</v>
      </c>
      <c r="F1116" s="99">
        <f t="shared" ref="F1116" si="2444">B1116</f>
        <v>45163</v>
      </c>
      <c r="G1116" s="100">
        <f t="shared" ref="G1116" si="2445">SUM(D1116)</f>
        <v>1825.0000000000171</v>
      </c>
    </row>
    <row r="1117" spans="1:7">
      <c r="A1117" s="63">
        <v>19</v>
      </c>
      <c r="B1117" s="97">
        <v>45166</v>
      </c>
      <c r="C1117" s="98">
        <f t="shared" ref="C1117" si="2446">C1116+D1117</f>
        <v>992637.6999999996</v>
      </c>
      <c r="D1117" s="98">
        <f>'Aug - 2023'!L88</f>
        <v>474.99999999995453</v>
      </c>
      <c r="F1117" s="99">
        <f t="shared" ref="F1117" si="2447">B1117</f>
        <v>45166</v>
      </c>
      <c r="G1117" s="100">
        <f t="shared" ref="G1117" si="2448">SUM(D1117)</f>
        <v>474.99999999995453</v>
      </c>
    </row>
    <row r="1118" spans="1:7">
      <c r="A1118" s="63">
        <v>20</v>
      </c>
      <c r="B1118" s="97">
        <v>45167</v>
      </c>
      <c r="C1118" s="98">
        <f t="shared" ref="C1118" si="2449">C1117+D1118</f>
        <v>1009287.6999999994</v>
      </c>
      <c r="D1118" s="98">
        <f>'Aug - 2023'!L92</f>
        <v>16649.99999999972</v>
      </c>
      <c r="F1118" s="99">
        <f t="shared" ref="F1118" si="2450">B1118</f>
        <v>45167</v>
      </c>
      <c r="G1118" s="100">
        <f t="shared" ref="G1118" si="2451">SUM(D1118)</f>
        <v>16649.99999999972</v>
      </c>
    </row>
    <row r="1119" spans="1:7">
      <c r="A1119" s="63">
        <v>21</v>
      </c>
      <c r="B1119" s="97">
        <v>45168</v>
      </c>
      <c r="C1119" s="98">
        <f t="shared" ref="C1119" si="2452">C1118+D1119</f>
        <v>1013237.6999999993</v>
      </c>
      <c r="D1119" s="98">
        <f>'Aug - 2023'!L95</f>
        <v>3949.9999999998663</v>
      </c>
      <c r="F1119" s="99">
        <f t="shared" ref="F1119" si="2453">B1119</f>
        <v>45168</v>
      </c>
      <c r="G1119" s="100">
        <f t="shared" ref="G1119" si="2454">SUM(D1119)</f>
        <v>3949.9999999998663</v>
      </c>
    </row>
    <row r="1120" spans="1:7">
      <c r="A1120" s="63">
        <v>22</v>
      </c>
      <c r="B1120" s="97">
        <v>45169</v>
      </c>
      <c r="C1120" s="98">
        <f t="shared" ref="C1120" si="2455">C1119+D1120</f>
        <v>996665.19999999937</v>
      </c>
      <c r="D1120" s="98">
        <f>'Aug - 2023'!L102</f>
        <v>-16572.499999999913</v>
      </c>
      <c r="F1120" s="99">
        <f t="shared" ref="F1120" si="2456">B1120</f>
        <v>45169</v>
      </c>
      <c r="G1120" s="100">
        <f t="shared" ref="G1120" si="2457">SUM(D1120)</f>
        <v>-16572.499999999913</v>
      </c>
    </row>
    <row r="1124" spans="1:14">
      <c r="B1124" s="101">
        <v>45170</v>
      </c>
      <c r="C1124" s="102"/>
      <c r="D1124" s="102"/>
      <c r="E1124" s="102"/>
      <c r="F1124" s="102"/>
      <c r="G1124" s="102"/>
      <c r="H1124" s="103"/>
      <c r="I1124" s="95" t="s">
        <v>32</v>
      </c>
      <c r="J1124" s="96">
        <v>92</v>
      </c>
      <c r="K1124" s="96"/>
      <c r="L1124" s="96" t="s">
        <v>134</v>
      </c>
      <c r="M1124" s="96">
        <v>18</v>
      </c>
      <c r="N1124" s="96"/>
    </row>
    <row r="1125" spans="1:14">
      <c r="B1125" s="109" t="s">
        <v>2</v>
      </c>
      <c r="C1125" s="96" t="s">
        <v>39</v>
      </c>
      <c r="D1125" s="96" t="s">
        <v>40</v>
      </c>
      <c r="I1125" s="95" t="s">
        <v>34</v>
      </c>
      <c r="J1125" s="96">
        <v>35</v>
      </c>
      <c r="K1125" s="88">
        <f>J1125/J1124</f>
        <v>0.38043478260869568</v>
      </c>
      <c r="L1125" s="87" t="s">
        <v>135</v>
      </c>
      <c r="M1125" s="96">
        <v>12</v>
      </c>
      <c r="N1125" s="88">
        <f>M1125/M1124</f>
        <v>0.66666666666666663</v>
      </c>
    </row>
    <row r="1126" spans="1:14">
      <c r="C1126" s="96">
        <v>800000</v>
      </c>
      <c r="D1126" s="96"/>
      <c r="I1126" s="95" t="s">
        <v>41</v>
      </c>
      <c r="J1126" s="96">
        <v>57</v>
      </c>
      <c r="K1126" s="88">
        <f>J1126/J1124</f>
        <v>0.61956521739130432</v>
      </c>
      <c r="L1126" s="87" t="s">
        <v>136</v>
      </c>
      <c r="M1126" s="96">
        <v>6</v>
      </c>
      <c r="N1126" s="88">
        <f>M1126/M1124</f>
        <v>0.33333333333333331</v>
      </c>
    </row>
    <row r="1127" spans="1:14">
      <c r="A1127" s="63">
        <v>1</v>
      </c>
      <c r="B1127" s="97">
        <v>45170</v>
      </c>
      <c r="C1127" s="98">
        <f t="shared" ref="C1127" si="2458">C1126+D1127</f>
        <v>878569.99999999988</v>
      </c>
      <c r="D1127" s="98">
        <f>'Sep - 2023'!L7</f>
        <v>78569.999999999898</v>
      </c>
      <c r="F1127" s="99">
        <f t="shared" ref="F1127" si="2459">B1127</f>
        <v>45170</v>
      </c>
      <c r="G1127" s="100">
        <f t="shared" ref="G1127" si="2460">SUM(D1127)</f>
        <v>78569.999999999898</v>
      </c>
    </row>
    <row r="1128" spans="1:14">
      <c r="A1128" s="63">
        <v>2</v>
      </c>
      <c r="B1128" s="97">
        <v>45173</v>
      </c>
      <c r="C1128" s="98">
        <f t="shared" ref="C1128" si="2461">C1127+D1128</f>
        <v>894459.99999999977</v>
      </c>
      <c r="D1128" s="98">
        <f>'Sep - 2023'!L13</f>
        <v>15889.999999999825</v>
      </c>
      <c r="F1128" s="99">
        <f t="shared" ref="F1128" si="2462">B1128</f>
        <v>45173</v>
      </c>
      <c r="G1128" s="100">
        <f t="shared" ref="G1128" si="2463">SUM(D1128)</f>
        <v>15889.999999999825</v>
      </c>
    </row>
    <row r="1129" spans="1:14">
      <c r="A1129" s="63">
        <v>3</v>
      </c>
      <c r="B1129" s="97">
        <v>45174</v>
      </c>
      <c r="C1129" s="98">
        <f t="shared" ref="C1129" si="2464">C1128+D1129</f>
        <v>895164.99999999953</v>
      </c>
      <c r="D1129" s="98">
        <f>'Sep - 2023'!L18</f>
        <v>704.99999999979627</v>
      </c>
      <c r="F1129" s="99">
        <f t="shared" ref="F1129" si="2465">B1129</f>
        <v>45174</v>
      </c>
      <c r="G1129" s="100">
        <f t="shared" ref="G1129" si="2466">SUM(D1129)</f>
        <v>704.99999999979627</v>
      </c>
    </row>
    <row r="1130" spans="1:14">
      <c r="A1130" s="63">
        <v>4</v>
      </c>
      <c r="B1130" s="97">
        <v>45175</v>
      </c>
      <c r="C1130" s="98">
        <f t="shared" ref="C1130" si="2467">C1129+D1130</f>
        <v>867909.99999999953</v>
      </c>
      <c r="D1130" s="98">
        <f>'Sep - 2023'!L22</f>
        <v>-27255.000000000025</v>
      </c>
      <c r="F1130" s="99">
        <f t="shared" ref="F1130" si="2468">B1130</f>
        <v>45175</v>
      </c>
      <c r="G1130" s="100">
        <f t="shared" ref="G1130" si="2469">SUM(D1130)</f>
        <v>-27255.000000000025</v>
      </c>
    </row>
    <row r="1131" spans="1:14">
      <c r="A1131" s="63">
        <v>5</v>
      </c>
      <c r="B1131" s="97">
        <v>45176</v>
      </c>
      <c r="C1131" s="98">
        <f t="shared" ref="C1131" si="2470">C1130+D1131</f>
        <v>900359.99999999953</v>
      </c>
      <c r="D1131" s="98">
        <f>'Sep - 2023'!L26</f>
        <v>32449.999999999956</v>
      </c>
      <c r="F1131" s="99">
        <f t="shared" ref="F1131" si="2471">B1131</f>
        <v>45176</v>
      </c>
      <c r="G1131" s="100">
        <f t="shared" ref="G1131" si="2472">SUM(D1131)</f>
        <v>32449.999999999956</v>
      </c>
    </row>
    <row r="1132" spans="1:14">
      <c r="A1132" s="63">
        <v>6</v>
      </c>
      <c r="B1132" s="97">
        <v>45177</v>
      </c>
      <c r="C1132" s="98">
        <f t="shared" ref="C1132" si="2473">C1131+D1132</f>
        <v>898189.99999999942</v>
      </c>
      <c r="D1132" s="98">
        <f>'Sep - 2023'!L32</f>
        <v>-2170.000000000131</v>
      </c>
      <c r="F1132" s="99">
        <f t="shared" ref="F1132" si="2474">B1132</f>
        <v>45177</v>
      </c>
      <c r="G1132" s="100">
        <f t="shared" ref="G1132" si="2475">SUM(D1132)</f>
        <v>-2170.000000000131</v>
      </c>
    </row>
    <row r="1133" spans="1:14">
      <c r="A1133" s="63">
        <v>7</v>
      </c>
      <c r="B1133" s="97">
        <v>45180</v>
      </c>
      <c r="C1133" s="98">
        <f t="shared" ref="C1133" si="2476">C1132+D1133</f>
        <v>935837.49999999942</v>
      </c>
      <c r="D1133" s="98">
        <f>'Sep - 2023'!L40</f>
        <v>37647.499999999985</v>
      </c>
      <c r="F1133" s="99">
        <f t="shared" ref="F1133" si="2477">B1133</f>
        <v>45180</v>
      </c>
      <c r="G1133" s="100">
        <f t="shared" ref="G1133" si="2478">SUM(D1133)</f>
        <v>37647.499999999985</v>
      </c>
    </row>
    <row r="1134" spans="1:14">
      <c r="A1134" s="63">
        <v>8</v>
      </c>
      <c r="B1134" s="97">
        <v>45181</v>
      </c>
      <c r="C1134" s="98">
        <f t="shared" ref="C1134" si="2479">C1133+D1134</f>
        <v>916957.49999999907</v>
      </c>
      <c r="D1134" s="98">
        <f>'Sep - 2023'!L46</f>
        <v>-18880.000000000338</v>
      </c>
      <c r="F1134" s="99">
        <f t="shared" ref="F1134" si="2480">B1134</f>
        <v>45181</v>
      </c>
      <c r="G1134" s="100">
        <f t="shared" ref="G1134" si="2481">SUM(D1134)</f>
        <v>-18880.000000000338</v>
      </c>
    </row>
    <row r="1135" spans="1:14">
      <c r="A1135" s="63">
        <v>9</v>
      </c>
      <c r="B1135" s="97">
        <v>45182</v>
      </c>
      <c r="C1135" s="98">
        <f t="shared" ref="C1135" si="2482">C1134+D1135</f>
        <v>927122.49999999907</v>
      </c>
      <c r="D1135" s="98">
        <f>'Sep - 2023'!L51</f>
        <v>10164.999999999993</v>
      </c>
      <c r="F1135" s="99">
        <f t="shared" ref="F1135" si="2483">B1135</f>
        <v>45182</v>
      </c>
      <c r="G1135" s="100">
        <f t="shared" ref="G1135" si="2484">SUM(D1135)</f>
        <v>10164.999999999993</v>
      </c>
    </row>
    <row r="1136" spans="1:14">
      <c r="A1136" s="63">
        <v>10</v>
      </c>
      <c r="B1136" s="97">
        <v>45183</v>
      </c>
      <c r="C1136" s="98">
        <f t="shared" ref="C1136" si="2485">C1135+D1136</f>
        <v>953822.4999999993</v>
      </c>
      <c r="D1136" s="98">
        <f>'Sep - 2023'!L57</f>
        <v>26700.000000000218</v>
      </c>
      <c r="F1136" s="99">
        <f t="shared" ref="F1136" si="2486">B1136</f>
        <v>45183</v>
      </c>
      <c r="G1136" s="100">
        <f t="shared" ref="G1136" si="2487">SUM(D1136)</f>
        <v>26700.000000000218</v>
      </c>
    </row>
    <row r="1137" spans="1:14">
      <c r="A1137" s="63">
        <v>11</v>
      </c>
      <c r="B1137" s="97">
        <v>45184</v>
      </c>
      <c r="C1137" s="98">
        <f t="shared" ref="C1137" si="2488">C1136+D1137</f>
        <v>957377.49999999884</v>
      </c>
      <c r="D1137" s="98">
        <f>'Sep - 2023'!L63</f>
        <v>3554.9999999995671</v>
      </c>
      <c r="F1137" s="99">
        <f t="shared" ref="F1137" si="2489">B1137</f>
        <v>45184</v>
      </c>
      <c r="G1137" s="100">
        <f t="shared" ref="G1137" si="2490">SUM(D1137)</f>
        <v>3554.9999999995671</v>
      </c>
    </row>
    <row r="1138" spans="1:14">
      <c r="A1138" s="63">
        <v>12</v>
      </c>
      <c r="B1138" s="97">
        <v>45187</v>
      </c>
      <c r="C1138" s="98">
        <f t="shared" ref="C1138" si="2491">C1137+D1138</f>
        <v>966941.24999999872</v>
      </c>
      <c r="D1138" s="98">
        <f>'Sep - 2023'!L68</f>
        <v>9563.7499999998618</v>
      </c>
      <c r="F1138" s="99">
        <f t="shared" ref="F1138" si="2492">B1138</f>
        <v>45187</v>
      </c>
      <c r="G1138" s="100">
        <f t="shared" ref="G1138" si="2493">SUM(D1138)</f>
        <v>9563.7499999998618</v>
      </c>
    </row>
    <row r="1139" spans="1:14">
      <c r="A1139" s="63">
        <v>13</v>
      </c>
      <c r="B1139" s="97">
        <v>45189</v>
      </c>
      <c r="C1139" s="98">
        <f t="shared" ref="C1139" si="2494">C1138+D1139</f>
        <v>984891.24999999907</v>
      </c>
      <c r="D1139" s="98">
        <f>'Sep - 2023'!L73</f>
        <v>17950.000000000342</v>
      </c>
      <c r="F1139" s="99">
        <f t="shared" ref="F1139" si="2495">B1139</f>
        <v>45189</v>
      </c>
      <c r="G1139" s="100">
        <f t="shared" ref="G1139" si="2496">SUM(D1139)</f>
        <v>17950.000000000342</v>
      </c>
    </row>
    <row r="1140" spans="1:14">
      <c r="A1140" s="63">
        <v>14</v>
      </c>
      <c r="B1140" s="97">
        <v>45190</v>
      </c>
      <c r="C1140" s="98">
        <f t="shared" ref="C1140" si="2497">C1139+D1140</f>
        <v>946226.24999999895</v>
      </c>
      <c r="D1140" s="98">
        <f>'Sep - 2023'!L78</f>
        <v>-38665.000000000095</v>
      </c>
      <c r="F1140" s="99">
        <f t="shared" ref="F1140" si="2498">B1140</f>
        <v>45190</v>
      </c>
      <c r="G1140" s="100">
        <f t="shared" ref="G1140" si="2499">SUM(D1140)</f>
        <v>-38665.000000000095</v>
      </c>
    </row>
    <row r="1141" spans="1:14">
      <c r="A1141" s="63">
        <v>15</v>
      </c>
      <c r="B1141" s="97">
        <v>45191</v>
      </c>
      <c r="C1141" s="98">
        <f t="shared" ref="C1141" si="2500">C1140+D1141</f>
        <v>951306.24999999895</v>
      </c>
      <c r="D1141" s="98">
        <f>'Sep - 2023'!L82</f>
        <v>5079.99999999995</v>
      </c>
      <c r="F1141" s="99">
        <f t="shared" ref="F1141" si="2501">B1141</f>
        <v>45191</v>
      </c>
      <c r="G1141" s="100">
        <f t="shared" ref="G1141" si="2502">SUM(D1141)</f>
        <v>5079.99999999995</v>
      </c>
    </row>
    <row r="1142" spans="1:14">
      <c r="A1142" s="63">
        <v>16</v>
      </c>
      <c r="B1142" s="97">
        <v>45194</v>
      </c>
      <c r="C1142" s="98">
        <f t="shared" ref="C1142" si="2503">C1141+D1142</f>
        <v>936286.24999999872</v>
      </c>
      <c r="D1142" s="98">
        <f>'Sep - 2023'!L87</f>
        <v>-15020.00000000018</v>
      </c>
      <c r="F1142" s="99">
        <f t="shared" ref="F1142" si="2504">B1142</f>
        <v>45194</v>
      </c>
      <c r="G1142" s="100">
        <f t="shared" ref="G1142" si="2505">SUM(D1142)</f>
        <v>-15020.00000000018</v>
      </c>
    </row>
    <row r="1143" spans="1:14">
      <c r="A1143" s="63">
        <v>17</v>
      </c>
      <c r="B1143" s="97">
        <v>45195</v>
      </c>
      <c r="C1143" s="98">
        <f t="shared" ref="C1143" si="2506">C1142+D1143</f>
        <v>925236.24999999872</v>
      </c>
      <c r="D1143" s="98">
        <f>'Sep - 2023'!L89</f>
        <v>-11050.000000000022</v>
      </c>
      <c r="F1143" s="99">
        <f t="shared" ref="F1143" si="2507">B1143</f>
        <v>45195</v>
      </c>
      <c r="G1143" s="100">
        <f t="shared" ref="G1143" si="2508">SUM(D1143)</f>
        <v>-11050.000000000022</v>
      </c>
    </row>
    <row r="1144" spans="1:14">
      <c r="A1144" s="63">
        <v>18</v>
      </c>
      <c r="B1144" s="97">
        <v>45198</v>
      </c>
      <c r="C1144" s="98">
        <f t="shared" ref="C1144" si="2509">C1143+D1144</f>
        <v>931666.44999999844</v>
      </c>
      <c r="D1144" s="98">
        <f>'Sep - 2023'!L94</f>
        <v>6430.1999999997024</v>
      </c>
      <c r="F1144" s="99">
        <f t="shared" ref="F1144" si="2510">B1144</f>
        <v>45198</v>
      </c>
      <c r="G1144" s="100">
        <f t="shared" ref="G1144" si="2511">SUM(D1144)</f>
        <v>6430.1999999997024</v>
      </c>
    </row>
    <row r="1148" spans="1:14">
      <c r="B1148" s="101">
        <v>45200</v>
      </c>
      <c r="C1148" s="102"/>
      <c r="D1148" s="102"/>
      <c r="E1148" s="102"/>
      <c r="F1148" s="102"/>
      <c r="G1148" s="102"/>
      <c r="H1148" s="103"/>
      <c r="I1148" s="95" t="s">
        <v>32</v>
      </c>
      <c r="J1148" s="96">
        <v>89</v>
      </c>
      <c r="K1148" s="96"/>
      <c r="L1148" s="96" t="s">
        <v>134</v>
      </c>
      <c r="M1148" s="96">
        <v>20</v>
      </c>
      <c r="N1148" s="96"/>
    </row>
    <row r="1149" spans="1:14">
      <c r="B1149" s="109" t="s">
        <v>2</v>
      </c>
      <c r="C1149" s="96" t="s">
        <v>39</v>
      </c>
      <c r="D1149" s="96" t="s">
        <v>40</v>
      </c>
      <c r="I1149" s="95" t="s">
        <v>34</v>
      </c>
      <c r="J1149" s="96">
        <v>40</v>
      </c>
      <c r="K1149" s="88">
        <f>J1149/J1148</f>
        <v>0.449438202247191</v>
      </c>
      <c r="L1149" s="87" t="s">
        <v>135</v>
      </c>
      <c r="M1149" s="96">
        <v>14</v>
      </c>
      <c r="N1149" s="88">
        <f>M1149/M1148</f>
        <v>0.7</v>
      </c>
    </row>
    <row r="1150" spans="1:14">
      <c r="C1150" s="96">
        <v>800000</v>
      </c>
      <c r="D1150" s="96"/>
      <c r="I1150" s="95" t="s">
        <v>41</v>
      </c>
      <c r="J1150" s="96">
        <v>49</v>
      </c>
      <c r="K1150" s="88">
        <f>J1150/J1148</f>
        <v>0.550561797752809</v>
      </c>
      <c r="L1150" s="87" t="s">
        <v>136</v>
      </c>
      <c r="M1150" s="96">
        <v>6</v>
      </c>
      <c r="N1150" s="88">
        <f>M1150/M1148</f>
        <v>0.3</v>
      </c>
    </row>
    <row r="1151" spans="1:14">
      <c r="A1151" s="63">
        <v>1</v>
      </c>
      <c r="B1151" s="97">
        <v>45202</v>
      </c>
      <c r="C1151" s="98">
        <f t="shared" ref="C1151" si="2512">C1150+D1151</f>
        <v>807304.40000000026</v>
      </c>
      <c r="D1151" s="98">
        <f>'Oct - 2023'!L8</f>
        <v>7304.400000000267</v>
      </c>
      <c r="F1151" s="99">
        <f t="shared" ref="F1151" si="2513">B1151</f>
        <v>45202</v>
      </c>
      <c r="G1151" s="100">
        <f t="shared" ref="G1151" si="2514">SUM(D1151)</f>
        <v>7304.400000000267</v>
      </c>
    </row>
    <row r="1152" spans="1:14">
      <c r="A1152" s="63">
        <v>2</v>
      </c>
      <c r="B1152" s="97">
        <v>45203</v>
      </c>
      <c r="C1152" s="98">
        <f t="shared" ref="C1152" si="2515">C1151+D1152</f>
        <v>820939.40000000037</v>
      </c>
      <c r="D1152" s="98">
        <f>'Oct - 2023'!L11</f>
        <v>13635.000000000171</v>
      </c>
      <c r="F1152" s="99">
        <f t="shared" ref="F1152" si="2516">B1152</f>
        <v>45203</v>
      </c>
      <c r="G1152" s="100">
        <f t="shared" ref="G1152" si="2517">SUM(D1152)</f>
        <v>13635.000000000171</v>
      </c>
    </row>
    <row r="1153" spans="1:7">
      <c r="A1153" s="63">
        <v>3</v>
      </c>
      <c r="B1153" s="97">
        <v>45204</v>
      </c>
      <c r="C1153" s="98">
        <f t="shared" ref="C1153" si="2518">C1152+D1153</f>
        <v>842754.40000000037</v>
      </c>
      <c r="D1153" s="98">
        <f>'Oct - 2023'!L15</f>
        <v>21814.999999999942</v>
      </c>
      <c r="F1153" s="99">
        <f t="shared" ref="F1153" si="2519">B1153</f>
        <v>45204</v>
      </c>
      <c r="G1153" s="100">
        <f t="shared" ref="G1153" si="2520">SUM(D1153)</f>
        <v>21814.999999999942</v>
      </c>
    </row>
    <row r="1154" spans="1:7">
      <c r="A1154" s="63">
        <v>4</v>
      </c>
      <c r="B1154" s="97">
        <v>45205</v>
      </c>
      <c r="C1154" s="98">
        <f t="shared" ref="C1154" si="2521">C1153+D1154</f>
        <v>881579.40000000037</v>
      </c>
      <c r="D1154" s="98">
        <f>'Oct - 2023'!L19</f>
        <v>38825.000000000044</v>
      </c>
      <c r="F1154" s="99">
        <f t="shared" ref="F1154" si="2522">B1154</f>
        <v>45205</v>
      </c>
      <c r="G1154" s="100">
        <f t="shared" ref="G1154" si="2523">SUM(D1154)</f>
        <v>38825.000000000044</v>
      </c>
    </row>
    <row r="1155" spans="1:7">
      <c r="A1155" s="63">
        <v>5</v>
      </c>
      <c r="B1155" s="97">
        <v>45208</v>
      </c>
      <c r="C1155" s="98">
        <f t="shared" ref="C1155" si="2524">C1154+D1155</f>
        <v>875700.65000000061</v>
      </c>
      <c r="D1155" s="98">
        <f>'Oct - 2023'!L24</f>
        <v>-5878.7499999997708</v>
      </c>
      <c r="F1155" s="99">
        <f t="shared" ref="F1155" si="2525">B1155</f>
        <v>45208</v>
      </c>
      <c r="G1155" s="100">
        <f t="shared" ref="G1155" si="2526">SUM(D1155)</f>
        <v>-5878.7499999997708</v>
      </c>
    </row>
    <row r="1156" spans="1:7">
      <c r="A1156" s="63">
        <v>6</v>
      </c>
      <c r="B1156" s="97">
        <v>45209</v>
      </c>
      <c r="C1156" s="98">
        <f t="shared" ref="C1156" si="2527">C1155+D1156</f>
        <v>887083.15000000072</v>
      </c>
      <c r="D1156" s="98">
        <f>'Oct - 2023'!L28</f>
        <v>11382.500000000135</v>
      </c>
      <c r="F1156" s="99">
        <f t="shared" ref="F1156" si="2528">B1156</f>
        <v>45209</v>
      </c>
      <c r="G1156" s="100">
        <f t="shared" ref="G1156" si="2529">SUM(D1156)</f>
        <v>11382.500000000135</v>
      </c>
    </row>
    <row r="1157" spans="1:7">
      <c r="A1157" s="63">
        <v>7</v>
      </c>
      <c r="B1157" s="97">
        <v>45210</v>
      </c>
      <c r="C1157" s="98">
        <f t="shared" ref="C1157" si="2530">C1156+D1157</f>
        <v>871025.65000000072</v>
      </c>
      <c r="D1157" s="98">
        <f>'Oct - 2023'!L34</f>
        <v>-16057.499999999964</v>
      </c>
      <c r="F1157" s="99">
        <f t="shared" ref="F1157" si="2531">B1157</f>
        <v>45210</v>
      </c>
      <c r="G1157" s="100">
        <f t="shared" ref="G1157" si="2532">SUM(D1157)</f>
        <v>-16057.499999999964</v>
      </c>
    </row>
    <row r="1158" spans="1:7">
      <c r="A1158" s="63">
        <v>8</v>
      </c>
      <c r="B1158" s="97">
        <v>45211</v>
      </c>
      <c r="C1158" s="98">
        <f t="shared" ref="C1158" si="2533">C1157+D1158</f>
        <v>902198.15000000061</v>
      </c>
      <c r="D1158" s="98">
        <f>'Oct - 2023'!L38</f>
        <v>31172.499999999935</v>
      </c>
      <c r="F1158" s="99">
        <f t="shared" ref="F1158" si="2534">B1158</f>
        <v>45211</v>
      </c>
      <c r="G1158" s="100">
        <f t="shared" ref="G1158" si="2535">SUM(D1158)</f>
        <v>31172.499999999935</v>
      </c>
    </row>
    <row r="1159" spans="1:7">
      <c r="A1159" s="63">
        <v>9</v>
      </c>
      <c r="B1159" s="97">
        <v>45212</v>
      </c>
      <c r="C1159" s="98">
        <f t="shared" ref="C1159" si="2536">C1158+D1159</f>
        <v>942918.15000000026</v>
      </c>
      <c r="D1159" s="98">
        <f>'Oct - 2023'!L43</f>
        <v>40719.999999999607</v>
      </c>
      <c r="F1159" s="99">
        <f t="shared" ref="F1159" si="2537">B1159</f>
        <v>45212</v>
      </c>
      <c r="G1159" s="100">
        <f t="shared" ref="G1159" si="2538">SUM(D1159)</f>
        <v>40719.999999999607</v>
      </c>
    </row>
    <row r="1160" spans="1:7">
      <c r="A1160" s="63">
        <v>10</v>
      </c>
      <c r="B1160" s="97">
        <v>45215</v>
      </c>
      <c r="C1160" s="98">
        <f t="shared" ref="C1160" si="2539">C1159+D1160</f>
        <v>964375.65000000037</v>
      </c>
      <c r="D1160" s="98">
        <f>'Oct - 2023'!L50</f>
        <v>21457.500000000073</v>
      </c>
      <c r="F1160" s="99">
        <f t="shared" ref="F1160" si="2540">B1160</f>
        <v>45215</v>
      </c>
      <c r="G1160" s="100">
        <f t="shared" ref="G1160" si="2541">SUM(D1160)</f>
        <v>21457.500000000073</v>
      </c>
    </row>
    <row r="1161" spans="1:7">
      <c r="A1161" s="63">
        <v>11</v>
      </c>
      <c r="B1161" s="97">
        <v>45216</v>
      </c>
      <c r="C1161" s="98">
        <f t="shared" ref="C1161" si="2542">C1160+D1161</f>
        <v>933470.65000000037</v>
      </c>
      <c r="D1161" s="98">
        <f>'Oct - 2023'!L55</f>
        <v>-30905.000000000025</v>
      </c>
      <c r="F1161" s="99">
        <f t="shared" ref="F1161" si="2543">B1161</f>
        <v>45216</v>
      </c>
      <c r="G1161" s="100">
        <f t="shared" ref="G1161" si="2544">SUM(D1161)</f>
        <v>-30905.000000000025</v>
      </c>
    </row>
    <row r="1162" spans="1:7">
      <c r="A1162" s="63">
        <v>12</v>
      </c>
      <c r="B1162" s="97">
        <v>45217</v>
      </c>
      <c r="C1162" s="98">
        <f t="shared" ref="C1162" si="2545">C1161+D1162</f>
        <v>954590.65000000026</v>
      </c>
      <c r="D1162" s="98">
        <f>'Oct - 2023'!L58</f>
        <v>21119.999999999935</v>
      </c>
      <c r="F1162" s="99">
        <f t="shared" ref="F1162" si="2546">B1162</f>
        <v>45217</v>
      </c>
      <c r="G1162" s="100">
        <f t="shared" ref="G1162" si="2547">SUM(D1162)</f>
        <v>21119.999999999935</v>
      </c>
    </row>
    <row r="1163" spans="1:7">
      <c r="A1163" s="63">
        <v>13</v>
      </c>
      <c r="B1163" s="97">
        <v>45218</v>
      </c>
      <c r="C1163" s="98">
        <f t="shared" ref="C1163" si="2548">C1162+D1163</f>
        <v>936703.15000000049</v>
      </c>
      <c r="D1163" s="98">
        <f>'Oct - 2023'!L63</f>
        <v>-17887.499999999811</v>
      </c>
      <c r="F1163" s="99">
        <f t="shared" ref="F1163" si="2549">B1163</f>
        <v>45218</v>
      </c>
      <c r="G1163" s="100">
        <f t="shared" ref="G1163" si="2550">SUM(D1163)</f>
        <v>-17887.499999999811</v>
      </c>
    </row>
    <row r="1164" spans="1:7">
      <c r="A1164" s="63">
        <v>14</v>
      </c>
      <c r="B1164" s="97">
        <v>45219</v>
      </c>
      <c r="C1164" s="98">
        <f t="shared" ref="C1164" si="2551">C1163+D1164</f>
        <v>911305.65000000049</v>
      </c>
      <c r="D1164" s="98">
        <f>'Oct - 2023'!L66</f>
        <v>-25397.499999999956</v>
      </c>
      <c r="F1164" s="99">
        <f t="shared" ref="F1164" si="2552">B1164</f>
        <v>45219</v>
      </c>
      <c r="G1164" s="100">
        <f t="shared" ref="G1164" si="2553">SUM(D1164)</f>
        <v>-25397.499999999956</v>
      </c>
    </row>
    <row r="1165" spans="1:7">
      <c r="A1165" s="63">
        <v>15</v>
      </c>
      <c r="B1165" s="97">
        <v>45222</v>
      </c>
      <c r="C1165" s="98">
        <f t="shared" ref="C1165" si="2554">C1164+D1165</f>
        <v>940155.65000000037</v>
      </c>
      <c r="D1165" s="98">
        <f>'Oct - 2023'!L71</f>
        <v>28849.99999999988</v>
      </c>
      <c r="F1165" s="99">
        <f t="shared" ref="F1165" si="2555">B1165</f>
        <v>45222</v>
      </c>
      <c r="G1165" s="100">
        <f t="shared" ref="G1165" si="2556">SUM(D1165)</f>
        <v>28849.99999999988</v>
      </c>
    </row>
    <row r="1166" spans="1:7">
      <c r="A1166" s="63">
        <v>16</v>
      </c>
      <c r="B1166" s="97">
        <v>45224</v>
      </c>
      <c r="C1166" s="98">
        <f t="shared" ref="C1166" si="2557">C1165+D1166</f>
        <v>969985.65000000049</v>
      </c>
      <c r="D1166" s="98">
        <f>'Oct - 2023'!L75</f>
        <v>29830.000000000065</v>
      </c>
      <c r="F1166" s="99">
        <f t="shared" ref="F1166" si="2558">B1166</f>
        <v>45224</v>
      </c>
      <c r="G1166" s="100">
        <f t="shared" ref="G1166" si="2559">SUM(D1166)</f>
        <v>29830.000000000065</v>
      </c>
    </row>
    <row r="1167" spans="1:7">
      <c r="A1167" s="63">
        <v>17</v>
      </c>
      <c r="B1167" s="97">
        <v>45225</v>
      </c>
      <c r="C1167" s="98">
        <f t="shared" ref="C1167" si="2560">C1166+D1167</f>
        <v>968335.65000000037</v>
      </c>
      <c r="D1167" s="98">
        <f>'Oct - 2023'!L77</f>
        <v>-1650.0000000000855</v>
      </c>
      <c r="F1167" s="99">
        <f t="shared" ref="F1167" si="2561">B1167</f>
        <v>45225</v>
      </c>
      <c r="G1167" s="100">
        <f t="shared" ref="G1167" si="2562">SUM(D1167)</f>
        <v>-1650.0000000000855</v>
      </c>
    </row>
    <row r="1168" spans="1:7">
      <c r="A1168" s="63">
        <v>18</v>
      </c>
      <c r="B1168" s="97">
        <v>45226</v>
      </c>
      <c r="C1168" s="98">
        <f t="shared" ref="C1168" si="2563">C1167+D1168</f>
        <v>979015.65000000037</v>
      </c>
      <c r="D1168" s="98">
        <f>'Oct - 2023'!L81</f>
        <v>10680.000000000053</v>
      </c>
      <c r="F1168" s="99">
        <f t="shared" ref="F1168" si="2564">B1168</f>
        <v>45226</v>
      </c>
      <c r="G1168" s="100">
        <f t="shared" ref="G1168" si="2565">SUM(D1168)</f>
        <v>10680.000000000053</v>
      </c>
    </row>
    <row r="1169" spans="1:14">
      <c r="A1169" s="63">
        <v>19</v>
      </c>
      <c r="B1169" s="97">
        <v>45229</v>
      </c>
      <c r="C1169" s="98">
        <f t="shared" ref="C1169" si="2566">C1168+D1169</f>
        <v>1002794.1500000004</v>
      </c>
      <c r="D1169" s="98">
        <f>'Oct - 2023'!L86</f>
        <v>23778.500000000058</v>
      </c>
      <c r="F1169" s="99">
        <f t="shared" ref="F1169" si="2567">B1169</f>
        <v>45229</v>
      </c>
      <c r="G1169" s="100">
        <f t="shared" ref="G1169" si="2568">SUM(D1169)</f>
        <v>23778.500000000058</v>
      </c>
    </row>
    <row r="1170" spans="1:14">
      <c r="A1170" s="63">
        <v>20</v>
      </c>
      <c r="B1170" s="97">
        <v>45230</v>
      </c>
      <c r="C1170" s="98">
        <f t="shared" ref="C1170" si="2569">C1169+D1170</f>
        <v>1016334.1500000003</v>
      </c>
      <c r="D1170" s="98">
        <f>'Oct - 2023'!L91</f>
        <v>13539.999999999935</v>
      </c>
      <c r="F1170" s="99">
        <f t="shared" ref="F1170" si="2570">B1170</f>
        <v>45230</v>
      </c>
      <c r="G1170" s="100">
        <f t="shared" ref="G1170" si="2571">SUM(D1170)</f>
        <v>13539.999999999935</v>
      </c>
    </row>
    <row r="1174" spans="1:14">
      <c r="B1174" s="101">
        <v>45231</v>
      </c>
      <c r="C1174" s="102"/>
      <c r="D1174" s="102"/>
      <c r="E1174" s="102"/>
      <c r="F1174" s="102"/>
      <c r="G1174" s="102"/>
      <c r="H1174" s="103"/>
      <c r="I1174" s="95" t="s">
        <v>32</v>
      </c>
      <c r="J1174" s="96">
        <v>115</v>
      </c>
      <c r="K1174" s="96"/>
      <c r="L1174" s="96" t="s">
        <v>134</v>
      </c>
      <c r="M1174" s="96">
        <v>20</v>
      </c>
      <c r="N1174" s="96"/>
    </row>
    <row r="1175" spans="1:14">
      <c r="B1175" s="109" t="s">
        <v>2</v>
      </c>
      <c r="C1175" s="96" t="s">
        <v>39</v>
      </c>
      <c r="D1175" s="96" t="s">
        <v>40</v>
      </c>
      <c r="I1175" s="95" t="s">
        <v>34</v>
      </c>
      <c r="J1175" s="96">
        <v>49</v>
      </c>
      <c r="K1175" s="88">
        <f>J1175/J1174</f>
        <v>0.42608695652173911</v>
      </c>
      <c r="L1175" s="87" t="s">
        <v>135</v>
      </c>
      <c r="M1175" s="96">
        <v>13</v>
      </c>
      <c r="N1175" s="88">
        <f>M1175/M1174</f>
        <v>0.65</v>
      </c>
    </row>
    <row r="1176" spans="1:14">
      <c r="C1176" s="96">
        <v>800000</v>
      </c>
      <c r="D1176" s="96"/>
      <c r="I1176" s="95" t="s">
        <v>41</v>
      </c>
      <c r="J1176" s="96">
        <v>66</v>
      </c>
      <c r="K1176" s="88">
        <f>J1176/J1174</f>
        <v>0.57391304347826089</v>
      </c>
      <c r="L1176" s="87" t="s">
        <v>136</v>
      </c>
      <c r="M1176" s="96">
        <v>7</v>
      </c>
      <c r="N1176" s="88">
        <f>M1176/M1174</f>
        <v>0.35</v>
      </c>
    </row>
    <row r="1177" spans="1:14">
      <c r="A1177" s="63">
        <v>1</v>
      </c>
      <c r="B1177" s="97">
        <v>45231</v>
      </c>
      <c r="C1177" s="98">
        <f t="shared" ref="C1177" si="2572">C1176+D1177</f>
        <v>783415</v>
      </c>
      <c r="D1177" s="98">
        <f>'Nov - 2023'!L9</f>
        <v>-16584.999999999953</v>
      </c>
      <c r="F1177" s="99">
        <f t="shared" ref="F1177" si="2573">B1177</f>
        <v>45231</v>
      </c>
      <c r="G1177" s="100">
        <f t="shared" ref="G1177" si="2574">SUM(D1177)</f>
        <v>-16584.999999999953</v>
      </c>
    </row>
    <row r="1178" spans="1:14">
      <c r="A1178" s="63">
        <v>2</v>
      </c>
      <c r="B1178" s="97">
        <v>45232</v>
      </c>
      <c r="C1178" s="98">
        <f t="shared" ref="C1178" si="2575">C1177+D1178</f>
        <v>822722.5</v>
      </c>
      <c r="D1178" s="98">
        <f>'Nov - 2023'!L13</f>
        <v>39307.499999999985</v>
      </c>
      <c r="F1178" s="99">
        <f t="shared" ref="F1178" si="2576">B1178</f>
        <v>45232</v>
      </c>
      <c r="G1178" s="100">
        <f t="shared" ref="G1178" si="2577">SUM(D1178)</f>
        <v>39307.499999999985</v>
      </c>
    </row>
    <row r="1179" spans="1:14">
      <c r="A1179" s="63">
        <v>3</v>
      </c>
      <c r="B1179" s="97">
        <v>45233</v>
      </c>
      <c r="C1179" s="98">
        <f t="shared" ref="C1179" si="2578">C1178+D1179</f>
        <v>846828.84999999974</v>
      </c>
      <c r="D1179" s="98">
        <f>'Nov - 2023'!L18</f>
        <v>24106.349999999737</v>
      </c>
      <c r="F1179" s="99">
        <f t="shared" ref="F1179" si="2579">B1179</f>
        <v>45233</v>
      </c>
      <c r="G1179" s="100">
        <f t="shared" ref="G1179" si="2580">SUM(D1179)</f>
        <v>24106.349999999737</v>
      </c>
    </row>
    <row r="1180" spans="1:14">
      <c r="A1180" s="63">
        <v>4</v>
      </c>
      <c r="B1180" s="97">
        <v>45236</v>
      </c>
      <c r="C1180" s="98">
        <f t="shared" ref="C1180" si="2581">C1179+D1180</f>
        <v>825006.34999999986</v>
      </c>
      <c r="D1180" s="98">
        <f>'Nov - 2023'!L26</f>
        <v>-21822.499999999862</v>
      </c>
      <c r="F1180" s="99">
        <f t="shared" ref="F1180" si="2582">B1180</f>
        <v>45236</v>
      </c>
      <c r="G1180" s="100">
        <f t="shared" ref="G1180" si="2583">SUM(D1180)</f>
        <v>-21822.499999999862</v>
      </c>
    </row>
    <row r="1181" spans="1:14">
      <c r="A1181" s="63">
        <v>5</v>
      </c>
      <c r="B1181" s="97">
        <v>45237</v>
      </c>
      <c r="C1181" s="98">
        <f t="shared" ref="C1181" si="2584">C1180+D1181</f>
        <v>829281.34999999974</v>
      </c>
      <c r="D1181" s="98">
        <f>'Nov - 2023'!L29</f>
        <v>4274.9999999998636</v>
      </c>
      <c r="F1181" s="99">
        <f t="shared" ref="F1181" si="2585">B1181</f>
        <v>45237</v>
      </c>
      <c r="G1181" s="100">
        <f t="shared" ref="G1181" si="2586">SUM(D1181)</f>
        <v>4274.9999999998636</v>
      </c>
    </row>
    <row r="1182" spans="1:14">
      <c r="A1182" s="63">
        <v>6</v>
      </c>
      <c r="B1182" s="97">
        <v>45238</v>
      </c>
      <c r="C1182" s="98">
        <f t="shared" ref="C1182" si="2587">C1181+D1182</f>
        <v>774666.34999999963</v>
      </c>
      <c r="D1182" s="98">
        <f>'Nov - 2023'!L35</f>
        <v>-54615.000000000087</v>
      </c>
      <c r="F1182" s="99">
        <f t="shared" ref="F1182" si="2588">B1182</f>
        <v>45238</v>
      </c>
      <c r="G1182" s="100">
        <f t="shared" ref="G1182" si="2589">SUM(D1182)</f>
        <v>-54615.000000000087</v>
      </c>
    </row>
    <row r="1183" spans="1:14">
      <c r="A1183" s="63">
        <v>7</v>
      </c>
      <c r="B1183" s="97">
        <v>45239</v>
      </c>
      <c r="C1183" s="98">
        <f t="shared" ref="C1183" si="2590">C1182+D1183</f>
        <v>787836.34999999951</v>
      </c>
      <c r="D1183" s="98">
        <f>'Nov - 2023'!L38</f>
        <v>13169.999999999935</v>
      </c>
      <c r="F1183" s="99">
        <f t="shared" ref="F1183" si="2591">B1183</f>
        <v>45239</v>
      </c>
      <c r="G1183" s="100">
        <f t="shared" ref="G1183" si="2592">SUM(D1183)</f>
        <v>13169.999999999935</v>
      </c>
    </row>
    <row r="1184" spans="1:14">
      <c r="A1184" s="63">
        <v>8</v>
      </c>
      <c r="B1184" s="97">
        <v>45240</v>
      </c>
      <c r="C1184" s="98">
        <f t="shared" ref="C1184" si="2593">C1183+D1184</f>
        <v>819306.34999999963</v>
      </c>
      <c r="D1184" s="98">
        <f>'Nov - 2023'!L42</f>
        <v>31470.000000000127</v>
      </c>
      <c r="F1184" s="99">
        <f t="shared" ref="F1184" si="2594">B1184</f>
        <v>45240</v>
      </c>
      <c r="G1184" s="100">
        <f t="shared" ref="G1184" si="2595">SUM(D1184)</f>
        <v>31470.000000000127</v>
      </c>
    </row>
    <row r="1185" spans="1:14">
      <c r="A1185" s="63">
        <v>9</v>
      </c>
      <c r="B1185" s="97">
        <v>45243</v>
      </c>
      <c r="C1185" s="98">
        <f t="shared" ref="C1185" si="2596">C1184+D1185</f>
        <v>874490.5499999997</v>
      </c>
      <c r="D1185" s="98">
        <f>'Nov - 2023'!L49</f>
        <v>55184.200000000041</v>
      </c>
      <c r="F1185" s="99">
        <f t="shared" ref="F1185" si="2597">B1185</f>
        <v>45243</v>
      </c>
      <c r="G1185" s="100">
        <f t="shared" ref="G1185" si="2598">SUM(D1185)</f>
        <v>55184.200000000041</v>
      </c>
    </row>
    <row r="1186" spans="1:14">
      <c r="A1186" s="63">
        <v>10</v>
      </c>
      <c r="B1186" s="97">
        <v>45245</v>
      </c>
      <c r="C1186" s="98">
        <f t="shared" ref="C1186" si="2599">C1185+D1186</f>
        <v>859042.4499999996</v>
      </c>
      <c r="D1186" s="98">
        <f>'Nov - 2023'!L56</f>
        <v>-15448.100000000042</v>
      </c>
      <c r="F1186" s="99">
        <f t="shared" ref="F1186" si="2600">B1186</f>
        <v>45245</v>
      </c>
      <c r="G1186" s="100">
        <f t="shared" ref="G1186" si="2601">SUM(D1186)</f>
        <v>-15448.100000000042</v>
      </c>
    </row>
    <row r="1187" spans="1:14">
      <c r="A1187" s="63">
        <v>11</v>
      </c>
      <c r="B1187" s="97">
        <v>45246</v>
      </c>
      <c r="C1187" s="98">
        <f t="shared" ref="C1187" si="2602">C1186+D1187</f>
        <v>867662.44999999937</v>
      </c>
      <c r="D1187" s="98">
        <f>'Nov - 2023'!L62</f>
        <v>8619.999999999789</v>
      </c>
      <c r="F1187" s="99">
        <f t="shared" ref="F1187" si="2603">B1187</f>
        <v>45246</v>
      </c>
      <c r="G1187" s="100">
        <f t="shared" ref="G1187" si="2604">SUM(D1187)</f>
        <v>8619.999999999789</v>
      </c>
    </row>
    <row r="1188" spans="1:14">
      <c r="A1188" s="63">
        <v>12</v>
      </c>
      <c r="B1188" s="97">
        <v>45247</v>
      </c>
      <c r="C1188" s="98">
        <f t="shared" ref="C1188" si="2605">C1187+D1188</f>
        <v>952712.44999999925</v>
      </c>
      <c r="D1188" s="98">
        <f>'Nov - 2023'!L68</f>
        <v>85049.999999999942</v>
      </c>
      <c r="F1188" s="99">
        <f t="shared" ref="F1188" si="2606">B1188</f>
        <v>45247</v>
      </c>
      <c r="G1188" s="100">
        <f t="shared" ref="G1188" si="2607">SUM(D1188)</f>
        <v>85049.999999999942</v>
      </c>
    </row>
    <row r="1189" spans="1:14">
      <c r="A1189" s="63">
        <v>13</v>
      </c>
      <c r="B1189" s="97">
        <v>45250</v>
      </c>
      <c r="C1189" s="98">
        <f t="shared" ref="C1189" si="2608">C1188+D1189</f>
        <v>948639.94999999925</v>
      </c>
      <c r="D1189" s="98">
        <f>'Nov - 2023'!L74</f>
        <v>-4072.5000000000136</v>
      </c>
      <c r="F1189" s="99">
        <f t="shared" ref="F1189" si="2609">B1189</f>
        <v>45250</v>
      </c>
      <c r="G1189" s="100">
        <f t="shared" ref="G1189" si="2610">SUM(D1189)</f>
        <v>-4072.5000000000136</v>
      </c>
    </row>
    <row r="1190" spans="1:14">
      <c r="A1190" s="63">
        <v>14</v>
      </c>
      <c r="B1190" s="97">
        <v>45251</v>
      </c>
      <c r="C1190" s="98">
        <f t="shared" ref="C1190" si="2611">C1189+D1190</f>
        <v>972569.94999999879</v>
      </c>
      <c r="D1190" s="98">
        <f>'Nov - 2023'!L80</f>
        <v>23929.999999999483</v>
      </c>
      <c r="F1190" s="99">
        <f t="shared" ref="F1190" si="2612">B1190</f>
        <v>45251</v>
      </c>
      <c r="G1190" s="100">
        <f t="shared" ref="G1190" si="2613">SUM(D1190)</f>
        <v>23929.999999999483</v>
      </c>
    </row>
    <row r="1191" spans="1:14">
      <c r="A1191" s="63">
        <v>15</v>
      </c>
      <c r="B1191" s="97">
        <v>45252</v>
      </c>
      <c r="C1191" s="98">
        <f t="shared" ref="C1191" si="2614">C1190+D1191</f>
        <v>965132.44999999832</v>
      </c>
      <c r="D1191" s="98">
        <f>'Nov - 2023'!L85</f>
        <v>-7437.5000000004802</v>
      </c>
      <c r="F1191" s="99">
        <f t="shared" ref="F1191" si="2615">B1191</f>
        <v>45252</v>
      </c>
      <c r="G1191" s="100">
        <f t="shared" ref="G1191" si="2616">SUM(D1191)</f>
        <v>-7437.5000000004802</v>
      </c>
    </row>
    <row r="1192" spans="1:14">
      <c r="A1192" s="63">
        <v>16</v>
      </c>
      <c r="B1192" s="97">
        <v>45253</v>
      </c>
      <c r="C1192" s="98">
        <f t="shared" ref="C1192" si="2617">C1191+D1192</f>
        <v>1009592.4499999981</v>
      </c>
      <c r="D1192" s="98">
        <f>'Nov - 2023'!L90</f>
        <v>44459.999999999767</v>
      </c>
      <c r="F1192" s="99">
        <f t="shared" ref="F1192" si="2618">B1192</f>
        <v>45253</v>
      </c>
      <c r="G1192" s="100">
        <f t="shared" ref="G1192" si="2619">SUM(D1192)</f>
        <v>44459.999999999767</v>
      </c>
    </row>
    <row r="1193" spans="1:14">
      <c r="A1193" s="63">
        <v>17</v>
      </c>
      <c r="B1193" s="97">
        <v>45254</v>
      </c>
      <c r="C1193" s="98">
        <f t="shared" ref="C1193" si="2620">C1192+D1193</f>
        <v>996184.94999999832</v>
      </c>
      <c r="D1193" s="98">
        <f>'Nov - 2023'!L96</f>
        <v>-13407.499999999822</v>
      </c>
      <c r="F1193" s="99">
        <f t="shared" ref="F1193" si="2621">B1193</f>
        <v>45254</v>
      </c>
      <c r="G1193" s="100">
        <f t="shared" ref="G1193" si="2622">SUM(D1193)</f>
        <v>-13407.499999999822</v>
      </c>
    </row>
    <row r="1194" spans="1:14">
      <c r="A1194" s="63">
        <v>18</v>
      </c>
      <c r="B1194" s="97">
        <v>45258</v>
      </c>
      <c r="C1194" s="98">
        <f t="shared" ref="C1194" si="2623">C1193+D1194</f>
        <v>1067409.9499999979</v>
      </c>
      <c r="D1194" s="98">
        <f>'Nov - 2023'!L104</f>
        <v>71224.999999999636</v>
      </c>
      <c r="F1194" s="99">
        <f t="shared" ref="F1194" si="2624">B1194</f>
        <v>45258</v>
      </c>
      <c r="G1194" s="100">
        <f t="shared" ref="G1194" si="2625">SUM(D1194)</f>
        <v>71224.999999999636</v>
      </c>
    </row>
    <row r="1195" spans="1:14">
      <c r="A1195" s="63">
        <v>19</v>
      </c>
      <c r="B1195" s="97">
        <v>45259</v>
      </c>
      <c r="C1195" s="98">
        <f t="shared" ref="C1195" si="2626">C1194+D1195</f>
        <v>1074419.9499999981</v>
      </c>
      <c r="D1195" s="98">
        <f>'Nov - 2023'!L110</f>
        <v>7010.0000000002692</v>
      </c>
      <c r="F1195" s="99">
        <f t="shared" ref="F1195" si="2627">B1195</f>
        <v>45259</v>
      </c>
      <c r="G1195" s="100">
        <f t="shared" ref="G1195" si="2628">SUM(D1195)</f>
        <v>7010.0000000002692</v>
      </c>
    </row>
    <row r="1196" spans="1:14">
      <c r="A1196" s="63">
        <v>20</v>
      </c>
      <c r="B1196" s="97">
        <v>45260</v>
      </c>
      <c r="C1196" s="98">
        <f t="shared" ref="C1196" si="2629">C1195+D1196</f>
        <v>1080243.6999999979</v>
      </c>
      <c r="D1196" s="98">
        <f>'Nov - 2023'!L117</f>
        <v>5823.7499999998836</v>
      </c>
      <c r="F1196" s="99">
        <f t="shared" ref="F1196" si="2630">B1196</f>
        <v>45260</v>
      </c>
      <c r="G1196" s="100">
        <f t="shared" ref="G1196" si="2631">SUM(D1196)</f>
        <v>5823.7499999998836</v>
      </c>
    </row>
    <row r="1200" spans="1:14">
      <c r="B1200" s="101">
        <v>45261</v>
      </c>
      <c r="C1200" s="102"/>
      <c r="D1200" s="102"/>
      <c r="E1200" s="102"/>
      <c r="F1200" s="102"/>
      <c r="G1200" s="102"/>
      <c r="H1200" s="103"/>
      <c r="I1200" s="95" t="s">
        <v>32</v>
      </c>
      <c r="J1200" s="96">
        <v>105</v>
      </c>
      <c r="K1200" s="96"/>
      <c r="L1200" s="96" t="s">
        <v>134</v>
      </c>
      <c r="M1200" s="96">
        <v>20</v>
      </c>
      <c r="N1200" s="96"/>
    </row>
    <row r="1201" spans="1:14">
      <c r="B1201" s="109" t="s">
        <v>2</v>
      </c>
      <c r="C1201" s="96" t="s">
        <v>39</v>
      </c>
      <c r="D1201" s="96" t="s">
        <v>40</v>
      </c>
      <c r="I1201" s="95" t="s">
        <v>34</v>
      </c>
      <c r="J1201" s="96">
        <v>53</v>
      </c>
      <c r="K1201" s="88">
        <f>J1201/J1200</f>
        <v>0.50476190476190474</v>
      </c>
      <c r="L1201" s="87" t="s">
        <v>135</v>
      </c>
      <c r="M1201" s="96">
        <v>16</v>
      </c>
      <c r="N1201" s="88">
        <f>M1201/M1200</f>
        <v>0.8</v>
      </c>
    </row>
    <row r="1202" spans="1:14">
      <c r="C1202" s="96">
        <v>800000</v>
      </c>
      <c r="D1202" s="96"/>
      <c r="I1202" s="95" t="s">
        <v>41</v>
      </c>
      <c r="J1202" s="96">
        <v>52</v>
      </c>
      <c r="K1202" s="88">
        <f>J1202/J1200</f>
        <v>0.49523809523809526</v>
      </c>
      <c r="L1202" s="87" t="s">
        <v>136</v>
      </c>
      <c r="M1202" s="96">
        <v>4</v>
      </c>
      <c r="N1202" s="88">
        <f>M1202/M1200</f>
        <v>0.2</v>
      </c>
    </row>
    <row r="1203" spans="1:14">
      <c r="A1203" s="63">
        <v>1</v>
      </c>
      <c r="B1203" s="97">
        <v>45261</v>
      </c>
      <c r="C1203" s="98">
        <f t="shared" ref="C1203" si="2632">C1202+D1203</f>
        <v>869297.49999999988</v>
      </c>
      <c r="D1203" s="98">
        <f>'Dec - 2023'!$L$8</f>
        <v>69297.499999999913</v>
      </c>
      <c r="F1203" s="99">
        <f t="shared" ref="F1203" si="2633">B1203</f>
        <v>45261</v>
      </c>
      <c r="G1203" s="100">
        <f t="shared" ref="G1203" si="2634">SUM(D1203)</f>
        <v>69297.499999999913</v>
      </c>
    </row>
    <row r="1204" spans="1:14">
      <c r="A1204" s="63">
        <v>2</v>
      </c>
      <c r="B1204" s="97">
        <v>45264</v>
      </c>
      <c r="C1204" s="98">
        <f t="shared" ref="C1204" si="2635">C1203+D1204</f>
        <v>880517.49999999965</v>
      </c>
      <c r="D1204" s="98">
        <f>'Dec - 2023'!L12</f>
        <v>11219.999999999822</v>
      </c>
      <c r="F1204" s="99">
        <f t="shared" ref="F1204" si="2636">B1204</f>
        <v>45264</v>
      </c>
      <c r="G1204" s="100">
        <f t="shared" ref="G1204" si="2637">SUM(D1204)</f>
        <v>11219.999999999822</v>
      </c>
    </row>
    <row r="1205" spans="1:14">
      <c r="A1205" s="63">
        <v>3</v>
      </c>
      <c r="B1205" s="97">
        <v>45265</v>
      </c>
      <c r="C1205" s="98">
        <f t="shared" ref="C1205" si="2638">C1204+D1205</f>
        <v>897054.99999999953</v>
      </c>
      <c r="D1205" s="98">
        <f>'Dec - 2023'!L18</f>
        <v>16537.499999999898</v>
      </c>
      <c r="F1205" s="99">
        <f t="shared" ref="F1205" si="2639">B1205</f>
        <v>45265</v>
      </c>
      <c r="G1205" s="100">
        <f t="shared" ref="G1205" si="2640">SUM(D1205)</f>
        <v>16537.499999999898</v>
      </c>
    </row>
    <row r="1206" spans="1:14">
      <c r="A1206" s="63">
        <v>4</v>
      </c>
      <c r="B1206" s="97">
        <v>45266</v>
      </c>
      <c r="C1206" s="98">
        <f t="shared" ref="C1206" si="2641">C1205+D1206</f>
        <v>957019.99999999953</v>
      </c>
      <c r="D1206" s="98">
        <f>'Dec - 2023'!L27</f>
        <v>59965.000000000058</v>
      </c>
      <c r="F1206" s="99">
        <f t="shared" ref="F1206" si="2642">B1206</f>
        <v>45266</v>
      </c>
      <c r="G1206" s="100">
        <f t="shared" ref="G1206" si="2643">SUM(D1206)</f>
        <v>59965.000000000058</v>
      </c>
    </row>
    <row r="1207" spans="1:14">
      <c r="A1207" s="63">
        <v>5</v>
      </c>
      <c r="B1207" s="97">
        <v>45267</v>
      </c>
      <c r="C1207" s="98">
        <f t="shared" ref="C1207" si="2644">C1206+D1207</f>
        <v>993697.49999999977</v>
      </c>
      <c r="D1207" s="98">
        <f>'Dec - 2023'!L32</f>
        <v>36677.500000000269</v>
      </c>
      <c r="F1207" s="99">
        <f t="shared" ref="F1207" si="2645">B1207</f>
        <v>45267</v>
      </c>
      <c r="G1207" s="100">
        <f t="shared" ref="G1207" si="2646">SUM(D1207)</f>
        <v>36677.500000000269</v>
      </c>
    </row>
    <row r="1208" spans="1:14">
      <c r="A1208" s="63">
        <v>6</v>
      </c>
      <c r="B1208" s="97">
        <v>45268</v>
      </c>
      <c r="C1208" s="98">
        <f t="shared" ref="C1208" si="2647">C1207+D1208</f>
        <v>968259.99999999988</v>
      </c>
      <c r="D1208" s="98">
        <f>'Dec - 2023'!L35</f>
        <v>-25437.499999999931</v>
      </c>
      <c r="F1208" s="99">
        <f t="shared" ref="F1208" si="2648">B1208</f>
        <v>45268</v>
      </c>
      <c r="G1208" s="100">
        <f t="shared" ref="G1208" si="2649">SUM(D1208)</f>
        <v>-25437.499999999931</v>
      </c>
    </row>
    <row r="1209" spans="1:14">
      <c r="A1209" s="63">
        <v>7</v>
      </c>
      <c r="B1209" s="97">
        <v>45271</v>
      </c>
      <c r="C1209" s="98">
        <f t="shared" ref="C1209" si="2650">C1208+D1209</f>
        <v>953784.99999999977</v>
      </c>
      <c r="D1209" s="98">
        <f>'Dec - 2023'!L39</f>
        <v>-14475.000000000058</v>
      </c>
      <c r="F1209" s="99">
        <f t="shared" ref="F1209" si="2651">B1209</f>
        <v>45271</v>
      </c>
      <c r="G1209" s="100">
        <f t="shared" ref="G1209" si="2652">SUM(D1209)</f>
        <v>-14475.000000000058</v>
      </c>
    </row>
    <row r="1210" spans="1:14">
      <c r="A1210" s="63">
        <v>8</v>
      </c>
      <c r="B1210" s="97">
        <v>45272</v>
      </c>
      <c r="C1210" s="98">
        <f t="shared" ref="C1210" si="2653">C1209+D1210</f>
        <v>966804.99999999977</v>
      </c>
      <c r="D1210" s="98">
        <f>'Dec - 2023'!L44</f>
        <v>13020.000000000025</v>
      </c>
      <c r="F1210" s="99">
        <f t="shared" ref="F1210" si="2654">B1210</f>
        <v>45272</v>
      </c>
      <c r="G1210" s="100">
        <f t="shared" ref="G1210" si="2655">SUM(D1210)</f>
        <v>13020.000000000025</v>
      </c>
    </row>
    <row r="1211" spans="1:14">
      <c r="A1211" s="63">
        <v>9</v>
      </c>
      <c r="B1211" s="97">
        <v>45273</v>
      </c>
      <c r="C1211" s="98">
        <f t="shared" ref="C1211" si="2656">C1210+D1211</f>
        <v>977954.99999999988</v>
      </c>
      <c r="D1211" s="98">
        <f>'Dec - 2023'!L47</f>
        <v>11150.000000000107</v>
      </c>
      <c r="F1211" s="99">
        <f t="shared" ref="F1211" si="2657">B1211</f>
        <v>45273</v>
      </c>
      <c r="G1211" s="100">
        <f t="shared" ref="G1211" si="2658">SUM(D1211)</f>
        <v>11150.000000000107</v>
      </c>
    </row>
    <row r="1212" spans="1:14">
      <c r="A1212" s="63">
        <v>10</v>
      </c>
      <c r="B1212" s="97">
        <v>45274</v>
      </c>
      <c r="C1212" s="98">
        <f t="shared" ref="C1212" si="2659">C1211+D1212</f>
        <v>1038102.7999999997</v>
      </c>
      <c r="D1212" s="98">
        <f>'Dec - 2023'!L55</f>
        <v>60147.799999999814</v>
      </c>
      <c r="F1212" s="99">
        <f t="shared" ref="F1212" si="2660">B1212</f>
        <v>45274</v>
      </c>
      <c r="G1212" s="100">
        <f t="shared" ref="G1212" si="2661">SUM(D1212)</f>
        <v>60147.799999999814</v>
      </c>
    </row>
    <row r="1213" spans="1:14">
      <c r="A1213" s="63">
        <v>11</v>
      </c>
      <c r="B1213" s="97">
        <v>45275</v>
      </c>
      <c r="C1213" s="98">
        <f t="shared" ref="C1213" si="2662">C1212+D1213</f>
        <v>1072577.7999999998</v>
      </c>
      <c r="D1213" s="98">
        <f>'Dec - 2023'!L60</f>
        <v>34475</v>
      </c>
      <c r="F1213" s="99">
        <f t="shared" ref="F1213" si="2663">B1213</f>
        <v>45275</v>
      </c>
      <c r="G1213" s="100">
        <f t="shared" ref="G1213" si="2664">SUM(D1213)</f>
        <v>34475</v>
      </c>
    </row>
    <row r="1214" spans="1:14">
      <c r="A1214" s="63">
        <v>12</v>
      </c>
      <c r="B1214" s="97">
        <v>45278</v>
      </c>
      <c r="C1214" s="98">
        <f t="shared" ref="C1214" si="2665">C1213+D1214</f>
        <v>1059977.8</v>
      </c>
      <c r="D1214" s="98">
        <f>'Dec - 2023'!L61</f>
        <v>-12599.99999999988</v>
      </c>
      <c r="F1214" s="99">
        <f t="shared" ref="F1214" si="2666">B1214</f>
        <v>45278</v>
      </c>
      <c r="G1214" s="100">
        <f t="shared" ref="G1214" si="2667">SUM(D1214)</f>
        <v>-12599.99999999988</v>
      </c>
    </row>
    <row r="1215" spans="1:14">
      <c r="A1215" s="63">
        <v>13</v>
      </c>
      <c r="B1215" s="97">
        <v>45279</v>
      </c>
      <c r="C1215" s="98">
        <f t="shared" ref="C1215" si="2668">C1214+D1215</f>
        <v>1069012.8</v>
      </c>
      <c r="D1215" s="98">
        <f>'Dec - 2023'!L67</f>
        <v>9035.0000000000236</v>
      </c>
      <c r="F1215" s="99">
        <f t="shared" ref="F1215" si="2669">B1215</f>
        <v>45279</v>
      </c>
      <c r="G1215" s="100">
        <f t="shared" ref="G1215" si="2670">SUM(D1215)</f>
        <v>9035.0000000000236</v>
      </c>
    </row>
    <row r="1216" spans="1:14">
      <c r="A1216" s="63">
        <v>14</v>
      </c>
      <c r="B1216" s="97">
        <v>45280</v>
      </c>
      <c r="C1216" s="98">
        <f t="shared" ref="C1216" si="2671">C1215+D1216</f>
        <v>1092805.2999999998</v>
      </c>
      <c r="D1216" s="98">
        <f>'Dec - 2023'!L74</f>
        <v>23792.499999999785</v>
      </c>
      <c r="F1216" s="99">
        <f t="shared" ref="F1216" si="2672">B1216</f>
        <v>45280</v>
      </c>
      <c r="G1216" s="100">
        <f t="shared" ref="G1216" si="2673">SUM(D1216)</f>
        <v>23792.499999999785</v>
      </c>
    </row>
    <row r="1217" spans="1:14">
      <c r="A1217" s="63">
        <v>15</v>
      </c>
      <c r="B1217" s="97">
        <v>45281</v>
      </c>
      <c r="C1217" s="98">
        <f t="shared" ref="C1217" si="2674">C1216+D1217</f>
        <v>1109710.2999999998</v>
      </c>
      <c r="D1217" s="98">
        <f>'Dec - 2023'!L78</f>
        <v>16905.000000000015</v>
      </c>
      <c r="F1217" s="99">
        <f t="shared" ref="F1217" si="2675">B1217</f>
        <v>45281</v>
      </c>
      <c r="G1217" s="100">
        <f t="shared" ref="G1217" si="2676">SUM(D1217)</f>
        <v>16905.000000000015</v>
      </c>
    </row>
    <row r="1218" spans="1:14">
      <c r="A1218" s="63">
        <v>16</v>
      </c>
      <c r="B1218" s="97">
        <v>45282</v>
      </c>
      <c r="C1218" s="98">
        <f t="shared" ref="C1218" si="2677">C1217+D1218</f>
        <v>1142170.3</v>
      </c>
      <c r="D1218" s="98">
        <f>'Dec - 2023'!L86</f>
        <v>32460.000000000164</v>
      </c>
      <c r="F1218" s="99">
        <f t="shared" ref="F1218" si="2678">B1218</f>
        <v>45282</v>
      </c>
      <c r="G1218" s="100">
        <f t="shared" ref="G1218" si="2679">SUM(D1218)</f>
        <v>32460.000000000164</v>
      </c>
    </row>
    <row r="1219" spans="1:14">
      <c r="A1219" s="63">
        <v>17</v>
      </c>
      <c r="B1219" s="97">
        <v>45286</v>
      </c>
      <c r="C1219" s="98">
        <f t="shared" ref="C1219" si="2680">C1218+D1219</f>
        <v>1172605.3000000003</v>
      </c>
      <c r="D1219" s="98">
        <f>'Dec - 2023'!L91</f>
        <v>30435.000000000131</v>
      </c>
      <c r="F1219" s="99">
        <f t="shared" ref="F1219" si="2681">B1219</f>
        <v>45286</v>
      </c>
      <c r="G1219" s="100">
        <f t="shared" ref="G1219" si="2682">SUM(D1219)</f>
        <v>30435.000000000131</v>
      </c>
    </row>
    <row r="1220" spans="1:14">
      <c r="A1220" s="63">
        <v>18</v>
      </c>
      <c r="B1220" s="97">
        <v>45287</v>
      </c>
      <c r="C1220" s="98">
        <f t="shared" ref="C1220" si="2683">C1219+D1220</f>
        <v>1169620.3000000003</v>
      </c>
      <c r="D1220" s="98">
        <f>'Dec - 2023'!L97</f>
        <v>-2985.0000000000364</v>
      </c>
      <c r="F1220" s="99">
        <f t="shared" ref="F1220" si="2684">B1220</f>
        <v>45287</v>
      </c>
      <c r="G1220" s="100">
        <f t="shared" ref="G1220" si="2685">SUM(D1220)</f>
        <v>-2985.0000000000364</v>
      </c>
    </row>
    <row r="1221" spans="1:14">
      <c r="A1221" s="63">
        <v>19</v>
      </c>
      <c r="B1221" s="97">
        <v>45288</v>
      </c>
      <c r="C1221" s="98">
        <f t="shared" ref="C1221" si="2686">C1220+D1221</f>
        <v>1194782.8000000003</v>
      </c>
      <c r="D1221" s="98">
        <f>'Dec - 2023'!L102</f>
        <v>25162.499999999909</v>
      </c>
      <c r="F1221" s="99">
        <f t="shared" ref="F1221" si="2687">B1221</f>
        <v>45288</v>
      </c>
      <c r="G1221" s="100">
        <f t="shared" ref="G1221" si="2688">SUM(D1221)</f>
        <v>25162.499999999909</v>
      </c>
    </row>
    <row r="1222" spans="1:14">
      <c r="A1222" s="63">
        <v>20</v>
      </c>
      <c r="B1222" s="97">
        <v>45289</v>
      </c>
      <c r="C1222" s="98">
        <f t="shared" ref="C1222" si="2689">C1221+D1222</f>
        <v>1224752.8</v>
      </c>
      <c r="D1222" s="98">
        <f>'Dec - 2023'!L107</f>
        <v>29969.999999999818</v>
      </c>
      <c r="F1222" s="99">
        <f t="shared" ref="F1222" si="2690">B1222</f>
        <v>45289</v>
      </c>
      <c r="G1222" s="100">
        <f t="shared" ref="G1222" si="2691">SUM(D1222)</f>
        <v>29969.999999999818</v>
      </c>
    </row>
    <row r="1226" spans="1:14">
      <c r="B1226" s="101">
        <v>45292</v>
      </c>
      <c r="C1226" s="102"/>
      <c r="D1226" s="102"/>
      <c r="E1226" s="102"/>
      <c r="F1226" s="102"/>
      <c r="G1226" s="102"/>
      <c r="H1226" s="103"/>
      <c r="I1226" s="95" t="s">
        <v>32</v>
      </c>
      <c r="J1226" s="96">
        <v>70</v>
      </c>
      <c r="K1226" s="96"/>
      <c r="L1226" s="96" t="s">
        <v>134</v>
      </c>
      <c r="M1226" s="96">
        <v>16</v>
      </c>
      <c r="N1226" s="96"/>
    </row>
    <row r="1227" spans="1:14">
      <c r="B1227" s="109" t="s">
        <v>2</v>
      </c>
      <c r="C1227" s="96" t="s">
        <v>39</v>
      </c>
      <c r="D1227" s="96" t="s">
        <v>40</v>
      </c>
      <c r="I1227" s="95" t="s">
        <v>34</v>
      </c>
      <c r="J1227" s="96">
        <v>19</v>
      </c>
      <c r="K1227" s="88">
        <f>J1227/J1226</f>
        <v>0.27142857142857141</v>
      </c>
      <c r="L1227" s="87" t="s">
        <v>135</v>
      </c>
      <c r="M1227" s="96">
        <v>5</v>
      </c>
      <c r="N1227" s="88">
        <f>M1227/M1226</f>
        <v>0.3125</v>
      </c>
    </row>
    <row r="1228" spans="1:14">
      <c r="C1228" s="96">
        <v>800000</v>
      </c>
      <c r="D1228" s="96"/>
      <c r="I1228" s="95" t="s">
        <v>41</v>
      </c>
      <c r="J1228" s="96">
        <v>51</v>
      </c>
      <c r="K1228" s="88">
        <f>J1228/J1226</f>
        <v>0.72857142857142854</v>
      </c>
      <c r="L1228" s="87" t="s">
        <v>136</v>
      </c>
      <c r="M1228" s="96">
        <v>11</v>
      </c>
      <c r="N1228" s="88">
        <f>M1228/M1226</f>
        <v>0.6875</v>
      </c>
    </row>
    <row r="1229" spans="1:14">
      <c r="A1229" s="63">
        <v>1</v>
      </c>
      <c r="B1229" s="97">
        <v>45292</v>
      </c>
      <c r="C1229" s="98">
        <f t="shared" ref="C1229" si="2692">C1228+D1229</f>
        <v>826474.99999999977</v>
      </c>
      <c r="D1229" s="98">
        <f>'Jan - 2024'!L9</f>
        <v>26474.999999999767</v>
      </c>
      <c r="F1229" s="99">
        <f t="shared" ref="F1229" si="2693">B1229</f>
        <v>45292</v>
      </c>
      <c r="G1229" s="100">
        <f t="shared" ref="G1229" si="2694">SUM(D1229)</f>
        <v>26474.999999999767</v>
      </c>
    </row>
    <row r="1230" spans="1:14">
      <c r="A1230" s="63">
        <v>2</v>
      </c>
      <c r="B1230" s="97">
        <v>45293</v>
      </c>
      <c r="C1230" s="98">
        <f t="shared" ref="C1230" si="2695">C1229+D1230</f>
        <v>801004.99999999977</v>
      </c>
      <c r="D1230" s="98">
        <f>'Jan - 2024'!L14</f>
        <v>-25470.000000000051</v>
      </c>
      <c r="F1230" s="99">
        <f t="shared" ref="F1230" si="2696">B1230</f>
        <v>45293</v>
      </c>
      <c r="G1230" s="100">
        <f t="shared" ref="G1230" si="2697">SUM(D1230)</f>
        <v>-25470.000000000051</v>
      </c>
    </row>
    <row r="1231" spans="1:14">
      <c r="A1231" s="63">
        <v>3</v>
      </c>
      <c r="B1231" s="97">
        <v>45294</v>
      </c>
      <c r="C1231" s="98">
        <f t="shared" ref="C1231" si="2698">C1230+D1231</f>
        <v>801220</v>
      </c>
      <c r="D1231" s="98">
        <f>'Jan - 2024'!L20</f>
        <v>215.00000000021464</v>
      </c>
      <c r="F1231" s="99">
        <f t="shared" ref="F1231" si="2699">B1231</f>
        <v>45294</v>
      </c>
      <c r="G1231" s="100">
        <f t="shared" ref="G1231" si="2700">SUM(D1231)</f>
        <v>215.00000000021464</v>
      </c>
    </row>
    <row r="1232" spans="1:14">
      <c r="A1232" s="63">
        <v>4</v>
      </c>
      <c r="B1232" s="97">
        <v>45295</v>
      </c>
      <c r="C1232" s="98">
        <f t="shared" ref="C1232" si="2701">C1231+D1232</f>
        <v>813297.49999999988</v>
      </c>
      <c r="D1232" s="98">
        <f>'Jan - 2024'!L25</f>
        <v>12077.499999999833</v>
      </c>
      <c r="F1232" s="99">
        <f t="shared" ref="F1232" si="2702">B1232</f>
        <v>45295</v>
      </c>
      <c r="G1232" s="100">
        <f t="shared" ref="G1232" si="2703">SUM(D1232)</f>
        <v>12077.499999999833</v>
      </c>
    </row>
    <row r="1233" spans="1:14">
      <c r="A1233" s="63">
        <v>5</v>
      </c>
      <c r="B1233" s="97">
        <v>45296</v>
      </c>
      <c r="C1233" s="98">
        <f t="shared" ref="C1233" si="2704">C1232+D1233</f>
        <v>789055</v>
      </c>
      <c r="D1233" s="98">
        <f>'Jan - 2024'!L30</f>
        <v>-24242.499999999924</v>
      </c>
      <c r="F1233" s="99">
        <f t="shared" ref="F1233" si="2705">B1233</f>
        <v>45296</v>
      </c>
      <c r="G1233" s="100">
        <f t="shared" ref="G1233" si="2706">SUM(D1233)</f>
        <v>-24242.499999999924</v>
      </c>
    </row>
    <row r="1234" spans="1:14">
      <c r="A1234" s="63">
        <v>6</v>
      </c>
      <c r="B1234" s="97">
        <v>45299</v>
      </c>
      <c r="C1234" s="98">
        <f t="shared" ref="C1234" si="2707">C1233+D1234</f>
        <v>745905.00000000023</v>
      </c>
      <c r="D1234" s="98">
        <f>'Jan - 2024'!L37</f>
        <v>-43149.999999999804</v>
      </c>
      <c r="F1234" s="99">
        <f t="shared" ref="F1234" si="2708">B1234</f>
        <v>45299</v>
      </c>
      <c r="G1234" s="100">
        <f t="shared" ref="G1234" si="2709">SUM(D1234)</f>
        <v>-43149.999999999804</v>
      </c>
    </row>
    <row r="1235" spans="1:14">
      <c r="A1235" s="63">
        <v>7</v>
      </c>
      <c r="B1235" s="97">
        <v>45300</v>
      </c>
      <c r="C1235" s="98">
        <f t="shared" ref="C1235" si="2710">C1234+D1235</f>
        <v>736675.00000000047</v>
      </c>
      <c r="D1235" s="98">
        <f>'Jan - 2024'!L43</f>
        <v>-9229.9999999997781</v>
      </c>
      <c r="F1235" s="99">
        <f t="shared" ref="F1235" si="2711">B1235</f>
        <v>45300</v>
      </c>
      <c r="G1235" s="100">
        <f t="shared" ref="G1235" si="2712">SUM(D1235)</f>
        <v>-9229.9999999997781</v>
      </c>
    </row>
    <row r="1236" spans="1:14">
      <c r="A1236" s="63">
        <v>8</v>
      </c>
      <c r="B1236" s="97">
        <v>45301</v>
      </c>
      <c r="C1236" s="98">
        <f t="shared" ref="C1236" si="2713">C1235+D1236</f>
        <v>717613.75000000023</v>
      </c>
      <c r="D1236" s="98">
        <f>'Jan - 2024'!L48</f>
        <v>-19061.250000000182</v>
      </c>
      <c r="F1236" s="99">
        <f t="shared" ref="F1236" si="2714">B1236</f>
        <v>45301</v>
      </c>
      <c r="G1236" s="100">
        <f t="shared" ref="G1236" si="2715">SUM(D1236)</f>
        <v>-19061.250000000182</v>
      </c>
    </row>
    <row r="1237" spans="1:14">
      <c r="A1237" s="63">
        <v>9</v>
      </c>
      <c r="B1237" s="97">
        <v>45302</v>
      </c>
      <c r="C1237" s="98">
        <f t="shared" ref="C1237" si="2716">C1236+D1237</f>
        <v>702388.75</v>
      </c>
      <c r="D1237" s="98">
        <f>'Jan - 2024'!$L$53</f>
        <v>-15225.000000000227</v>
      </c>
      <c r="F1237" s="99">
        <f t="shared" ref="F1237" si="2717">B1237</f>
        <v>45302</v>
      </c>
      <c r="G1237" s="100">
        <f t="shared" ref="G1237" si="2718">SUM(D1237)</f>
        <v>-15225.000000000227</v>
      </c>
    </row>
    <row r="1238" spans="1:14">
      <c r="A1238" s="63">
        <v>10</v>
      </c>
      <c r="B1238" s="97">
        <v>45303</v>
      </c>
      <c r="C1238" s="98">
        <f t="shared" ref="C1238" si="2719">C1237+D1238</f>
        <v>734043.74999999988</v>
      </c>
      <c r="D1238" s="98">
        <f>'Jan - 2024'!L59</f>
        <v>31654.999999999854</v>
      </c>
      <c r="F1238" s="99">
        <f t="shared" ref="F1238" si="2720">B1238</f>
        <v>45303</v>
      </c>
      <c r="G1238" s="100">
        <f t="shared" ref="G1238" si="2721">SUM(D1238)</f>
        <v>31654.999999999854</v>
      </c>
    </row>
    <row r="1239" spans="1:14">
      <c r="A1239" s="63">
        <v>11</v>
      </c>
      <c r="B1239" s="97">
        <v>45307</v>
      </c>
      <c r="C1239" s="98">
        <f t="shared" ref="C1239" si="2722">C1238+D1239</f>
        <v>694861.25</v>
      </c>
      <c r="D1239" s="98">
        <f>'Jan - 2024'!L65</f>
        <v>-39182.499999999884</v>
      </c>
      <c r="F1239" s="99">
        <f t="shared" ref="F1239" si="2723">B1239</f>
        <v>45307</v>
      </c>
      <c r="G1239" s="100">
        <f t="shared" ref="G1239" si="2724">SUM(D1239)</f>
        <v>-39182.499999999884</v>
      </c>
    </row>
    <row r="1240" spans="1:14">
      <c r="A1240" s="63">
        <v>12</v>
      </c>
      <c r="B1240" s="97">
        <v>45308</v>
      </c>
      <c r="C1240" s="98">
        <f t="shared" ref="C1240" si="2725">C1239+D1240</f>
        <v>690561.25000000012</v>
      </c>
      <c r="D1240" s="98">
        <f>'Jan - 2024'!L67</f>
        <v>-4299.9999999999109</v>
      </c>
      <c r="F1240" s="99">
        <f t="shared" ref="F1240" si="2726">B1240</f>
        <v>45308</v>
      </c>
      <c r="G1240" s="100">
        <f t="shared" ref="G1240" si="2727">SUM(D1240)</f>
        <v>-4299.9999999999109</v>
      </c>
    </row>
    <row r="1241" spans="1:14">
      <c r="A1241" s="63">
        <v>13</v>
      </c>
      <c r="B1241" s="97">
        <v>45309</v>
      </c>
      <c r="C1241" s="98">
        <f t="shared" ref="C1241" si="2728">C1240+D1241</f>
        <v>708626.25000000035</v>
      </c>
      <c r="D1241" s="98">
        <f>'Jan - 2024'!L69</f>
        <v>18065.000000000258</v>
      </c>
      <c r="F1241" s="99">
        <f t="shared" ref="F1241" si="2729">B1241</f>
        <v>45309</v>
      </c>
      <c r="G1241" s="100">
        <f t="shared" ref="G1241" si="2730">SUM(D1241)</f>
        <v>18065.000000000258</v>
      </c>
    </row>
    <row r="1242" spans="1:14">
      <c r="A1242" s="63">
        <v>14</v>
      </c>
      <c r="B1242" s="97">
        <v>45315</v>
      </c>
      <c r="C1242" s="98">
        <f t="shared" ref="C1242" si="2731">C1241+D1242</f>
        <v>698276.25000000023</v>
      </c>
      <c r="D1242" s="98">
        <f>'Jan - 2024'!L70</f>
        <v>-10350.000000000136</v>
      </c>
      <c r="F1242" s="99">
        <f t="shared" ref="F1242" si="2732">B1242</f>
        <v>45315</v>
      </c>
      <c r="G1242" s="100">
        <f t="shared" ref="G1242" si="2733">SUM(D1242)</f>
        <v>-10350.000000000136</v>
      </c>
    </row>
    <row r="1243" spans="1:14">
      <c r="A1243" s="63">
        <v>15</v>
      </c>
      <c r="B1243" s="97">
        <v>45320</v>
      </c>
      <c r="C1243" s="98">
        <f t="shared" ref="C1243" si="2734">C1242+D1243</f>
        <v>687146.25000000012</v>
      </c>
      <c r="D1243" s="98">
        <f>'Jan - 2024'!L71</f>
        <v>-11130.000000000144</v>
      </c>
      <c r="F1243" s="99">
        <f t="shared" ref="F1243" si="2735">B1243</f>
        <v>45320</v>
      </c>
      <c r="G1243" s="100">
        <f t="shared" ref="G1243" si="2736">SUM(D1243)</f>
        <v>-11130.000000000144</v>
      </c>
    </row>
    <row r="1244" spans="1:14">
      <c r="A1244" s="63">
        <v>16</v>
      </c>
      <c r="B1244" s="97">
        <v>45321</v>
      </c>
      <c r="C1244" s="98">
        <f t="shared" ref="C1244" si="2737">C1243+D1244</f>
        <v>684266.25000000012</v>
      </c>
      <c r="D1244" s="98">
        <f>'Jan - 2024'!L72</f>
        <v>-2880.0000000000409</v>
      </c>
      <c r="F1244" s="99">
        <f t="shared" ref="F1244" si="2738">B1244</f>
        <v>45321</v>
      </c>
      <c r="G1244" s="100">
        <f t="shared" ref="G1244" si="2739">SUM(D1244)</f>
        <v>-2880.0000000000409</v>
      </c>
    </row>
    <row r="1248" spans="1:14">
      <c r="B1248" s="101">
        <v>45323</v>
      </c>
      <c r="C1248" s="102"/>
      <c r="D1248" s="102"/>
      <c r="E1248" s="102"/>
      <c r="F1248" s="102"/>
      <c r="G1248" s="102"/>
      <c r="H1248" s="103"/>
      <c r="I1248" s="95" t="s">
        <v>32</v>
      </c>
      <c r="J1248" s="96">
        <v>81</v>
      </c>
      <c r="K1248" s="96"/>
      <c r="L1248" s="96" t="s">
        <v>134</v>
      </c>
      <c r="M1248" s="96">
        <v>19</v>
      </c>
      <c r="N1248" s="96"/>
    </row>
    <row r="1249" spans="1:14">
      <c r="B1249" s="109" t="s">
        <v>2</v>
      </c>
      <c r="C1249" s="96" t="s">
        <v>39</v>
      </c>
      <c r="D1249" s="96" t="s">
        <v>40</v>
      </c>
      <c r="I1249" s="95" t="s">
        <v>34</v>
      </c>
      <c r="J1249" s="96">
        <v>25</v>
      </c>
      <c r="K1249" s="88">
        <f>J1249/J1248</f>
        <v>0.30864197530864196</v>
      </c>
      <c r="L1249" s="87" t="s">
        <v>135</v>
      </c>
      <c r="M1249" s="96">
        <v>8</v>
      </c>
      <c r="N1249" s="88">
        <f>M1249/M1248</f>
        <v>0.42105263157894735</v>
      </c>
    </row>
    <row r="1250" spans="1:14">
      <c r="C1250" s="96">
        <v>800000</v>
      </c>
      <c r="D1250" s="96"/>
      <c r="I1250" s="95" t="s">
        <v>41</v>
      </c>
      <c r="J1250" s="96">
        <v>56</v>
      </c>
      <c r="K1250" s="88">
        <f>J1250/J1248</f>
        <v>0.69135802469135799</v>
      </c>
      <c r="L1250" s="87" t="s">
        <v>136</v>
      </c>
      <c r="M1250" s="96">
        <v>11</v>
      </c>
      <c r="N1250" s="88">
        <f>M1250/M1248</f>
        <v>0.57894736842105265</v>
      </c>
    </row>
    <row r="1251" spans="1:14">
      <c r="A1251" s="63">
        <v>1</v>
      </c>
      <c r="B1251" s="97">
        <v>45327</v>
      </c>
      <c r="C1251" s="98">
        <f t="shared" ref="C1251" si="2740">C1250+D1251</f>
        <v>793800.00000000023</v>
      </c>
      <c r="D1251" s="98">
        <f>'Feb - 2024'!L6</f>
        <v>-6199.9999999997553</v>
      </c>
      <c r="F1251" s="99">
        <f t="shared" ref="F1251" si="2741">B1251</f>
        <v>45327</v>
      </c>
      <c r="G1251" s="100">
        <f t="shared" ref="G1251" si="2742">SUM(D1251)</f>
        <v>-6199.9999999997553</v>
      </c>
    </row>
    <row r="1252" spans="1:14">
      <c r="A1252" s="63">
        <v>2</v>
      </c>
      <c r="B1252" s="97">
        <v>45328</v>
      </c>
      <c r="C1252" s="98">
        <f t="shared" ref="C1252" si="2743">C1251+D1252</f>
        <v>800370.00000000012</v>
      </c>
      <c r="D1252" s="98">
        <f>'Feb - 2024'!L11</f>
        <v>6569.9999999999036</v>
      </c>
      <c r="F1252" s="99">
        <f t="shared" ref="F1252" si="2744">B1252</f>
        <v>45328</v>
      </c>
      <c r="G1252" s="100">
        <f t="shared" ref="G1252" si="2745">SUM(D1252)</f>
        <v>6569.9999999999036</v>
      </c>
    </row>
    <row r="1253" spans="1:14">
      <c r="A1253" s="63">
        <v>3</v>
      </c>
      <c r="B1253" s="97">
        <v>45329</v>
      </c>
      <c r="C1253" s="98">
        <f t="shared" ref="C1253" si="2746">C1252+D1253</f>
        <v>810239.99999999988</v>
      </c>
      <c r="D1253" s="98">
        <f>'Feb - 2024'!L17</f>
        <v>9869.999999999769</v>
      </c>
      <c r="F1253" s="99">
        <f t="shared" ref="F1253" si="2747">B1253</f>
        <v>45329</v>
      </c>
      <c r="G1253" s="100">
        <f t="shared" ref="G1253" si="2748">SUM(D1253)</f>
        <v>9869.999999999769</v>
      </c>
    </row>
    <row r="1254" spans="1:14">
      <c r="A1254" s="63">
        <v>4</v>
      </c>
      <c r="B1254" s="97">
        <v>45330</v>
      </c>
      <c r="C1254" s="98">
        <f t="shared" ref="C1254" si="2749">C1253+D1254</f>
        <v>772290</v>
      </c>
      <c r="D1254" s="98">
        <f>'Feb - 2024'!L21</f>
        <v>-37949.999999999884</v>
      </c>
      <c r="F1254" s="99">
        <f t="shared" ref="F1254" si="2750">B1254</f>
        <v>45330</v>
      </c>
      <c r="G1254" s="100">
        <f t="shared" ref="G1254" si="2751">SUM(D1254)</f>
        <v>-37949.999999999884</v>
      </c>
    </row>
    <row r="1255" spans="1:14">
      <c r="A1255" s="63">
        <v>5</v>
      </c>
      <c r="B1255" s="97">
        <v>45331</v>
      </c>
      <c r="C1255" s="98">
        <f t="shared" ref="C1255" si="2752">C1254+D1255</f>
        <v>767441.39999999991</v>
      </c>
      <c r="D1255" s="98">
        <f>'Feb - 2024'!L25</f>
        <v>-4848.6000000001259</v>
      </c>
      <c r="F1255" s="99">
        <f t="shared" ref="F1255" si="2753">B1255</f>
        <v>45331</v>
      </c>
      <c r="G1255" s="100">
        <f t="shared" ref="G1255" si="2754">SUM(D1255)</f>
        <v>-4848.6000000001259</v>
      </c>
    </row>
    <row r="1256" spans="1:14">
      <c r="A1256" s="63">
        <v>6</v>
      </c>
      <c r="B1256" s="97">
        <v>45334</v>
      </c>
      <c r="C1256" s="98">
        <f t="shared" ref="C1256" si="2755">C1255+D1256</f>
        <v>732666.39999999991</v>
      </c>
      <c r="D1256" s="98">
        <f>'Feb - 2024'!L30</f>
        <v>-34774.999999999978</v>
      </c>
      <c r="F1256" s="99">
        <f t="shared" ref="F1256" si="2756">B1256</f>
        <v>45334</v>
      </c>
      <c r="G1256" s="100">
        <f t="shared" ref="G1256" si="2757">SUM(D1256)</f>
        <v>-34774.999999999978</v>
      </c>
    </row>
    <row r="1257" spans="1:14">
      <c r="A1257" s="63">
        <v>7</v>
      </c>
      <c r="B1257" s="97">
        <v>45335</v>
      </c>
      <c r="C1257" s="98">
        <f t="shared" ref="C1257" si="2758">C1256+D1257</f>
        <v>670431.4</v>
      </c>
      <c r="D1257" s="98">
        <f>'Feb - 2024'!L35</f>
        <v>-62234.999999999884</v>
      </c>
      <c r="F1257" s="99">
        <f t="shared" ref="F1257" si="2759">B1257</f>
        <v>45335</v>
      </c>
      <c r="G1257" s="100">
        <f t="shared" ref="G1257" si="2760">SUM(D1257)</f>
        <v>-62234.999999999884</v>
      </c>
    </row>
    <row r="1258" spans="1:14">
      <c r="A1258" s="63">
        <v>8</v>
      </c>
      <c r="B1258" s="97">
        <v>45336</v>
      </c>
      <c r="C1258" s="98">
        <f t="shared" ref="C1258" si="2761">C1257+D1258</f>
        <v>656806.39999999991</v>
      </c>
      <c r="D1258" s="98">
        <f>'Feb - 2024'!L38</f>
        <v>-13625.000000000102</v>
      </c>
      <c r="F1258" s="99">
        <f t="shared" ref="F1258" si="2762">B1258</f>
        <v>45336</v>
      </c>
      <c r="G1258" s="100">
        <f t="shared" ref="G1258" si="2763">SUM(D1258)</f>
        <v>-13625.000000000102</v>
      </c>
    </row>
    <row r="1259" spans="1:14">
      <c r="A1259" s="63">
        <v>9</v>
      </c>
      <c r="B1259" s="97">
        <v>45337</v>
      </c>
      <c r="C1259" s="98">
        <f t="shared" ref="C1259" si="2764">C1258+D1259</f>
        <v>697496.4</v>
      </c>
      <c r="D1259" s="98">
        <f>'Feb - 2024'!L43</f>
        <v>40690.000000000167</v>
      </c>
      <c r="F1259" s="99">
        <f t="shared" ref="F1259" si="2765">B1259</f>
        <v>45337</v>
      </c>
      <c r="G1259" s="100">
        <f t="shared" ref="G1259" si="2766">SUM(D1259)</f>
        <v>40690.000000000167</v>
      </c>
    </row>
    <row r="1260" spans="1:14">
      <c r="A1260" s="63">
        <v>10</v>
      </c>
      <c r="B1260" s="97">
        <v>45338</v>
      </c>
      <c r="C1260" s="98">
        <f t="shared" ref="C1260" si="2767">C1259+D1260</f>
        <v>749076.39999999991</v>
      </c>
      <c r="D1260" s="98">
        <f>'Feb - 2024'!L48</f>
        <v>51579.999999999833</v>
      </c>
      <c r="F1260" s="99">
        <f t="shared" ref="F1260" si="2768">B1260</f>
        <v>45338</v>
      </c>
      <c r="G1260" s="100">
        <f t="shared" ref="G1260" si="2769">SUM(D1260)</f>
        <v>51579.999999999833</v>
      </c>
    </row>
    <row r="1261" spans="1:14">
      <c r="A1261" s="63">
        <v>11</v>
      </c>
      <c r="B1261" s="97">
        <v>45341</v>
      </c>
      <c r="C1261" s="98">
        <f t="shared" ref="C1261" si="2770">C1260+D1261</f>
        <v>742243.9</v>
      </c>
      <c r="D1261" s="98">
        <f>'Feb - 2024'!L52</f>
        <v>-6832.4999999998599</v>
      </c>
      <c r="F1261" s="99">
        <f t="shared" ref="F1261" si="2771">B1261</f>
        <v>45341</v>
      </c>
      <c r="G1261" s="100">
        <f t="shared" ref="G1261" si="2772">SUM(D1261)</f>
        <v>-6832.4999999998599</v>
      </c>
    </row>
    <row r="1262" spans="1:14">
      <c r="A1262" s="63">
        <v>12</v>
      </c>
      <c r="B1262" s="97">
        <v>45342</v>
      </c>
      <c r="C1262" s="98">
        <f t="shared" ref="C1262" si="2773">C1261+D1262</f>
        <v>730906.89999999991</v>
      </c>
      <c r="D1262" s="98">
        <f>'Feb - 2024'!L56</f>
        <v>-11337.000000000164</v>
      </c>
      <c r="F1262" s="99">
        <f t="shared" ref="F1262" si="2774">B1262</f>
        <v>45342</v>
      </c>
      <c r="G1262" s="100">
        <f t="shared" ref="G1262" si="2775">SUM(D1262)</f>
        <v>-11337.000000000164</v>
      </c>
    </row>
    <row r="1263" spans="1:14">
      <c r="A1263" s="63">
        <v>13</v>
      </c>
      <c r="B1263" s="97">
        <v>45343</v>
      </c>
      <c r="C1263" s="98">
        <f t="shared" ref="C1263" si="2776">C1262+D1263</f>
        <v>729969.39999999967</v>
      </c>
      <c r="D1263" s="98">
        <f>'Feb - 2024'!L60</f>
        <v>-937.5000000002583</v>
      </c>
      <c r="F1263" s="99">
        <f t="shared" ref="F1263" si="2777">B1263</f>
        <v>45343</v>
      </c>
      <c r="G1263" s="100">
        <f t="shared" ref="G1263" si="2778">SUM(D1263)</f>
        <v>-937.5000000002583</v>
      </c>
    </row>
    <row r="1264" spans="1:14">
      <c r="A1264" s="63">
        <v>14</v>
      </c>
      <c r="B1264" s="97">
        <v>45344</v>
      </c>
      <c r="C1264" s="98">
        <f t="shared" ref="C1264" si="2779">C1263+D1264</f>
        <v>742609.39999999944</v>
      </c>
      <c r="D1264" s="98">
        <f>'Feb - 2024'!L63</f>
        <v>12639.999999999822</v>
      </c>
      <c r="F1264" s="99">
        <f t="shared" ref="F1264" si="2780">B1264</f>
        <v>45344</v>
      </c>
      <c r="G1264" s="100">
        <f t="shared" ref="G1264" si="2781">SUM(D1264)</f>
        <v>12639.999999999822</v>
      </c>
    </row>
    <row r="1265" spans="1:14">
      <c r="A1265" s="63">
        <v>15</v>
      </c>
      <c r="B1265" s="97">
        <v>45345</v>
      </c>
      <c r="C1265" s="98">
        <f t="shared" ref="C1265" si="2782">C1264+D1265</f>
        <v>734784.39999999956</v>
      </c>
      <c r="D1265" s="98">
        <f>'Feb - 2024'!L65</f>
        <v>-7824.99999999992</v>
      </c>
      <c r="F1265" s="99">
        <f t="shared" ref="F1265" si="2783">B1265</f>
        <v>45345</v>
      </c>
      <c r="G1265" s="100">
        <f t="shared" ref="G1265" si="2784">SUM(D1265)</f>
        <v>-7824.99999999992</v>
      </c>
    </row>
    <row r="1266" spans="1:14">
      <c r="A1266" s="63">
        <v>16</v>
      </c>
      <c r="B1266" s="97">
        <v>45348</v>
      </c>
      <c r="C1266" s="98">
        <f t="shared" ref="C1266" si="2785">C1265+D1266</f>
        <v>740644.39999999956</v>
      </c>
      <c r="D1266" s="98">
        <f>'Feb - 2024'!L71</f>
        <v>5860.00000000004</v>
      </c>
      <c r="F1266" s="99">
        <f t="shared" ref="F1266" si="2786">B1266</f>
        <v>45348</v>
      </c>
      <c r="G1266" s="100">
        <f t="shared" ref="G1266" si="2787">SUM(D1266)</f>
        <v>5860.00000000004</v>
      </c>
    </row>
    <row r="1267" spans="1:14">
      <c r="A1267" s="63">
        <v>17</v>
      </c>
      <c r="B1267" s="97">
        <v>45349</v>
      </c>
      <c r="C1267" s="98">
        <f t="shared" ref="C1267" si="2788">C1266+D1267</f>
        <v>765759.39999999956</v>
      </c>
      <c r="D1267" s="98">
        <f>'Feb - 2024'!L77</f>
        <v>25114.999999999975</v>
      </c>
      <c r="F1267" s="99">
        <f t="shared" ref="F1267" si="2789">B1267</f>
        <v>45349</v>
      </c>
      <c r="G1267" s="100">
        <f t="shared" ref="G1267" si="2790">SUM(D1267)</f>
        <v>25114.999999999975</v>
      </c>
    </row>
    <row r="1268" spans="1:14">
      <c r="A1268" s="63">
        <v>18</v>
      </c>
      <c r="B1268" s="97">
        <v>45350</v>
      </c>
      <c r="C1268" s="98">
        <f t="shared" ref="C1268" si="2791">C1267+D1268</f>
        <v>725426.89999999979</v>
      </c>
      <c r="D1268" s="98">
        <f>'Feb - 2024'!L80</f>
        <v>-40332.499999999724</v>
      </c>
      <c r="F1268" s="99">
        <f t="shared" ref="F1268" si="2792">B1268</f>
        <v>45350</v>
      </c>
      <c r="G1268" s="100">
        <f t="shared" ref="G1268" si="2793">SUM(D1268)</f>
        <v>-40332.499999999724</v>
      </c>
    </row>
    <row r="1269" spans="1:14">
      <c r="A1269" s="63">
        <v>19</v>
      </c>
      <c r="B1269" s="97">
        <v>45351</v>
      </c>
      <c r="C1269" s="98">
        <f t="shared" ref="C1269" si="2794">C1268+D1269</f>
        <v>731051.89999999991</v>
      </c>
      <c r="D1269" s="98">
        <f>'Feb - 2024'!L83</f>
        <v>5625.0000000001237</v>
      </c>
      <c r="F1269" s="99">
        <f t="shared" ref="F1269" si="2795">B1269</f>
        <v>45351</v>
      </c>
      <c r="G1269" s="100">
        <f t="shared" ref="G1269" si="2796">SUM(D1269)</f>
        <v>5625.0000000001237</v>
      </c>
    </row>
    <row r="1273" spans="1:14">
      <c r="B1273" s="101">
        <v>45352</v>
      </c>
      <c r="C1273" s="102"/>
      <c r="D1273" s="102"/>
      <c r="E1273" s="102"/>
      <c r="F1273" s="102"/>
      <c r="G1273" s="102"/>
      <c r="H1273" s="103"/>
      <c r="I1273" s="95" t="s">
        <v>32</v>
      </c>
      <c r="J1273" s="96">
        <v>35</v>
      </c>
      <c r="K1273" s="96"/>
      <c r="L1273" s="96" t="s">
        <v>134</v>
      </c>
      <c r="M1273" s="96">
        <v>7</v>
      </c>
      <c r="N1273" s="96"/>
    </row>
    <row r="1274" spans="1:14">
      <c r="B1274" s="109" t="s">
        <v>2</v>
      </c>
      <c r="C1274" s="96" t="s">
        <v>39</v>
      </c>
      <c r="D1274" s="96" t="s">
        <v>40</v>
      </c>
      <c r="I1274" s="95" t="s">
        <v>34</v>
      </c>
      <c r="J1274" s="96">
        <v>7</v>
      </c>
      <c r="K1274" s="88">
        <f>J1274/J1273</f>
        <v>0.2</v>
      </c>
      <c r="L1274" s="87" t="s">
        <v>135</v>
      </c>
      <c r="M1274" s="96">
        <v>2</v>
      </c>
      <c r="N1274" s="88">
        <f>M1274/M1273</f>
        <v>0.2857142857142857</v>
      </c>
    </row>
    <row r="1275" spans="1:14">
      <c r="C1275" s="96">
        <v>800000</v>
      </c>
      <c r="D1275" s="96"/>
      <c r="I1275" s="95" t="s">
        <v>41</v>
      </c>
      <c r="J1275" s="96">
        <v>28</v>
      </c>
      <c r="K1275" s="88">
        <f>J1275/J1273</f>
        <v>0.8</v>
      </c>
      <c r="L1275" s="87" t="s">
        <v>136</v>
      </c>
      <c r="M1275" s="96">
        <v>5</v>
      </c>
      <c r="N1275" s="88">
        <f>M1275/M1273</f>
        <v>0.7142857142857143</v>
      </c>
    </row>
    <row r="1276" spans="1:14">
      <c r="A1276" s="63">
        <v>1</v>
      </c>
      <c r="B1276" s="97">
        <v>45352</v>
      </c>
      <c r="C1276" s="98">
        <f t="shared" ref="C1276" si="2797">C1275+D1276</f>
        <v>800701.25000000012</v>
      </c>
      <c r="D1276" s="98">
        <f>'Mar - 2024'!L7</f>
        <v>701.25000000012187</v>
      </c>
      <c r="F1276" s="99">
        <f t="shared" ref="F1276" si="2798">B1276</f>
        <v>45352</v>
      </c>
      <c r="G1276" s="100">
        <f t="shared" ref="G1276" si="2799">SUM(D1276)</f>
        <v>701.25000000012187</v>
      </c>
    </row>
    <row r="1277" spans="1:14">
      <c r="A1277" s="63">
        <v>2</v>
      </c>
      <c r="B1277" s="97">
        <v>45355</v>
      </c>
      <c r="C1277" s="98">
        <f t="shared" ref="C1277" si="2800">C1276+D1277</f>
        <v>805051.25</v>
      </c>
      <c r="D1277" s="98">
        <f>'Mar - 2024'!L12</f>
        <v>4349.9999999999054</v>
      </c>
      <c r="F1277" s="99">
        <f t="shared" ref="F1277" si="2801">B1277</f>
        <v>45355</v>
      </c>
      <c r="G1277" s="100">
        <f t="shared" ref="G1277" si="2802">SUM(D1277)</f>
        <v>4349.9999999999054</v>
      </c>
    </row>
    <row r="1278" spans="1:14">
      <c r="A1278" s="63">
        <v>3</v>
      </c>
      <c r="B1278" s="97">
        <v>45356</v>
      </c>
      <c r="C1278" s="98">
        <f t="shared" ref="C1278" si="2803">C1277+D1278</f>
        <v>764527.50000000058</v>
      </c>
      <c r="D1278" s="98">
        <f>'Mar - 2024'!L17</f>
        <v>-40523.749999999432</v>
      </c>
      <c r="F1278" s="99">
        <f t="shared" ref="F1278" si="2804">B1278</f>
        <v>45356</v>
      </c>
      <c r="G1278" s="100">
        <f t="shared" ref="G1278" si="2805">SUM(D1278)</f>
        <v>-40523.749999999432</v>
      </c>
    </row>
    <row r="1279" spans="1:14">
      <c r="A1279" s="63">
        <v>4</v>
      </c>
      <c r="B1279" s="97">
        <v>45357</v>
      </c>
      <c r="C1279" s="98">
        <f t="shared" ref="C1279" si="2806">C1278+D1279</f>
        <v>721665.00000000047</v>
      </c>
      <c r="D1279" s="98">
        <f>'Mar - 2024'!L23</f>
        <v>-42862.500000000146</v>
      </c>
      <c r="F1279" s="99">
        <f t="shared" ref="F1279" si="2807">B1279</f>
        <v>45357</v>
      </c>
      <c r="G1279" s="100">
        <f t="shared" ref="G1279" si="2808">SUM(D1279)</f>
        <v>-42862.500000000146</v>
      </c>
    </row>
    <row r="1280" spans="1:14">
      <c r="A1280" s="63">
        <v>5</v>
      </c>
      <c r="B1280" s="97">
        <v>45358</v>
      </c>
      <c r="C1280" s="98">
        <f t="shared" ref="C1280" si="2809">C1279+D1280</f>
        <v>689307.50000000047</v>
      </c>
      <c r="D1280" s="98">
        <f>'Mar - 2024'!L27</f>
        <v>-32357.500000000004</v>
      </c>
      <c r="F1280" s="99">
        <f t="shared" ref="F1280" si="2810">B1280</f>
        <v>45358</v>
      </c>
      <c r="G1280" s="100">
        <f t="shared" ref="G1280" si="2811">SUM(D1280)</f>
        <v>-32357.500000000004</v>
      </c>
    </row>
    <row r="1281" spans="1:14">
      <c r="A1281" s="63">
        <v>6</v>
      </c>
      <c r="B1281" s="97">
        <v>45362</v>
      </c>
      <c r="C1281" s="98">
        <f t="shared" ref="C1281" si="2812">C1280+D1281</f>
        <v>660752.50000000035</v>
      </c>
      <c r="D1281" s="98">
        <f>'Mar - 2024'!L31</f>
        <v>-28555.000000000095</v>
      </c>
      <c r="F1281" s="99">
        <f t="shared" ref="F1281" si="2813">B1281</f>
        <v>45362</v>
      </c>
      <c r="G1281" s="100">
        <f t="shared" ref="G1281" si="2814">SUM(D1281)</f>
        <v>-28555.000000000095</v>
      </c>
    </row>
    <row r="1282" spans="1:14">
      <c r="A1282" s="63">
        <v>7</v>
      </c>
      <c r="B1282" s="97">
        <v>45363</v>
      </c>
      <c r="C1282" s="98">
        <f t="shared" ref="C1282" si="2815">C1281+D1282</f>
        <v>643082.50000000035</v>
      </c>
      <c r="D1282" s="98">
        <f>'Mar - 2024'!L37</f>
        <v>-17670.000000000022</v>
      </c>
      <c r="F1282" s="99">
        <f t="shared" ref="F1282" si="2816">B1282</f>
        <v>45363</v>
      </c>
      <c r="G1282" s="100">
        <f t="shared" ref="G1282" si="2817">SUM(D1282)</f>
        <v>-17670.000000000022</v>
      </c>
    </row>
    <row r="1286" spans="1:14">
      <c r="B1286" s="101">
        <v>45383</v>
      </c>
      <c r="C1286" s="102"/>
      <c r="D1286" s="102"/>
      <c r="E1286" s="102"/>
      <c r="F1286" s="102"/>
      <c r="G1286" s="102"/>
      <c r="H1286" s="103"/>
      <c r="I1286" s="95" t="s">
        <v>32</v>
      </c>
      <c r="J1286" s="96">
        <v>58</v>
      </c>
      <c r="K1286" s="96"/>
      <c r="L1286" s="96" t="s">
        <v>134</v>
      </c>
      <c r="M1286" s="96">
        <v>13</v>
      </c>
      <c r="N1286" s="96"/>
    </row>
    <row r="1287" spans="1:14">
      <c r="B1287" s="109" t="s">
        <v>2</v>
      </c>
      <c r="C1287" s="96" t="s">
        <v>39</v>
      </c>
      <c r="D1287" s="96" t="s">
        <v>40</v>
      </c>
      <c r="I1287" s="95" t="s">
        <v>34</v>
      </c>
      <c r="J1287" s="96">
        <v>18</v>
      </c>
      <c r="K1287" s="88">
        <f>J1287/J1286</f>
        <v>0.31034482758620691</v>
      </c>
      <c r="L1287" s="87" t="s">
        <v>135</v>
      </c>
      <c r="M1287" s="96">
        <v>6</v>
      </c>
      <c r="N1287" s="88">
        <f>M1287/M1286</f>
        <v>0.46153846153846156</v>
      </c>
    </row>
    <row r="1288" spans="1:14">
      <c r="C1288" s="96">
        <v>800000</v>
      </c>
      <c r="D1288" s="96"/>
      <c r="I1288" s="95" t="s">
        <v>41</v>
      </c>
      <c r="J1288" s="96">
        <v>40</v>
      </c>
      <c r="K1288" s="88">
        <f>J1288/J1286</f>
        <v>0.68965517241379315</v>
      </c>
      <c r="L1288" s="87" t="s">
        <v>136</v>
      </c>
      <c r="M1288" s="96">
        <v>7</v>
      </c>
      <c r="N1288" s="88">
        <f>M1288/M1286</f>
        <v>0.53846153846153844</v>
      </c>
    </row>
    <row r="1289" spans="1:14">
      <c r="A1289" s="63">
        <v>1</v>
      </c>
      <c r="B1289" s="97">
        <v>45383</v>
      </c>
      <c r="C1289" s="98">
        <f t="shared" ref="C1289" si="2818">C1288+D1289</f>
        <v>844367.49999999977</v>
      </c>
      <c r="D1289" s="98">
        <f>'Apr - 2024'!L6</f>
        <v>44367.499999999767</v>
      </c>
      <c r="F1289" s="99">
        <f t="shared" ref="F1289" si="2819">B1289</f>
        <v>45383</v>
      </c>
      <c r="G1289" s="100">
        <f t="shared" ref="G1289" si="2820">SUM(D1289)</f>
        <v>44367.499999999767</v>
      </c>
    </row>
    <row r="1290" spans="1:14">
      <c r="A1290" s="63">
        <v>2</v>
      </c>
      <c r="B1290" s="97">
        <v>45384</v>
      </c>
      <c r="C1290" s="98">
        <f t="shared" ref="C1290" si="2821">C1289+D1290</f>
        <v>834172.49999999977</v>
      </c>
      <c r="D1290" s="98">
        <f>'Apr - 2024'!L11</f>
        <v>-10195.000000000029</v>
      </c>
      <c r="F1290" s="99">
        <f t="shared" ref="F1290" si="2822">B1290</f>
        <v>45384</v>
      </c>
      <c r="G1290" s="100">
        <f t="shared" ref="G1290" si="2823">SUM(D1290)</f>
        <v>-10195.000000000029</v>
      </c>
    </row>
    <row r="1291" spans="1:14">
      <c r="A1291" s="63">
        <v>3</v>
      </c>
      <c r="B1291" s="97">
        <v>45385</v>
      </c>
      <c r="C1291" s="98">
        <f t="shared" ref="C1291" si="2824">C1290+D1291</f>
        <v>858232.49999999965</v>
      </c>
      <c r="D1291" s="98">
        <f>'Apr - 2024'!L16</f>
        <v>24059.999999999876</v>
      </c>
      <c r="F1291" s="99">
        <f t="shared" ref="F1291" si="2825">B1291</f>
        <v>45385</v>
      </c>
      <c r="G1291" s="100">
        <f t="shared" ref="G1291" si="2826">SUM(D1291)</f>
        <v>24059.999999999876</v>
      </c>
    </row>
    <row r="1292" spans="1:14">
      <c r="A1292" s="63">
        <v>4</v>
      </c>
      <c r="B1292" s="97">
        <v>45386</v>
      </c>
      <c r="C1292" s="98">
        <f t="shared" ref="C1292" si="2827">C1291+D1292</f>
        <v>837142.49999999953</v>
      </c>
      <c r="D1292" s="98">
        <f>'Apr - 2024'!L20</f>
        <v>-21090.000000000065</v>
      </c>
      <c r="F1292" s="99">
        <f t="shared" ref="F1292" si="2828">B1292</f>
        <v>45386</v>
      </c>
      <c r="G1292" s="100">
        <f t="shared" ref="G1292" si="2829">SUM(D1292)</f>
        <v>-21090.000000000065</v>
      </c>
    </row>
    <row r="1293" spans="1:14">
      <c r="A1293" s="63">
        <v>5</v>
      </c>
      <c r="B1293" s="97">
        <v>45387</v>
      </c>
      <c r="C1293" s="98">
        <f t="shared" ref="C1293" si="2830">C1292+D1293</f>
        <v>813037.49999999953</v>
      </c>
      <c r="D1293" s="98">
        <f>'Apr - 2024'!L23</f>
        <v>-24104.999999999942</v>
      </c>
      <c r="F1293" s="99">
        <f t="shared" ref="F1293" si="2831">B1293</f>
        <v>45387</v>
      </c>
      <c r="G1293" s="100">
        <f t="shared" ref="G1293" si="2832">SUM(D1293)</f>
        <v>-24104.999999999942</v>
      </c>
    </row>
    <row r="1294" spans="1:14">
      <c r="A1294" s="63">
        <v>6</v>
      </c>
      <c r="B1294" s="97">
        <v>45390</v>
      </c>
      <c r="C1294" s="98">
        <f t="shared" ref="C1294" si="2833">C1293+D1294</f>
        <v>786794.99999999942</v>
      </c>
      <c r="D1294" s="98">
        <f>'Apr - 2024'!L29</f>
        <v>-26242.500000000091</v>
      </c>
      <c r="F1294" s="99">
        <f t="shared" ref="F1294" si="2834">B1294</f>
        <v>45390</v>
      </c>
      <c r="G1294" s="100">
        <f t="shared" ref="G1294" si="2835">SUM(D1294)</f>
        <v>-26242.500000000091</v>
      </c>
    </row>
    <row r="1295" spans="1:14">
      <c r="A1295" s="63">
        <v>7</v>
      </c>
      <c r="B1295" s="97">
        <v>45391</v>
      </c>
      <c r="C1295" s="98">
        <f t="shared" ref="C1295" si="2836">C1294+D1295</f>
        <v>800544.9999999993</v>
      </c>
      <c r="D1295" s="98">
        <f>'Apr - 2024'!L33</f>
        <v>13749.999999999891</v>
      </c>
      <c r="F1295" s="99">
        <f t="shared" ref="F1295" si="2837">B1295</f>
        <v>45391</v>
      </c>
      <c r="G1295" s="100">
        <f t="shared" ref="G1295" si="2838">SUM(D1295)</f>
        <v>13749.999999999891</v>
      </c>
    </row>
    <row r="1296" spans="1:14">
      <c r="A1296" s="63">
        <v>8</v>
      </c>
      <c r="B1296" s="97">
        <v>45392</v>
      </c>
      <c r="C1296" s="98">
        <f t="shared" ref="C1296" si="2839">C1295+D1296</f>
        <v>772389.9999999993</v>
      </c>
      <c r="D1296" s="98">
        <f>'Apr - 2024'!L37</f>
        <v>-28155.000000000044</v>
      </c>
      <c r="F1296" s="99">
        <f t="shared" ref="F1296" si="2840">B1296</f>
        <v>45392</v>
      </c>
      <c r="G1296" s="100">
        <f t="shared" ref="G1296" si="2841">SUM(D1296)</f>
        <v>-28155.000000000044</v>
      </c>
    </row>
    <row r="1297" spans="1:9">
      <c r="A1297" s="63">
        <v>9</v>
      </c>
      <c r="B1297" s="97">
        <v>45394</v>
      </c>
      <c r="C1297" s="98">
        <f t="shared" ref="C1297" si="2842">C1296+D1297</f>
        <v>733164.9999999993</v>
      </c>
      <c r="D1297" s="98">
        <f>'Apr - 2024'!L41</f>
        <v>-39224.999999999942</v>
      </c>
      <c r="F1297" s="99">
        <f t="shared" ref="F1297" si="2843">B1297</f>
        <v>45394</v>
      </c>
      <c r="G1297" s="100">
        <f t="shared" ref="G1297" si="2844">SUM(D1297)</f>
        <v>-39224.999999999942</v>
      </c>
    </row>
    <row r="1298" spans="1:9">
      <c r="A1298" s="63">
        <v>10</v>
      </c>
      <c r="B1298" s="97">
        <v>45397</v>
      </c>
      <c r="C1298" s="98">
        <f t="shared" ref="C1298" si="2845">C1297+D1298</f>
        <v>761922.49999999919</v>
      </c>
      <c r="D1298" s="98">
        <f>'Apr - 2024'!L46</f>
        <v>28757.499999999869</v>
      </c>
      <c r="F1298" s="99">
        <f t="shared" ref="F1298" si="2846">B1298</f>
        <v>45397</v>
      </c>
      <c r="G1298" s="100">
        <f t="shared" ref="G1298" si="2847">SUM(D1298)</f>
        <v>28757.499999999869</v>
      </c>
    </row>
    <row r="1299" spans="1:9">
      <c r="A1299" s="63">
        <v>11</v>
      </c>
      <c r="B1299" s="97">
        <v>45398</v>
      </c>
      <c r="C1299" s="98">
        <f t="shared" ref="C1299" si="2848">C1298+D1299</f>
        <v>767447.49999999942</v>
      </c>
      <c r="D1299" s="98">
        <f>'Apr - 2024'!L50</f>
        <v>5525.0000000001801</v>
      </c>
      <c r="F1299" s="99">
        <f t="shared" ref="F1299" si="2849">B1299</f>
        <v>45398</v>
      </c>
      <c r="G1299" s="100">
        <f t="shared" ref="G1299" si="2850">SUM(D1299)</f>
        <v>5525.0000000001801</v>
      </c>
    </row>
    <row r="1300" spans="1:9">
      <c r="A1300" s="63">
        <v>12</v>
      </c>
      <c r="B1300" s="97">
        <v>45400</v>
      </c>
      <c r="C1300" s="98">
        <f t="shared" ref="C1300" si="2851">C1299+D1300</f>
        <v>810963.7499999993</v>
      </c>
      <c r="D1300" s="98">
        <f>'Apr - 2024'!L57</f>
        <v>43516.249999999891</v>
      </c>
      <c r="F1300" s="99">
        <f t="shared" ref="F1300" si="2852">B1300</f>
        <v>45400</v>
      </c>
      <c r="G1300" s="100">
        <f t="shared" ref="G1300" si="2853">SUM(D1300)</f>
        <v>43516.249999999891</v>
      </c>
    </row>
    <row r="1301" spans="1:9">
      <c r="A1301" s="63">
        <v>13</v>
      </c>
      <c r="B1301" s="97">
        <v>45401</v>
      </c>
      <c r="C1301" s="98">
        <f t="shared" ref="C1301" si="2854">C1300+D1301</f>
        <v>804311.24999999919</v>
      </c>
      <c r="D1301" s="98">
        <f>'Apr - 2024'!L60</f>
        <v>-6652.5000000000909</v>
      </c>
      <c r="F1301" s="99">
        <f t="shared" ref="F1301" si="2855">B1301</f>
        <v>45401</v>
      </c>
      <c r="G1301" s="100">
        <f t="shared" ref="G1301" si="2856">SUM(D1301)</f>
        <v>-6652.5000000000909</v>
      </c>
    </row>
    <row r="1306" spans="1:9" s="116" customFormat="1" ht="13">
      <c r="A1306" s="114" t="s">
        <v>775</v>
      </c>
      <c r="B1306" s="115"/>
      <c r="C1306" s="115"/>
      <c r="D1306" s="115"/>
      <c r="E1306" s="115"/>
      <c r="F1306" s="115"/>
      <c r="G1306" s="115"/>
      <c r="H1306" s="115"/>
      <c r="I1306" s="115"/>
    </row>
    <row r="1307" spans="1:9" s="116" customFormat="1" ht="13">
      <c r="A1307" s="115" t="s">
        <v>776</v>
      </c>
      <c r="B1307" s="115"/>
      <c r="C1307" s="115"/>
      <c r="D1307" s="115"/>
      <c r="E1307" s="115"/>
      <c r="F1307" s="115"/>
      <c r="G1307" s="115"/>
      <c r="H1307" s="115"/>
      <c r="I1307" s="115"/>
    </row>
    <row r="1308" spans="1:9" s="116" customFormat="1" ht="13">
      <c r="A1308" s="115" t="s">
        <v>816</v>
      </c>
      <c r="B1308" s="115"/>
      <c r="C1308" s="115"/>
      <c r="D1308" s="115"/>
      <c r="E1308" s="115"/>
      <c r="F1308" s="115"/>
      <c r="G1308" s="115"/>
      <c r="H1308" s="115"/>
      <c r="I1308" s="115"/>
    </row>
    <row r="1309" spans="1:9" s="116" customFormat="1" ht="13">
      <c r="A1309" s="115" t="s">
        <v>777</v>
      </c>
      <c r="B1309" s="115"/>
      <c r="C1309" s="115"/>
      <c r="D1309" s="115"/>
      <c r="E1309" s="115"/>
      <c r="F1309" s="115"/>
      <c r="G1309" s="115"/>
      <c r="H1309" s="115"/>
      <c r="I1309" s="115"/>
    </row>
    <row r="1310" spans="1:9" s="116" customFormat="1" ht="13">
      <c r="A1310" s="115" t="s">
        <v>778</v>
      </c>
      <c r="B1310" s="115"/>
      <c r="C1310" s="115"/>
      <c r="D1310" s="115"/>
      <c r="E1310" s="115"/>
      <c r="F1310" s="115"/>
      <c r="G1310" s="115"/>
      <c r="H1310" s="115"/>
      <c r="I1310" s="115"/>
    </row>
    <row r="1311" spans="1:9" s="116" customFormat="1" ht="13">
      <c r="A1311" s="115" t="s">
        <v>753</v>
      </c>
      <c r="B1311" s="115"/>
      <c r="C1311" s="115"/>
      <c r="D1311" s="115"/>
      <c r="E1311" s="115"/>
      <c r="F1311" s="115"/>
      <c r="G1311" s="115"/>
      <c r="H1311" s="115"/>
      <c r="I1311" s="115"/>
    </row>
    <row r="1312" spans="1:9" s="116" customFormat="1" ht="13">
      <c r="A1312" s="115" t="s">
        <v>799</v>
      </c>
      <c r="B1312" s="115"/>
      <c r="C1312" s="115"/>
      <c r="D1312" s="115"/>
      <c r="E1312" s="115"/>
      <c r="F1312" s="115"/>
      <c r="G1312" s="115"/>
      <c r="H1312" s="115"/>
      <c r="I1312" s="115"/>
    </row>
    <row r="1313" spans="1:9" s="116" customFormat="1" ht="13">
      <c r="A1313" s="115" t="s">
        <v>800</v>
      </c>
      <c r="B1313" s="115"/>
      <c r="C1313" s="115"/>
      <c r="D1313" s="115"/>
      <c r="E1313" s="115"/>
      <c r="F1313" s="115"/>
      <c r="G1313" s="115"/>
      <c r="H1313" s="115"/>
      <c r="I1313" s="115"/>
    </row>
    <row r="1314" spans="1:9" s="116" customFormat="1" ht="13">
      <c r="A1314" s="115" t="s">
        <v>801</v>
      </c>
      <c r="B1314" s="115"/>
      <c r="C1314" s="115"/>
      <c r="D1314" s="115"/>
      <c r="E1314" s="115"/>
      <c r="F1314" s="115"/>
      <c r="G1314" s="115"/>
      <c r="H1314" s="115"/>
      <c r="I1314" s="115"/>
    </row>
    <row r="1315" spans="1:9" s="116" customFormat="1" ht="13">
      <c r="A1315" s="115" t="s">
        <v>802</v>
      </c>
      <c r="B1315" s="115"/>
      <c r="C1315" s="115"/>
      <c r="D1315" s="115"/>
      <c r="E1315" s="115"/>
      <c r="F1315" s="115"/>
      <c r="G1315" s="115"/>
      <c r="H1315" s="115"/>
      <c r="I1315" s="115"/>
    </row>
  </sheetData>
  <mergeCells count="5">
    <mergeCell ref="B46:H46"/>
    <mergeCell ref="B85:H85"/>
    <mergeCell ref="B68:H68"/>
    <mergeCell ref="B2:H2"/>
    <mergeCell ref="B24:H24"/>
  </mergeCells>
  <pageMargins left="0.7" right="0.7" top="0.75" bottom="0.75" header="0.3" footer="0.3"/>
  <pageSetup orientation="portrait" r:id="rId1"/>
  <ignoredErrors>
    <ignoredError sqref="G305" formula="1"/>
  </ignoredError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I1048572"/>
  <sheetViews>
    <sheetView topLeftCell="A68" workbookViewId="0">
      <selection activeCell="A76" sqref="A76"/>
    </sheetView>
  </sheetViews>
  <sheetFormatPr defaultRowHeight="14.35"/>
  <cols>
    <col min="1" max="1" width="11.41015625" style="63" customWidth="1"/>
    <col min="2" max="2" width="20.41015625" style="63" customWidth="1"/>
    <col min="3" max="3" width="16.41015625" style="63" customWidth="1"/>
    <col min="4" max="5" width="8.87890625" style="63"/>
    <col min="6" max="6" width="19.3515625" style="63" customWidth="1"/>
    <col min="7" max="7" width="8.87890625" style="63"/>
    <col min="8" max="8" width="11" style="63" customWidth="1"/>
    <col min="9" max="9" width="8.87890625" style="63"/>
  </cols>
  <sheetData>
    <row r="1" spans="1:8">
      <c r="A1" s="83" t="s">
        <v>42</v>
      </c>
      <c r="B1" s="84" t="s">
        <v>43</v>
      </c>
      <c r="C1" s="84" t="s">
        <v>44</v>
      </c>
      <c r="D1" s="84" t="s">
        <v>35</v>
      </c>
      <c r="F1" s="63" t="s">
        <v>382</v>
      </c>
      <c r="G1" s="63">
        <v>12</v>
      </c>
    </row>
    <row r="2" spans="1:8">
      <c r="A2" s="85" t="s">
        <v>383</v>
      </c>
      <c r="B2" s="86">
        <v>500000</v>
      </c>
      <c r="C2" s="84"/>
      <c r="D2" s="84"/>
      <c r="F2" s="87" t="s">
        <v>670</v>
      </c>
      <c r="G2" s="63">
        <v>7</v>
      </c>
      <c r="H2" s="88">
        <f>G2/G1</f>
        <v>0.58333333333333337</v>
      </c>
    </row>
    <row r="3" spans="1:8">
      <c r="A3" s="89">
        <v>43831</v>
      </c>
      <c r="B3" s="90">
        <f t="shared" ref="B3:B8" si="0">B2+C3</f>
        <v>453441.98175999994</v>
      </c>
      <c r="C3" s="91">
        <f>'JAN-2020'!N54</f>
        <v>-46558.018240000041</v>
      </c>
      <c r="D3" s="92"/>
      <c r="F3" s="87" t="s">
        <v>671</v>
      </c>
      <c r="G3" s="63">
        <v>5</v>
      </c>
      <c r="H3" s="88">
        <f>G3/G1</f>
        <v>0.41666666666666669</v>
      </c>
    </row>
    <row r="4" spans="1:8">
      <c r="A4" s="89">
        <v>43862</v>
      </c>
      <c r="B4" s="90">
        <f t="shared" si="0"/>
        <v>533923.52157999924</v>
      </c>
      <c r="C4" s="91">
        <f>'FEB-2020'!N66</f>
        <v>80481.539819999336</v>
      </c>
      <c r="D4" s="92"/>
    </row>
    <row r="5" spans="1:8">
      <c r="A5" s="89">
        <v>43891</v>
      </c>
      <c r="B5" s="90">
        <f t="shared" si="0"/>
        <v>690562.006579999</v>
      </c>
      <c r="C5" s="91">
        <f>'Mar-2020'!N44</f>
        <v>156638.48499999978</v>
      </c>
      <c r="D5" s="92"/>
    </row>
    <row r="6" spans="1:8">
      <c r="A6" s="89">
        <v>43922</v>
      </c>
      <c r="B6" s="90">
        <f t="shared" si="0"/>
        <v>1046159.9444199989</v>
      </c>
      <c r="C6" s="91">
        <f>'Apr-2020'!N85</f>
        <v>355597.93783999991</v>
      </c>
      <c r="D6" s="93"/>
    </row>
    <row r="7" spans="1:8">
      <c r="A7" s="89">
        <v>43952</v>
      </c>
      <c r="B7" s="90">
        <f t="shared" si="0"/>
        <v>1008102.5774199992</v>
      </c>
      <c r="C7" s="91">
        <f>'May-2020'!N54</f>
        <v>-38057.366999999766</v>
      </c>
      <c r="D7" s="93"/>
    </row>
    <row r="8" spans="1:8">
      <c r="A8" s="89">
        <v>43983</v>
      </c>
      <c r="B8" s="90">
        <f t="shared" si="0"/>
        <v>1131680.5943999989</v>
      </c>
      <c r="C8" s="91">
        <f>'June-2020'!N86</f>
        <v>123578.01697999969</v>
      </c>
      <c r="D8" s="93"/>
    </row>
    <row r="9" spans="1:8">
      <c r="A9" s="89">
        <v>44013</v>
      </c>
      <c r="B9" s="90">
        <f t="shared" ref="B9" si="1">B8+C9</f>
        <v>1398690.0193999994</v>
      </c>
      <c r="C9" s="91">
        <f>SUM('July-2020'!N94)</f>
        <v>267009.42500000057</v>
      </c>
      <c r="D9" s="93"/>
    </row>
    <row r="10" spans="1:8">
      <c r="A10" s="89">
        <v>44044</v>
      </c>
      <c r="B10" s="90">
        <f t="shared" ref="B10" si="2">B9+C10</f>
        <v>1599213.9832999995</v>
      </c>
      <c r="C10" s="91">
        <f>SUM('Aug -2020'!N78)</f>
        <v>200523.96390000009</v>
      </c>
      <c r="D10" s="93"/>
    </row>
    <row r="11" spans="1:8">
      <c r="A11" s="89">
        <v>44075</v>
      </c>
      <c r="B11" s="90">
        <f t="shared" ref="B11" si="3">B10+C11</f>
        <v>1760412.7346899998</v>
      </c>
      <c r="C11" s="91">
        <f>SUM('Sept - 2020'!N78)</f>
        <v>161198.75139000037</v>
      </c>
      <c r="D11" s="93"/>
    </row>
    <row r="12" spans="1:8">
      <c r="A12" s="89">
        <v>44105</v>
      </c>
      <c r="B12" s="90">
        <f t="shared" ref="B12" si="4">B11+C12</f>
        <v>1672448.58824</v>
      </c>
      <c r="C12" s="91">
        <f>SUM('Oct - 2020'!N49)</f>
        <v>-87964.146449999913</v>
      </c>
      <c r="D12" s="93"/>
    </row>
    <row r="13" spans="1:8">
      <c r="A13" s="89">
        <v>44136</v>
      </c>
      <c r="B13" s="90">
        <f t="shared" ref="B13" si="5">B12+C13</f>
        <v>1664486.6457100001</v>
      </c>
      <c r="C13" s="91">
        <f>SUM('Nov-2020'!N56)</f>
        <v>-7961.942529999832</v>
      </c>
      <c r="D13" s="93"/>
    </row>
    <row r="14" spans="1:8">
      <c r="A14" s="89">
        <v>44166</v>
      </c>
      <c r="B14" s="90">
        <f t="shared" ref="B14" si="6">B13+C14</f>
        <v>1621167.9054099997</v>
      </c>
      <c r="C14" s="91">
        <f>SUM('Dec - 2020'!N78)</f>
        <v>-43318.740300000434</v>
      </c>
      <c r="D14" s="93"/>
    </row>
    <row r="18" spans="1:8">
      <c r="A18" s="83" t="s">
        <v>42</v>
      </c>
      <c r="B18" s="84" t="s">
        <v>43</v>
      </c>
      <c r="C18" s="84" t="s">
        <v>44</v>
      </c>
      <c r="D18" s="84" t="s">
        <v>35</v>
      </c>
      <c r="F18" s="63" t="s">
        <v>382</v>
      </c>
      <c r="G18" s="63">
        <v>12</v>
      </c>
    </row>
    <row r="19" spans="1:8">
      <c r="A19" s="85" t="s">
        <v>383</v>
      </c>
      <c r="B19" s="86">
        <v>1000000</v>
      </c>
      <c r="C19" s="84"/>
      <c r="D19" s="84"/>
      <c r="F19" s="87" t="s">
        <v>670</v>
      </c>
      <c r="G19" s="63">
        <v>10</v>
      </c>
      <c r="H19" s="88">
        <f>G19/G18</f>
        <v>0.83333333333333337</v>
      </c>
    </row>
    <row r="20" spans="1:8">
      <c r="A20" s="89">
        <v>44197</v>
      </c>
      <c r="B20" s="90">
        <f t="shared" ref="B20:B31" si="7">B19+C20</f>
        <v>1158472.3830399995</v>
      </c>
      <c r="C20" s="91">
        <f>SUM('Jan - 2021'!N89)</f>
        <v>158472.38303999958</v>
      </c>
      <c r="D20" s="92"/>
      <c r="F20" s="87" t="s">
        <v>671</v>
      </c>
      <c r="G20" s="63">
        <v>2</v>
      </c>
      <c r="H20" s="88">
        <f>G20/G18</f>
        <v>0.16666666666666666</v>
      </c>
    </row>
    <row r="21" spans="1:8">
      <c r="A21" s="89">
        <v>44228</v>
      </c>
      <c r="B21" s="90">
        <f t="shared" si="7"/>
        <v>1248160.215769999</v>
      </c>
      <c r="C21" s="91">
        <f>SUM('Feb - 2021 '!N74)</f>
        <v>89687.832729999514</v>
      </c>
      <c r="D21" s="92"/>
    </row>
    <row r="22" spans="1:8">
      <c r="A22" s="89">
        <v>44256</v>
      </c>
      <c r="B22" s="90">
        <f t="shared" si="7"/>
        <v>1245597.2221899987</v>
      </c>
      <c r="C22" s="91">
        <f>'March - 2021'!N64</f>
        <v>-2562.9935800001385</v>
      </c>
      <c r="D22" s="92"/>
    </row>
    <row r="23" spans="1:8">
      <c r="A23" s="89">
        <v>44287</v>
      </c>
      <c r="B23" s="90">
        <f t="shared" si="7"/>
        <v>1303422.0981899998</v>
      </c>
      <c r="C23" s="91">
        <f>SUM('April - 2021'!N63)</f>
        <v>57824.876000001124</v>
      </c>
      <c r="D23" s="93"/>
    </row>
    <row r="24" spans="1:8">
      <c r="A24" s="89">
        <v>44317</v>
      </c>
      <c r="B24" s="90">
        <f t="shared" si="7"/>
        <v>1340072.6481900001</v>
      </c>
      <c r="C24" s="91">
        <f>SUM('May - 2021'!N83)</f>
        <v>36650.550000000301</v>
      </c>
      <c r="D24" s="93"/>
    </row>
    <row r="25" spans="1:8">
      <c r="A25" s="89">
        <v>44348</v>
      </c>
      <c r="B25" s="90">
        <f t="shared" si="7"/>
        <v>1433172.2601900005</v>
      </c>
      <c r="C25" s="91">
        <f>'June - 2021'!N81</f>
        <v>93099.612000000532</v>
      </c>
      <c r="D25" s="93"/>
    </row>
    <row r="26" spans="1:8">
      <c r="A26" s="89">
        <v>44378</v>
      </c>
      <c r="B26" s="90">
        <f t="shared" si="7"/>
        <v>1586480.2472100009</v>
      </c>
      <c r="C26" s="91">
        <f>SUM('July - 2021'!N73)</f>
        <v>153307.98702000041</v>
      </c>
      <c r="D26" s="93"/>
    </row>
    <row r="27" spans="1:8">
      <c r="A27" s="89">
        <v>44409</v>
      </c>
      <c r="B27" s="90">
        <f t="shared" si="7"/>
        <v>1727688.3738800006</v>
      </c>
      <c r="C27" s="91">
        <f>SUM('Aug - 2021 '!N51)</f>
        <v>141208.12666999974</v>
      </c>
      <c r="D27" s="93"/>
    </row>
    <row r="28" spans="1:8">
      <c r="A28" s="89">
        <v>44440</v>
      </c>
      <c r="B28" s="90">
        <f t="shared" si="7"/>
        <v>1619431.8897300004</v>
      </c>
      <c r="C28" s="91">
        <f>SUM('Sept - 2021'!N38)</f>
        <v>-108256.48415000025</v>
      </c>
      <c r="D28" s="93"/>
    </row>
    <row r="29" spans="1:8">
      <c r="A29" s="89">
        <v>44470</v>
      </c>
      <c r="B29" s="90">
        <f t="shared" si="7"/>
        <v>1692282.3292100006</v>
      </c>
      <c r="C29" s="91">
        <f>SUM('Oct - 2021'!N66)</f>
        <v>72850.439480000248</v>
      </c>
      <c r="D29" s="93"/>
    </row>
    <row r="30" spans="1:8">
      <c r="A30" s="89">
        <v>44501</v>
      </c>
      <c r="B30" s="90">
        <f t="shared" si="7"/>
        <v>1741432.5929000007</v>
      </c>
      <c r="C30" s="91">
        <f>'Nov - 2021'!N58</f>
        <v>49150.263690000254</v>
      </c>
      <c r="D30" s="93"/>
    </row>
    <row r="31" spans="1:8">
      <c r="A31" s="89">
        <v>44531</v>
      </c>
      <c r="B31" s="90">
        <f t="shared" si="7"/>
        <v>1806144.9718999998</v>
      </c>
      <c r="C31" s="91">
        <f>'Dec - 2021'!N69</f>
        <v>64712.378999999142</v>
      </c>
      <c r="D31" s="93"/>
    </row>
    <row r="35" spans="1:8">
      <c r="A35" s="83" t="s">
        <v>42</v>
      </c>
      <c r="B35" s="84" t="s">
        <v>43</v>
      </c>
      <c r="C35" s="84" t="s">
        <v>44</v>
      </c>
      <c r="D35" s="84" t="s">
        <v>35</v>
      </c>
      <c r="F35" s="63" t="s">
        <v>382</v>
      </c>
      <c r="G35" s="63">
        <v>12</v>
      </c>
    </row>
    <row r="36" spans="1:8">
      <c r="A36" s="85" t="s">
        <v>383</v>
      </c>
      <c r="B36" s="86">
        <v>1000000</v>
      </c>
      <c r="C36" s="84"/>
      <c r="D36" s="84"/>
      <c r="F36" s="87" t="s">
        <v>670</v>
      </c>
      <c r="G36" s="63">
        <v>11</v>
      </c>
      <c r="H36" s="88">
        <f>G36/G35</f>
        <v>0.91666666666666663</v>
      </c>
    </row>
    <row r="37" spans="1:8">
      <c r="A37" s="89">
        <v>44562</v>
      </c>
      <c r="B37" s="90">
        <f t="shared" ref="B37" si="8">B36+C37</f>
        <v>1319172.2000000002</v>
      </c>
      <c r="C37" s="91">
        <f>'Jan - 2022'!K51</f>
        <v>319172.20000000019</v>
      </c>
      <c r="D37" s="92"/>
      <c r="F37" s="87" t="s">
        <v>671</v>
      </c>
      <c r="G37" s="63">
        <v>1</v>
      </c>
      <c r="H37" s="88">
        <f>G37/G35</f>
        <v>8.3333333333333329E-2</v>
      </c>
    </row>
    <row r="38" spans="1:8">
      <c r="A38" s="89">
        <v>44593</v>
      </c>
      <c r="B38" s="90">
        <f t="shared" ref="B38" si="9">B37+C38</f>
        <v>1421034.1</v>
      </c>
      <c r="C38" s="91">
        <f>'Feb - 2022'!K69</f>
        <v>101861.9</v>
      </c>
      <c r="D38" s="92"/>
    </row>
    <row r="39" spans="1:8">
      <c r="A39" s="89">
        <v>44621</v>
      </c>
      <c r="B39" s="90">
        <f t="shared" ref="B39" si="10">B38+C39</f>
        <v>1433249.9999999998</v>
      </c>
      <c r="C39" s="91">
        <f>'Mar - 2022'!K78</f>
        <v>12215.899999999627</v>
      </c>
      <c r="D39" s="92"/>
    </row>
    <row r="40" spans="1:8">
      <c r="A40" s="89">
        <v>44652</v>
      </c>
      <c r="B40" s="90">
        <f t="shared" ref="B40" si="11">B39+C40</f>
        <v>1330311.2999999998</v>
      </c>
      <c r="C40" s="91">
        <f>'Apr - 2022'!K57</f>
        <v>-102938.70000000003</v>
      </c>
      <c r="D40" s="92"/>
    </row>
    <row r="41" spans="1:8">
      <c r="A41" s="89">
        <v>44682</v>
      </c>
      <c r="B41" s="90">
        <f t="shared" ref="B41" si="12">B40+C41</f>
        <v>1557185.9000000001</v>
      </c>
      <c r="C41" s="91">
        <f>'May - 2022'!K53</f>
        <v>226874.60000000038</v>
      </c>
      <c r="D41" s="92"/>
    </row>
    <row r="42" spans="1:8">
      <c r="A42" s="89">
        <v>44713</v>
      </c>
      <c r="B42" s="90">
        <f t="shared" ref="B42" si="13">B41+C42</f>
        <v>1578678.9</v>
      </c>
      <c r="C42" s="91">
        <f>'June - 2022'!K62</f>
        <v>21492.999999999884</v>
      </c>
      <c r="D42" s="92"/>
    </row>
    <row r="43" spans="1:8">
      <c r="A43" s="89">
        <v>44743</v>
      </c>
      <c r="B43" s="90">
        <f t="shared" ref="B43" si="14">B42+C43</f>
        <v>1705783.9000000001</v>
      </c>
      <c r="C43" s="91">
        <f>'July - 2022'!K64</f>
        <v>127105.00000000015</v>
      </c>
      <c r="D43" s="92"/>
    </row>
    <row r="44" spans="1:8">
      <c r="A44" s="89">
        <v>44774</v>
      </c>
      <c r="B44" s="90">
        <f t="shared" ref="B44" si="15">B43+C44</f>
        <v>1722000.15</v>
      </c>
      <c r="C44" s="91">
        <f>'Aug - 2022'!K83</f>
        <v>16216.249999999809</v>
      </c>
      <c r="D44" s="92"/>
    </row>
    <row r="45" spans="1:8">
      <c r="A45" s="89">
        <v>44805</v>
      </c>
      <c r="B45" s="90">
        <f t="shared" ref="B45" si="16">B44+C45</f>
        <v>1914371.1500000001</v>
      </c>
      <c r="C45" s="91">
        <f>'Sep - 2022'!K87</f>
        <v>192371.00000000032</v>
      </c>
      <c r="D45" s="92"/>
    </row>
    <row r="46" spans="1:8">
      <c r="A46" s="89">
        <v>44835</v>
      </c>
      <c r="B46" s="90">
        <f t="shared" ref="B46" si="17">B45+C46</f>
        <v>1988428.6499999994</v>
      </c>
      <c r="C46" s="91">
        <f>'Oct - 2022'!K71</f>
        <v>74057.499999999214</v>
      </c>
      <c r="D46" s="92"/>
    </row>
    <row r="47" spans="1:8">
      <c r="A47" s="89">
        <v>44866</v>
      </c>
      <c r="B47" s="90">
        <f t="shared" ref="B47" si="18">B46+C47</f>
        <v>2294731.3999999994</v>
      </c>
      <c r="C47" s="91">
        <f>'Nov - 2022'!K78</f>
        <v>306302.75000000006</v>
      </c>
      <c r="D47" s="92"/>
    </row>
    <row r="48" spans="1:8">
      <c r="A48" s="89">
        <v>44896</v>
      </c>
      <c r="B48" s="90">
        <f t="shared" ref="B48" si="19">B47+C48</f>
        <v>2182247.1499999994</v>
      </c>
      <c r="C48" s="91">
        <f>'Dec - 2022'!K44</f>
        <v>-112484.24999999981</v>
      </c>
      <c r="D48" s="92"/>
    </row>
    <row r="52" spans="1:8">
      <c r="A52" s="83" t="s">
        <v>42</v>
      </c>
      <c r="B52" s="84" t="s">
        <v>43</v>
      </c>
      <c r="C52" s="84" t="s">
        <v>44</v>
      </c>
      <c r="D52" s="84" t="s">
        <v>35</v>
      </c>
      <c r="F52" s="63" t="s">
        <v>382</v>
      </c>
      <c r="G52" s="63">
        <v>12</v>
      </c>
    </row>
    <row r="53" spans="1:8">
      <c r="A53" s="85" t="s">
        <v>383</v>
      </c>
      <c r="B53" s="86">
        <v>800000</v>
      </c>
      <c r="C53" s="84"/>
      <c r="D53" s="84"/>
      <c r="F53" s="87" t="s">
        <v>670</v>
      </c>
      <c r="G53" s="63">
        <v>10</v>
      </c>
      <c r="H53" s="88">
        <f>G53/G52</f>
        <v>0.83333333333333337</v>
      </c>
    </row>
    <row r="54" spans="1:8">
      <c r="A54" s="89">
        <v>44927</v>
      </c>
      <c r="B54" s="90">
        <f t="shared" ref="B54" si="20">B53+C54</f>
        <v>793520.39999999979</v>
      </c>
      <c r="C54" s="91">
        <f>'Jan - 2023'!K96</f>
        <v>-6479.6000000001713</v>
      </c>
      <c r="D54" s="92"/>
      <c r="F54" s="87" t="s">
        <v>671</v>
      </c>
      <c r="G54" s="63">
        <v>2</v>
      </c>
      <c r="H54" s="88">
        <f>G54/G52</f>
        <v>0.16666666666666666</v>
      </c>
    </row>
    <row r="55" spans="1:8">
      <c r="A55" s="89">
        <v>44958</v>
      </c>
      <c r="B55" s="90">
        <f t="shared" ref="B55" si="21">B54+C55</f>
        <v>714600.39999999979</v>
      </c>
      <c r="C55" s="91">
        <f>'Feb - 2023'!K79</f>
        <v>-78919.999999999956</v>
      </c>
      <c r="D55" s="92"/>
    </row>
    <row r="56" spans="1:8">
      <c r="A56" s="89">
        <v>44986</v>
      </c>
      <c r="B56" s="90">
        <f t="shared" ref="B56" si="22">B55+C56</f>
        <v>861784.49999999988</v>
      </c>
      <c r="C56" s="91">
        <f>'Mar - 2023'!K70</f>
        <v>147184.10000000009</v>
      </c>
      <c r="D56" s="92"/>
    </row>
    <row r="57" spans="1:8">
      <c r="A57" s="89">
        <v>45017</v>
      </c>
      <c r="B57" s="90">
        <f t="shared" ref="B57" si="23">B56+C57</f>
        <v>998361.99999999953</v>
      </c>
      <c r="C57" s="91">
        <f>'Apr - 2023'!K69</f>
        <v>136577.49999999971</v>
      </c>
      <c r="D57" s="92"/>
    </row>
    <row r="58" spans="1:8">
      <c r="A58" s="89">
        <v>45047</v>
      </c>
      <c r="B58" s="90">
        <f t="shared" ref="B58" si="24">B57+C58</f>
        <v>1280817.399999999</v>
      </c>
      <c r="C58" s="91">
        <f>'May - 2023'!K103</f>
        <v>282455.3999999995</v>
      </c>
      <c r="D58" s="92"/>
    </row>
    <row r="59" spans="1:8">
      <c r="A59" s="89">
        <v>45078</v>
      </c>
      <c r="B59" s="90">
        <f t="shared" ref="B59" si="25">B58+C59</f>
        <v>1663935.5499999998</v>
      </c>
      <c r="C59" s="91">
        <f>'June - 2023'!K102</f>
        <v>383118.15000000084</v>
      </c>
      <c r="D59" s="92"/>
    </row>
    <row r="60" spans="1:8">
      <c r="A60" s="89">
        <v>45108</v>
      </c>
      <c r="B60" s="90">
        <f t="shared" ref="B60" si="26">B59+C60</f>
        <v>1904248.0499999991</v>
      </c>
      <c r="C60" s="91">
        <f>'July - 2023'!K111</f>
        <v>240312.49999999924</v>
      </c>
      <c r="D60" s="92"/>
    </row>
    <row r="61" spans="1:8">
      <c r="A61" s="89">
        <v>45139</v>
      </c>
      <c r="B61" s="90">
        <f t="shared" ref="B61" si="27">B60+C61</f>
        <v>2100913.2499999981</v>
      </c>
      <c r="C61" s="91">
        <f>'Aug - 2023'!K103</f>
        <v>196665.19999999917</v>
      </c>
      <c r="D61" s="92"/>
    </row>
    <row r="62" spans="1:8">
      <c r="A62" s="89">
        <v>45170</v>
      </c>
      <c r="B62" s="90">
        <f t="shared" ref="B62" si="28">B61+C62</f>
        <v>2232579.6999999965</v>
      </c>
      <c r="C62" s="91">
        <f>'Sep - 2023'!K95</f>
        <v>131666.44999999832</v>
      </c>
      <c r="D62" s="92"/>
    </row>
    <row r="63" spans="1:8">
      <c r="A63" s="89">
        <v>45200</v>
      </c>
      <c r="B63" s="90">
        <f t="shared" ref="B63" si="29">B62+C63</f>
        <v>2448913.8499999968</v>
      </c>
      <c r="C63" s="91">
        <f>'Oct - 2023'!K92</f>
        <v>216334.15000000049</v>
      </c>
      <c r="D63" s="92"/>
    </row>
    <row r="64" spans="1:8">
      <c r="A64" s="89">
        <v>45231</v>
      </c>
      <c r="B64" s="90">
        <f t="shared" ref="B64" si="30">B63+C64</f>
        <v>2729157.5499999952</v>
      </c>
      <c r="C64" s="91">
        <f>'Nov - 2023'!K118</f>
        <v>280243.69999999827</v>
      </c>
      <c r="D64" s="92"/>
    </row>
    <row r="65" spans="1:9">
      <c r="A65" s="89">
        <v>45261</v>
      </c>
      <c r="B65" s="90">
        <f t="shared" ref="B65" si="31">B64+C65</f>
        <v>3153910.349999995</v>
      </c>
      <c r="C65" s="91">
        <f>'Dec - 2023'!K108</f>
        <v>424752.79999999981</v>
      </c>
      <c r="D65" s="92"/>
    </row>
    <row r="69" spans="1:9">
      <c r="A69" s="83" t="s">
        <v>42</v>
      </c>
      <c r="B69" s="84" t="s">
        <v>43</v>
      </c>
      <c r="C69" s="84" t="s">
        <v>44</v>
      </c>
      <c r="D69" s="84" t="s">
        <v>35</v>
      </c>
      <c r="F69" s="63" t="s">
        <v>382</v>
      </c>
      <c r="G69" s="63">
        <v>4</v>
      </c>
    </row>
    <row r="70" spans="1:9">
      <c r="A70" s="85" t="s">
        <v>383</v>
      </c>
      <c r="B70" s="86">
        <v>800000</v>
      </c>
      <c r="C70" s="84"/>
      <c r="D70" s="84"/>
      <c r="F70" s="87" t="s">
        <v>670</v>
      </c>
      <c r="G70" s="63">
        <v>1</v>
      </c>
      <c r="H70" s="88">
        <f>G70/G69</f>
        <v>0.25</v>
      </c>
    </row>
    <row r="71" spans="1:9">
      <c r="A71" s="89">
        <v>45292</v>
      </c>
      <c r="B71" s="90">
        <f t="shared" ref="B71" si="32">B70+C71</f>
        <v>684266.24999999988</v>
      </c>
      <c r="C71" s="91">
        <f>'Jan - 2024'!K73</f>
        <v>-115733.75000000012</v>
      </c>
      <c r="D71" s="92"/>
      <c r="F71" s="87" t="s">
        <v>671</v>
      </c>
      <c r="G71" s="63">
        <v>3</v>
      </c>
      <c r="H71" s="88">
        <f>G71/G69</f>
        <v>0.75</v>
      </c>
    </row>
    <row r="72" spans="1:9">
      <c r="A72" s="89">
        <v>45323</v>
      </c>
      <c r="B72" s="90">
        <f t="shared" ref="B72" si="33">B71+C72</f>
        <v>615318.14999999979</v>
      </c>
      <c r="C72" s="91">
        <f>'Feb - 2024'!K84</f>
        <v>-68948.100000000064</v>
      </c>
      <c r="D72" s="92"/>
    </row>
    <row r="73" spans="1:9">
      <c r="A73" s="89">
        <v>45352</v>
      </c>
      <c r="B73" s="90">
        <f t="shared" ref="B73" si="34">B72+C73</f>
        <v>458400.65000000014</v>
      </c>
      <c r="C73" s="91">
        <f>'Mar - 2024'!K38</f>
        <v>-156917.49999999968</v>
      </c>
      <c r="D73" s="92"/>
    </row>
    <row r="74" spans="1:9">
      <c r="A74" s="89">
        <v>45383</v>
      </c>
      <c r="B74" s="90">
        <f t="shared" ref="B74" si="35">B73+C74</f>
        <v>462711.89999999944</v>
      </c>
      <c r="C74" s="91">
        <f>'Apr - 2024'!K61</f>
        <v>4311.2499999992842</v>
      </c>
      <c r="D74" s="92"/>
    </row>
    <row r="78" spans="1:9" s="116" customFormat="1" ht="13">
      <c r="A78" s="114" t="s">
        <v>775</v>
      </c>
      <c r="B78" s="115"/>
      <c r="C78" s="115"/>
      <c r="D78" s="115"/>
      <c r="E78" s="115"/>
      <c r="F78" s="115"/>
      <c r="G78" s="115"/>
      <c r="H78" s="115"/>
      <c r="I78" s="115"/>
    </row>
    <row r="79" spans="1:9" s="116" customFormat="1" ht="13">
      <c r="A79" s="115" t="s">
        <v>776</v>
      </c>
      <c r="B79" s="115"/>
      <c r="C79" s="115"/>
      <c r="D79" s="115"/>
      <c r="E79" s="115"/>
      <c r="F79" s="115"/>
      <c r="G79" s="115"/>
      <c r="H79" s="115"/>
      <c r="I79" s="115"/>
    </row>
    <row r="80" spans="1:9" s="116" customFormat="1" ht="13">
      <c r="A80" s="115" t="s">
        <v>816</v>
      </c>
      <c r="B80" s="115"/>
      <c r="C80" s="115"/>
      <c r="D80" s="115"/>
      <c r="E80" s="115"/>
      <c r="F80" s="115"/>
      <c r="G80" s="115"/>
      <c r="H80" s="115"/>
      <c r="I80" s="115"/>
    </row>
    <row r="81" spans="1:9" s="116" customFormat="1" ht="13">
      <c r="A81" s="115" t="s">
        <v>777</v>
      </c>
      <c r="B81" s="115"/>
      <c r="C81" s="115"/>
      <c r="D81" s="115"/>
      <c r="E81" s="115"/>
      <c r="F81" s="115"/>
      <c r="G81" s="115"/>
      <c r="H81" s="115"/>
      <c r="I81" s="115"/>
    </row>
    <row r="82" spans="1:9" s="116" customFormat="1" ht="13">
      <c r="A82" s="115" t="s">
        <v>778</v>
      </c>
      <c r="B82" s="115"/>
      <c r="C82" s="115"/>
      <c r="D82" s="115"/>
      <c r="E82" s="115"/>
      <c r="F82" s="115"/>
      <c r="G82" s="115"/>
      <c r="H82" s="115"/>
      <c r="I82" s="115"/>
    </row>
    <row r="83" spans="1:9" s="116" customFormat="1" ht="13">
      <c r="A83" s="115" t="s">
        <v>753</v>
      </c>
      <c r="B83" s="115"/>
      <c r="C83" s="115"/>
      <c r="D83" s="115"/>
      <c r="E83" s="115"/>
      <c r="F83" s="115"/>
      <c r="G83" s="115"/>
      <c r="H83" s="115"/>
      <c r="I83" s="115"/>
    </row>
    <row r="84" spans="1:9" s="116" customFormat="1" ht="13">
      <c r="A84" s="115" t="s">
        <v>799</v>
      </c>
      <c r="B84" s="115"/>
      <c r="C84" s="115"/>
      <c r="D84" s="115"/>
      <c r="E84" s="115"/>
      <c r="F84" s="115"/>
      <c r="G84" s="115"/>
      <c r="H84" s="115"/>
      <c r="I84" s="115"/>
    </row>
    <row r="85" spans="1:9" s="116" customFormat="1" ht="13">
      <c r="A85" s="115" t="s">
        <v>800</v>
      </c>
      <c r="B85" s="115"/>
      <c r="C85" s="115"/>
      <c r="D85" s="115"/>
      <c r="E85" s="115"/>
      <c r="F85" s="115"/>
      <c r="G85" s="115"/>
      <c r="H85" s="115"/>
      <c r="I85" s="115"/>
    </row>
    <row r="86" spans="1:9" s="116" customFormat="1" ht="13">
      <c r="A86" s="115" t="s">
        <v>801</v>
      </c>
      <c r="B86" s="115"/>
      <c r="C86" s="115"/>
      <c r="D86" s="115"/>
      <c r="E86" s="115"/>
      <c r="F86" s="115"/>
      <c r="G86" s="115"/>
      <c r="H86" s="115"/>
      <c r="I86" s="115"/>
    </row>
    <row r="87" spans="1:9" s="116" customFormat="1" ht="13">
      <c r="A87" s="115" t="s">
        <v>802</v>
      </c>
      <c r="B87" s="115"/>
      <c r="C87" s="115"/>
      <c r="D87" s="115"/>
      <c r="E87" s="115"/>
      <c r="F87" s="115"/>
      <c r="G87" s="115"/>
      <c r="H87" s="115"/>
      <c r="I87" s="115"/>
    </row>
    <row r="1048572" spans="2:2">
      <c r="B1048572" s="94">
        <f>SUM(B2:B1048571)</f>
        <v>80133282.485309973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82"/>
  <sheetViews>
    <sheetView topLeftCell="A37" workbookViewId="0">
      <selection activeCell="N45" sqref="N45"/>
    </sheetView>
  </sheetViews>
  <sheetFormatPr defaultColWidth="9" defaultRowHeight="14.35"/>
  <cols>
    <col min="1" max="1" width="8.87890625" customWidth="1"/>
    <col min="2" max="2" width="16.3515625" customWidth="1"/>
    <col min="3" max="3" width="15" customWidth="1"/>
    <col min="4" max="4" width="23.3515625" customWidth="1"/>
    <col min="5" max="5" width="11.52734375" customWidth="1"/>
    <col min="6" max="6" width="12" customWidth="1"/>
    <col min="7" max="7" width="15.64453125" customWidth="1"/>
    <col min="8" max="8" width="13.64453125" customWidth="1"/>
    <col min="9" max="9" width="19" customWidth="1"/>
    <col min="10" max="10" width="8.52734375" style="6" hidden="1" customWidth="1"/>
    <col min="11" max="11" width="16.87890625" hidden="1" customWidth="1"/>
    <col min="12" max="12" width="7" hidden="1" customWidth="1"/>
    <col min="13" max="13" width="14.52734375" customWidth="1"/>
    <col min="14" max="14" width="18.64453125" customWidth="1"/>
    <col min="15" max="15" width="15.87890625" customWidth="1"/>
  </cols>
  <sheetData>
    <row r="1" spans="1:15" ht="15" customHeight="1">
      <c r="A1" s="7"/>
      <c r="B1" s="8"/>
      <c r="C1" s="8"/>
      <c r="D1" s="8"/>
      <c r="E1" s="8"/>
      <c r="F1" s="8"/>
      <c r="G1" s="8"/>
      <c r="H1" s="8"/>
      <c r="I1" s="8"/>
      <c r="J1" s="24"/>
      <c r="K1" s="25"/>
      <c r="L1" s="8"/>
      <c r="M1" s="8"/>
      <c r="N1" s="25"/>
      <c r="O1" s="50"/>
    </row>
    <row r="2" spans="1:15" ht="15" customHeight="1">
      <c r="A2" s="9"/>
      <c r="B2" s="10"/>
      <c r="C2" s="10"/>
      <c r="D2" s="10"/>
      <c r="E2" s="10"/>
      <c r="F2" s="10"/>
      <c r="G2" s="10"/>
      <c r="H2" s="10"/>
      <c r="I2" s="10"/>
      <c r="J2" s="26"/>
      <c r="K2" s="27"/>
      <c r="L2" s="10"/>
      <c r="M2" s="10"/>
      <c r="N2" s="27"/>
      <c r="O2" s="51"/>
    </row>
    <row r="3" spans="1:15" ht="15" customHeight="1">
      <c r="A3" s="9"/>
      <c r="B3" s="10"/>
      <c r="C3" s="10"/>
      <c r="D3" s="10"/>
      <c r="E3" s="10"/>
      <c r="F3" s="10"/>
      <c r="G3" s="10"/>
      <c r="H3" s="10"/>
      <c r="I3" s="10"/>
      <c r="J3" s="26"/>
      <c r="K3" s="27"/>
      <c r="L3" s="10"/>
      <c r="M3" s="10"/>
      <c r="N3" s="27"/>
      <c r="O3" s="51"/>
    </row>
    <row r="4" spans="1:15" ht="15" customHeight="1">
      <c r="A4" s="9"/>
      <c r="B4" s="10"/>
      <c r="C4" s="10"/>
      <c r="D4" s="10"/>
      <c r="E4" s="10"/>
      <c r="F4" s="10"/>
      <c r="G4" s="10"/>
      <c r="H4" s="10"/>
      <c r="I4" s="10"/>
      <c r="J4" s="26"/>
      <c r="K4" s="27"/>
      <c r="L4" s="10"/>
      <c r="M4" s="10"/>
      <c r="N4" s="27"/>
      <c r="O4" s="51"/>
    </row>
    <row r="5" spans="1:15" ht="18.7">
      <c r="A5" s="11"/>
      <c r="B5" s="12"/>
      <c r="C5" s="12"/>
      <c r="D5" s="12"/>
      <c r="E5" s="12"/>
      <c r="F5" s="12"/>
      <c r="G5" s="12"/>
      <c r="H5" s="12"/>
      <c r="I5" s="12"/>
      <c r="J5" s="28"/>
      <c r="K5" s="12"/>
      <c r="L5" s="12"/>
      <c r="M5" s="12"/>
      <c r="N5" s="12"/>
      <c r="O5" s="52"/>
    </row>
    <row r="6" spans="1:15" ht="23.35">
      <c r="A6" s="123" t="s">
        <v>264</v>
      </c>
      <c r="B6" s="124"/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5"/>
    </row>
    <row r="7" spans="1:15" s="4" customFormat="1" ht="54.75" customHeight="1">
      <c r="A7" s="13" t="s">
        <v>0</v>
      </c>
      <c r="B7" s="14" t="s">
        <v>2</v>
      </c>
      <c r="C7" s="14" t="s">
        <v>3</v>
      </c>
      <c r="D7" s="14" t="s">
        <v>1</v>
      </c>
      <c r="E7" s="14" t="s">
        <v>4</v>
      </c>
      <c r="F7" s="14" t="s">
        <v>67</v>
      </c>
      <c r="G7" s="15" t="s">
        <v>5</v>
      </c>
      <c r="H7" s="14" t="s">
        <v>6</v>
      </c>
      <c r="I7" s="14" t="s">
        <v>7</v>
      </c>
      <c r="J7" s="29" t="s">
        <v>8</v>
      </c>
      <c r="K7" s="30" t="s">
        <v>9</v>
      </c>
      <c r="L7" s="14" t="s">
        <v>10</v>
      </c>
      <c r="M7" s="14" t="s">
        <v>101</v>
      </c>
      <c r="N7" s="30" t="s">
        <v>100</v>
      </c>
      <c r="O7" s="53" t="s">
        <v>128</v>
      </c>
    </row>
    <row r="8" spans="1:15" ht="6.75" customHeight="1">
      <c r="A8" s="16"/>
      <c r="B8" s="17"/>
      <c r="C8" s="17"/>
      <c r="D8" s="17"/>
      <c r="E8" s="17"/>
      <c r="F8" s="17"/>
      <c r="G8" s="18"/>
      <c r="H8" s="17"/>
      <c r="I8" s="17"/>
      <c r="J8" s="31"/>
      <c r="K8" s="32"/>
      <c r="L8" s="17"/>
      <c r="M8" s="17"/>
      <c r="N8" s="32"/>
      <c r="O8" s="54"/>
    </row>
    <row r="9" spans="1:15" s="1" customFormat="1" ht="29.25" customHeight="1">
      <c r="A9" s="19">
        <v>1</v>
      </c>
      <c r="B9" s="21">
        <v>43892</v>
      </c>
      <c r="C9" s="22" t="s">
        <v>261</v>
      </c>
      <c r="D9" s="20" t="s">
        <v>138</v>
      </c>
      <c r="E9" s="23" t="s">
        <v>13</v>
      </c>
      <c r="F9" s="23">
        <v>1000</v>
      </c>
      <c r="G9" s="23">
        <v>1729</v>
      </c>
      <c r="H9" s="23">
        <v>1742.1</v>
      </c>
      <c r="I9" s="23">
        <v>1728</v>
      </c>
      <c r="J9" s="33">
        <f t="shared" ref="J9:J11" si="0">IF(E9="","",IF(E9="Buy",(I9-G9),(G9-I9)))</f>
        <v>1</v>
      </c>
      <c r="K9" s="34">
        <f t="shared" ref="K9:K11" si="1">IF(E9="","",J9*F9)</f>
        <v>1000</v>
      </c>
      <c r="L9" s="23">
        <v>400</v>
      </c>
      <c r="M9" s="48">
        <f t="shared" ref="M9:M11" si="2">G9*F9*0.03%</f>
        <v>518.69999999999993</v>
      </c>
      <c r="N9" s="34">
        <f t="shared" ref="N9:N11" si="3">K9-M9</f>
        <v>481.30000000000007</v>
      </c>
      <c r="O9" s="55"/>
    </row>
    <row r="10" spans="1:15" s="1" customFormat="1" ht="29.25" customHeight="1">
      <c r="A10" s="19">
        <v>2</v>
      </c>
      <c r="B10" s="21">
        <v>43892</v>
      </c>
      <c r="C10" s="22" t="s">
        <v>61</v>
      </c>
      <c r="D10" s="20" t="s">
        <v>168</v>
      </c>
      <c r="E10" s="23" t="s">
        <v>13</v>
      </c>
      <c r="F10" s="23">
        <v>1800</v>
      </c>
      <c r="G10" s="23">
        <v>699.8</v>
      </c>
      <c r="H10" s="23">
        <v>704.5</v>
      </c>
      <c r="I10" s="23">
        <v>704.5</v>
      </c>
      <c r="J10" s="33">
        <f t="shared" si="0"/>
        <v>-4.7000000000000455</v>
      </c>
      <c r="K10" s="34">
        <f t="shared" si="1"/>
        <v>-8460.0000000000819</v>
      </c>
      <c r="L10" s="23">
        <v>400</v>
      </c>
      <c r="M10" s="48">
        <f t="shared" si="2"/>
        <v>377.89199999999994</v>
      </c>
      <c r="N10" s="34">
        <f t="shared" si="3"/>
        <v>-8837.8920000000817</v>
      </c>
      <c r="O10" s="55"/>
    </row>
    <row r="11" spans="1:15" s="1" customFormat="1" ht="29.25" customHeight="1">
      <c r="A11" s="19">
        <v>3</v>
      </c>
      <c r="B11" s="21">
        <v>43892</v>
      </c>
      <c r="C11" s="22" t="s">
        <v>262</v>
      </c>
      <c r="D11" s="20" t="s">
        <v>183</v>
      </c>
      <c r="E11" s="23" t="s">
        <v>13</v>
      </c>
      <c r="F11" s="23">
        <v>4400</v>
      </c>
      <c r="G11" s="23">
        <v>251.6</v>
      </c>
      <c r="H11" s="23">
        <v>254.85</v>
      </c>
      <c r="I11" s="23">
        <v>247.7</v>
      </c>
      <c r="J11" s="33">
        <f t="shared" si="0"/>
        <v>3.9000000000000057</v>
      </c>
      <c r="K11" s="34">
        <f t="shared" si="1"/>
        <v>17160.000000000025</v>
      </c>
      <c r="L11" s="23">
        <v>400</v>
      </c>
      <c r="M11" s="48">
        <f t="shared" si="2"/>
        <v>332.11199999999997</v>
      </c>
      <c r="N11" s="34">
        <f t="shared" si="3"/>
        <v>16827.888000000024</v>
      </c>
      <c r="O11" s="55"/>
    </row>
    <row r="12" spans="1:15" s="1" customFormat="1" ht="29.25" customHeight="1">
      <c r="A12" s="19">
        <v>4</v>
      </c>
      <c r="B12" s="21">
        <v>43892</v>
      </c>
      <c r="C12" s="22" t="s">
        <v>263</v>
      </c>
      <c r="D12" s="20" t="s">
        <v>78</v>
      </c>
      <c r="E12" s="23" t="s">
        <v>13</v>
      </c>
      <c r="F12" s="23">
        <v>500</v>
      </c>
      <c r="G12" s="23">
        <v>4344</v>
      </c>
      <c r="H12" s="23">
        <v>4365.5</v>
      </c>
      <c r="I12" s="23">
        <v>4340</v>
      </c>
      <c r="J12" s="33">
        <f t="shared" ref="J12" si="4">IF(E12="","",IF(E12="Buy",(I12-G12),(G12-I12)))</f>
        <v>4</v>
      </c>
      <c r="K12" s="34">
        <f t="shared" ref="K12" si="5">IF(E12="","",J12*F12)</f>
        <v>2000</v>
      </c>
      <c r="L12" s="23">
        <v>400</v>
      </c>
      <c r="M12" s="48">
        <f t="shared" ref="M12" si="6">G12*F12*0.03%</f>
        <v>651.59999999999991</v>
      </c>
      <c r="N12" s="34">
        <f t="shared" ref="N12" si="7">K12-M12</f>
        <v>1348.4</v>
      </c>
      <c r="O12" s="55">
        <f>SUM(N9:N12)</f>
        <v>9819.6959999999417</v>
      </c>
    </row>
    <row r="13" spans="1:15" s="1" customFormat="1" ht="29.25" customHeight="1">
      <c r="A13" s="19">
        <v>5</v>
      </c>
      <c r="B13" s="21">
        <v>43893</v>
      </c>
      <c r="C13" s="22" t="s">
        <v>265</v>
      </c>
      <c r="D13" s="20" t="s">
        <v>138</v>
      </c>
      <c r="E13" s="23" t="s">
        <v>13</v>
      </c>
      <c r="F13" s="23">
        <v>1000</v>
      </c>
      <c r="G13" s="23">
        <v>1631.5</v>
      </c>
      <c r="H13" s="23">
        <v>1642.5</v>
      </c>
      <c r="I13" s="23">
        <v>1642.5</v>
      </c>
      <c r="J13" s="33">
        <f t="shared" ref="J13:J15" si="8">IF(E13="","",IF(E13="Buy",(I13-G13),(G13-I13)))</f>
        <v>-11</v>
      </c>
      <c r="K13" s="34">
        <f t="shared" ref="K13:K15" si="9">IF(E13="","",J13*F13)</f>
        <v>-11000</v>
      </c>
      <c r="L13" s="23">
        <v>400</v>
      </c>
      <c r="M13" s="48">
        <f t="shared" ref="M13:M15" si="10">G13*F13*0.03%</f>
        <v>489.44999999999993</v>
      </c>
      <c r="N13" s="34">
        <f t="shared" ref="N13:N15" si="11">K13-M13</f>
        <v>-11489.45</v>
      </c>
      <c r="O13" s="55"/>
    </row>
    <row r="14" spans="1:15" s="1" customFormat="1" ht="29.25" customHeight="1">
      <c r="A14" s="19">
        <v>6</v>
      </c>
      <c r="B14" s="21">
        <v>43893</v>
      </c>
      <c r="C14" s="22" t="s">
        <v>250</v>
      </c>
      <c r="D14" s="20" t="s">
        <v>69</v>
      </c>
      <c r="E14" s="23" t="s">
        <v>13</v>
      </c>
      <c r="F14" s="23">
        <v>9800</v>
      </c>
      <c r="G14" s="23">
        <v>105</v>
      </c>
      <c r="H14" s="23">
        <v>106.3</v>
      </c>
      <c r="I14" s="23">
        <v>103.65</v>
      </c>
      <c r="J14" s="33">
        <f t="shared" si="8"/>
        <v>1.3499999999999943</v>
      </c>
      <c r="K14" s="34">
        <f t="shared" si="9"/>
        <v>13229.999999999944</v>
      </c>
      <c r="L14" s="23">
        <v>400</v>
      </c>
      <c r="M14" s="48">
        <f t="shared" si="10"/>
        <v>308.7</v>
      </c>
      <c r="N14" s="34">
        <f t="shared" si="11"/>
        <v>12921.299999999943</v>
      </c>
      <c r="O14" s="55"/>
    </row>
    <row r="15" spans="1:15" s="1" customFormat="1" ht="29.25" customHeight="1">
      <c r="A15" s="19">
        <v>7</v>
      </c>
      <c r="B15" s="21">
        <v>43893</v>
      </c>
      <c r="C15" s="22" t="s">
        <v>206</v>
      </c>
      <c r="D15" s="20" t="s">
        <v>266</v>
      </c>
      <c r="E15" s="23" t="s">
        <v>13</v>
      </c>
      <c r="F15" s="23">
        <v>250</v>
      </c>
      <c r="G15" s="23">
        <v>8840</v>
      </c>
      <c r="H15" s="23">
        <v>8875.5</v>
      </c>
      <c r="I15" s="23">
        <v>8770</v>
      </c>
      <c r="J15" s="33">
        <f t="shared" si="8"/>
        <v>70</v>
      </c>
      <c r="K15" s="34">
        <f t="shared" si="9"/>
        <v>17500</v>
      </c>
      <c r="L15" s="23">
        <v>400</v>
      </c>
      <c r="M15" s="48">
        <f t="shared" si="10"/>
        <v>662.99999999999989</v>
      </c>
      <c r="N15" s="34">
        <f t="shared" si="11"/>
        <v>16837</v>
      </c>
      <c r="O15" s="55"/>
    </row>
    <row r="16" spans="1:15" s="1" customFormat="1" ht="29.25" customHeight="1">
      <c r="A16" s="19">
        <v>8</v>
      </c>
      <c r="B16" s="21">
        <v>43893</v>
      </c>
      <c r="C16" s="22" t="s">
        <v>267</v>
      </c>
      <c r="D16" s="20" t="s">
        <v>159</v>
      </c>
      <c r="E16" s="23" t="s">
        <v>12</v>
      </c>
      <c r="F16" s="23">
        <v>800</v>
      </c>
      <c r="G16" s="23">
        <v>2174</v>
      </c>
      <c r="H16" s="23">
        <v>2164.9499999999998</v>
      </c>
      <c r="I16" s="23">
        <v>2164.9499999999998</v>
      </c>
      <c r="J16" s="33">
        <f t="shared" ref="J16" si="12">IF(E16="","",IF(E16="Buy",(I16-G16),(G16-I16)))</f>
        <v>-9.0500000000001819</v>
      </c>
      <c r="K16" s="34">
        <f t="shared" ref="K16" si="13">IF(E16="","",J16*F16)</f>
        <v>-7240.0000000001455</v>
      </c>
      <c r="L16" s="23">
        <v>400</v>
      </c>
      <c r="M16" s="48">
        <f t="shared" ref="M16" si="14">G16*F16*0.03%</f>
        <v>521.76</v>
      </c>
      <c r="N16" s="34">
        <f t="shared" ref="N16" si="15">K16-M16</f>
        <v>-7761.7600000001457</v>
      </c>
      <c r="O16" s="55">
        <f>SUM(N13:N16)</f>
        <v>10507.089999999795</v>
      </c>
    </row>
    <row r="17" spans="1:15" s="1" customFormat="1" ht="29.25" customHeight="1">
      <c r="A17" s="19">
        <v>9</v>
      </c>
      <c r="B17" s="21">
        <v>43894</v>
      </c>
      <c r="C17" s="22" t="s">
        <v>237</v>
      </c>
      <c r="D17" s="20" t="s">
        <v>105</v>
      </c>
      <c r="E17" s="23" t="s">
        <v>13</v>
      </c>
      <c r="F17" s="23">
        <v>600</v>
      </c>
      <c r="G17" s="23">
        <v>1189</v>
      </c>
      <c r="H17" s="23">
        <v>1201.5</v>
      </c>
      <c r="I17" s="23">
        <v>1182</v>
      </c>
      <c r="J17" s="33">
        <f t="shared" ref="J17" si="16">IF(E17="","",IF(E17="Buy",(I17-G17),(G17-I17)))</f>
        <v>7</v>
      </c>
      <c r="K17" s="34">
        <f t="shared" ref="K17" si="17">IF(E17="","",J17*F17)</f>
        <v>4200</v>
      </c>
      <c r="L17" s="23">
        <v>400</v>
      </c>
      <c r="M17" s="48">
        <f t="shared" ref="M17" si="18">G17*F17*0.03%</f>
        <v>214.01999999999998</v>
      </c>
      <c r="N17" s="34">
        <f t="shared" ref="N17" si="19">K17-M17</f>
        <v>3985.98</v>
      </c>
      <c r="O17" s="55"/>
    </row>
    <row r="18" spans="1:15" s="1" customFormat="1" ht="29.25" customHeight="1">
      <c r="A18" s="19">
        <v>10</v>
      </c>
      <c r="B18" s="21">
        <v>43894</v>
      </c>
      <c r="C18" s="22" t="s">
        <v>250</v>
      </c>
      <c r="D18" s="20" t="s">
        <v>55</v>
      </c>
      <c r="E18" s="23" t="s">
        <v>12</v>
      </c>
      <c r="F18" s="23">
        <v>2600</v>
      </c>
      <c r="G18" s="23">
        <v>602.79999999999995</v>
      </c>
      <c r="H18" s="23">
        <v>597.95000000000005</v>
      </c>
      <c r="I18" s="23">
        <v>608.35</v>
      </c>
      <c r="J18" s="33">
        <f t="shared" ref="J18" si="20">IF(E18="","",IF(E18="Buy",(I18-G18),(G18-I18)))</f>
        <v>5.5500000000000682</v>
      </c>
      <c r="K18" s="34">
        <f t="shared" ref="K18" si="21">IF(E18="","",J18*F18)</f>
        <v>14430.000000000178</v>
      </c>
      <c r="L18" s="23">
        <v>400</v>
      </c>
      <c r="M18" s="48">
        <f t="shared" ref="M18" si="22">G18*F18*0.03%</f>
        <v>470.18399999999991</v>
      </c>
      <c r="N18" s="34">
        <f t="shared" ref="N18" si="23">K18-M18</f>
        <v>13959.816000000179</v>
      </c>
      <c r="O18" s="55"/>
    </row>
    <row r="19" spans="1:15" s="1" customFormat="1" ht="29.25" customHeight="1">
      <c r="A19" s="19">
        <v>11</v>
      </c>
      <c r="B19" s="21">
        <v>43894</v>
      </c>
      <c r="C19" s="22" t="s">
        <v>268</v>
      </c>
      <c r="D19" s="20" t="s">
        <v>78</v>
      </c>
      <c r="E19" s="23" t="s">
        <v>13</v>
      </c>
      <c r="F19" s="23">
        <v>500</v>
      </c>
      <c r="G19" s="23">
        <v>4295</v>
      </c>
      <c r="H19" s="23">
        <v>4320.5</v>
      </c>
      <c r="I19" s="23">
        <v>4245</v>
      </c>
      <c r="J19" s="33">
        <f t="shared" ref="J19" si="24">IF(E19="","",IF(E19="Buy",(I19-G19),(G19-I19)))</f>
        <v>50</v>
      </c>
      <c r="K19" s="34">
        <f t="shared" ref="K19" si="25">IF(E19="","",J19*F19)</f>
        <v>25000</v>
      </c>
      <c r="L19" s="23">
        <v>400</v>
      </c>
      <c r="M19" s="48">
        <f t="shared" ref="M19" si="26">G19*F19*0.03%</f>
        <v>644.25</v>
      </c>
      <c r="N19" s="34">
        <f t="shared" ref="N19" si="27">K19-M19</f>
        <v>24355.75</v>
      </c>
      <c r="O19" s="55">
        <f>SUM(N17:N19)</f>
        <v>42301.546000000177</v>
      </c>
    </row>
    <row r="20" spans="1:15" s="1" customFormat="1" ht="29.25" customHeight="1">
      <c r="A20" s="19">
        <v>12</v>
      </c>
      <c r="B20" s="21">
        <v>43895</v>
      </c>
      <c r="C20" s="22" t="s">
        <v>71</v>
      </c>
      <c r="D20" s="20" t="s">
        <v>269</v>
      </c>
      <c r="E20" s="23" t="s">
        <v>12</v>
      </c>
      <c r="F20" s="23">
        <v>2500</v>
      </c>
      <c r="G20" s="23">
        <v>521</v>
      </c>
      <c r="H20" s="23">
        <v>517.79999999999995</v>
      </c>
      <c r="I20" s="23">
        <v>518.5</v>
      </c>
      <c r="J20" s="33">
        <f t="shared" ref="J20:J21" si="28">IF(E20="","",IF(E20="Buy",(I20-G20),(G20-I20)))</f>
        <v>-2.5</v>
      </c>
      <c r="K20" s="34">
        <f t="shared" ref="K20:K21" si="29">IF(E20="","",J20*F20)</f>
        <v>-6250</v>
      </c>
      <c r="L20" s="23">
        <v>400</v>
      </c>
      <c r="M20" s="48">
        <f t="shared" ref="M20:M21" si="30">G20*F20*0.03%</f>
        <v>390.74999999999994</v>
      </c>
      <c r="N20" s="34">
        <f t="shared" ref="N20:N21" si="31">K20-M20</f>
        <v>-6640.75</v>
      </c>
      <c r="O20" s="55"/>
    </row>
    <row r="21" spans="1:15" s="1" customFormat="1" ht="29.25" customHeight="1">
      <c r="A21" s="19">
        <v>13</v>
      </c>
      <c r="B21" s="21">
        <v>43895</v>
      </c>
      <c r="C21" s="22" t="s">
        <v>102</v>
      </c>
      <c r="D21" s="20" t="s">
        <v>159</v>
      </c>
      <c r="E21" s="23" t="s">
        <v>12</v>
      </c>
      <c r="F21" s="23">
        <v>800</v>
      </c>
      <c r="G21" s="23">
        <v>2226</v>
      </c>
      <c r="H21" s="23">
        <v>2208.5</v>
      </c>
      <c r="I21" s="23">
        <v>2216</v>
      </c>
      <c r="J21" s="33">
        <f t="shared" si="28"/>
        <v>-10</v>
      </c>
      <c r="K21" s="34">
        <f t="shared" si="29"/>
        <v>-8000</v>
      </c>
      <c r="L21" s="23">
        <v>400</v>
      </c>
      <c r="M21" s="48">
        <f t="shared" si="30"/>
        <v>534.24</v>
      </c>
      <c r="N21" s="34">
        <f t="shared" si="31"/>
        <v>-8534.24</v>
      </c>
      <c r="O21" s="55">
        <f>SUM(N20:N21)</f>
        <v>-15174.99</v>
      </c>
    </row>
    <row r="22" spans="1:15" s="1" customFormat="1" ht="29.25" customHeight="1">
      <c r="A22" s="19">
        <v>14</v>
      </c>
      <c r="B22" s="21">
        <v>43899</v>
      </c>
      <c r="C22" s="22" t="s">
        <v>71</v>
      </c>
      <c r="D22" s="20" t="s">
        <v>223</v>
      </c>
      <c r="E22" s="23" t="s">
        <v>13</v>
      </c>
      <c r="F22" s="23">
        <v>3000</v>
      </c>
      <c r="G22" s="23">
        <v>834</v>
      </c>
      <c r="H22" s="23">
        <v>839.5</v>
      </c>
      <c r="I22" s="23">
        <v>839.5</v>
      </c>
      <c r="J22" s="33">
        <f t="shared" ref="J22:J24" si="32">IF(E22="","",IF(E22="Buy",(I22-G22),(G22-I22)))</f>
        <v>-5.5</v>
      </c>
      <c r="K22" s="34">
        <f t="shared" ref="K22:K24" si="33">IF(E22="","",J22*F22)</f>
        <v>-16500</v>
      </c>
      <c r="L22" s="23">
        <v>400</v>
      </c>
      <c r="M22" s="48">
        <f t="shared" ref="M22:M24" si="34">G22*F22*0.03%</f>
        <v>750.59999999999991</v>
      </c>
      <c r="N22" s="34">
        <f t="shared" ref="N22:N24" si="35">K22-M22</f>
        <v>-17250.599999999999</v>
      </c>
      <c r="O22" s="55"/>
    </row>
    <row r="23" spans="1:15" s="1" customFormat="1" ht="29.25" customHeight="1">
      <c r="A23" s="19">
        <v>15</v>
      </c>
      <c r="B23" s="21">
        <v>43899</v>
      </c>
      <c r="C23" s="22" t="s">
        <v>270</v>
      </c>
      <c r="D23" s="20" t="s">
        <v>138</v>
      </c>
      <c r="E23" s="23" t="s">
        <v>13</v>
      </c>
      <c r="F23" s="23">
        <v>1000</v>
      </c>
      <c r="G23" s="23">
        <v>1615</v>
      </c>
      <c r="H23" s="23">
        <v>1625.5</v>
      </c>
      <c r="I23" s="23">
        <v>1609.5</v>
      </c>
      <c r="J23" s="33">
        <f t="shared" si="32"/>
        <v>5.5</v>
      </c>
      <c r="K23" s="34">
        <f t="shared" si="33"/>
        <v>5500</v>
      </c>
      <c r="L23" s="23">
        <v>400</v>
      </c>
      <c r="M23" s="48">
        <f t="shared" si="34"/>
        <v>484.49999999999994</v>
      </c>
      <c r="N23" s="34">
        <f t="shared" si="35"/>
        <v>5015.5</v>
      </c>
      <c r="O23" s="55"/>
    </row>
    <row r="24" spans="1:15" s="1" customFormat="1" ht="29.25" customHeight="1">
      <c r="A24" s="19">
        <v>16</v>
      </c>
      <c r="B24" s="21">
        <v>43899</v>
      </c>
      <c r="C24" s="22" t="s">
        <v>271</v>
      </c>
      <c r="D24" s="20" t="s">
        <v>76</v>
      </c>
      <c r="E24" s="23" t="s">
        <v>13</v>
      </c>
      <c r="F24" s="23">
        <v>2000</v>
      </c>
      <c r="G24" s="23">
        <v>600</v>
      </c>
      <c r="H24" s="23">
        <v>603.5</v>
      </c>
      <c r="I24" s="23">
        <v>598.75</v>
      </c>
      <c r="J24" s="33">
        <f t="shared" si="32"/>
        <v>1.25</v>
      </c>
      <c r="K24" s="34">
        <f t="shared" si="33"/>
        <v>2500</v>
      </c>
      <c r="L24" s="23">
        <v>400</v>
      </c>
      <c r="M24" s="48">
        <f t="shared" si="34"/>
        <v>359.99999999999994</v>
      </c>
      <c r="N24" s="34">
        <f t="shared" si="35"/>
        <v>2140</v>
      </c>
      <c r="O24" s="55">
        <f>SUM(N22:N24)</f>
        <v>-10095.099999999999</v>
      </c>
    </row>
    <row r="25" spans="1:15" s="1" customFormat="1" ht="29.25" customHeight="1">
      <c r="A25" s="19">
        <v>17</v>
      </c>
      <c r="B25" s="21">
        <v>43902</v>
      </c>
      <c r="C25" s="22" t="s">
        <v>199</v>
      </c>
      <c r="D25" s="20" t="s">
        <v>76</v>
      </c>
      <c r="E25" s="23" t="s">
        <v>13</v>
      </c>
      <c r="F25" s="23">
        <v>1000</v>
      </c>
      <c r="G25" s="23">
        <v>580</v>
      </c>
      <c r="H25" s="23">
        <v>586.5</v>
      </c>
      <c r="I25" s="23">
        <v>570</v>
      </c>
      <c r="J25" s="33">
        <f t="shared" ref="J25:J26" si="36">IF(E25="","",IF(E25="Buy",(I25-G25),(G25-I25)))</f>
        <v>10</v>
      </c>
      <c r="K25" s="34">
        <f t="shared" ref="K25:K26" si="37">IF(E25="","",J25*F25)</f>
        <v>10000</v>
      </c>
      <c r="L25" s="23">
        <v>400</v>
      </c>
      <c r="M25" s="48">
        <f t="shared" ref="M25:M26" si="38">G25*F25*0.03%</f>
        <v>173.99999999999997</v>
      </c>
      <c r="N25" s="34">
        <f t="shared" ref="N25:N26" si="39">K25-M25</f>
        <v>9826</v>
      </c>
      <c r="O25" s="55"/>
    </row>
    <row r="26" spans="1:15" s="1" customFormat="1" ht="29.25" customHeight="1">
      <c r="A26" s="19">
        <v>18</v>
      </c>
      <c r="B26" s="21">
        <v>43902</v>
      </c>
      <c r="C26" s="22" t="s">
        <v>272</v>
      </c>
      <c r="D26" s="20" t="s">
        <v>273</v>
      </c>
      <c r="E26" s="23" t="s">
        <v>13</v>
      </c>
      <c r="F26" s="23">
        <v>250</v>
      </c>
      <c r="G26" s="23">
        <v>2458.5</v>
      </c>
      <c r="H26" s="23">
        <v>2485.5</v>
      </c>
      <c r="I26" s="23">
        <v>2430</v>
      </c>
      <c r="J26" s="33">
        <f t="shared" si="36"/>
        <v>28.5</v>
      </c>
      <c r="K26" s="34">
        <f t="shared" si="37"/>
        <v>7125</v>
      </c>
      <c r="L26" s="23">
        <v>400</v>
      </c>
      <c r="M26" s="48">
        <f t="shared" si="38"/>
        <v>184.38749999999999</v>
      </c>
      <c r="N26" s="34">
        <f t="shared" si="39"/>
        <v>6940.6125000000002</v>
      </c>
      <c r="O26" s="55">
        <f>SUM(N25:N26)</f>
        <v>16766.612499999999</v>
      </c>
    </row>
    <row r="27" spans="1:15" s="1" customFormat="1" ht="29.25" customHeight="1">
      <c r="A27" s="19">
        <v>19</v>
      </c>
      <c r="B27" s="21">
        <v>43906</v>
      </c>
      <c r="C27" s="22" t="s">
        <v>274</v>
      </c>
      <c r="D27" s="20" t="s">
        <v>235</v>
      </c>
      <c r="E27" s="23" t="s">
        <v>13</v>
      </c>
      <c r="F27" s="23">
        <v>1200</v>
      </c>
      <c r="G27" s="23">
        <v>1696.5</v>
      </c>
      <c r="H27" s="23">
        <v>1715.1</v>
      </c>
      <c r="I27" s="23">
        <v>1676.5</v>
      </c>
      <c r="J27" s="33">
        <f t="shared" ref="J27" si="40">IF(E27="","",IF(E27="Buy",(I27-G27),(G27-I27)))</f>
        <v>20</v>
      </c>
      <c r="K27" s="34">
        <f t="shared" ref="K27" si="41">IF(E27="","",J27*F27)</f>
        <v>24000</v>
      </c>
      <c r="L27" s="23">
        <v>400</v>
      </c>
      <c r="M27" s="48">
        <f t="shared" ref="M27" si="42">G27*F27*0.03%</f>
        <v>610.7399999999999</v>
      </c>
      <c r="N27" s="34">
        <f t="shared" ref="N27" si="43">K27-M27</f>
        <v>23389.26</v>
      </c>
      <c r="O27" s="55">
        <f>SUM(N27)</f>
        <v>23389.26</v>
      </c>
    </row>
    <row r="28" spans="1:15" s="1" customFormat="1" ht="29.25" customHeight="1">
      <c r="A28" s="19">
        <v>20</v>
      </c>
      <c r="B28" s="21">
        <v>43907</v>
      </c>
      <c r="C28" s="22" t="s">
        <v>137</v>
      </c>
      <c r="D28" s="20" t="s">
        <v>223</v>
      </c>
      <c r="E28" s="23" t="s">
        <v>13</v>
      </c>
      <c r="F28" s="23">
        <v>3000</v>
      </c>
      <c r="G28" s="23">
        <v>674</v>
      </c>
      <c r="H28" s="23">
        <v>680</v>
      </c>
      <c r="I28" s="23">
        <v>680.1</v>
      </c>
      <c r="J28" s="33">
        <f t="shared" ref="J28" si="44">IF(E28="","",IF(E28="Buy",(I28-G28),(G28-I28)))</f>
        <v>-6.1000000000000227</v>
      </c>
      <c r="K28" s="34">
        <f t="shared" ref="K28" si="45">IF(E28="","",J28*F28)</f>
        <v>-18300.000000000069</v>
      </c>
      <c r="L28" s="23">
        <v>400</v>
      </c>
      <c r="M28" s="48">
        <f t="shared" ref="M28" si="46">G28*F28*0.03%</f>
        <v>606.59999999999991</v>
      </c>
      <c r="N28" s="34">
        <f t="shared" ref="N28" si="47">K28-M28</f>
        <v>-18906.600000000068</v>
      </c>
      <c r="O28" s="55"/>
    </row>
    <row r="29" spans="1:15" s="1" customFormat="1" ht="29.25" customHeight="1">
      <c r="A29" s="19">
        <v>21</v>
      </c>
      <c r="B29" s="21">
        <v>43907</v>
      </c>
      <c r="C29" s="22" t="s">
        <v>275</v>
      </c>
      <c r="D29" s="20" t="s">
        <v>64</v>
      </c>
      <c r="E29" s="23" t="s">
        <v>13</v>
      </c>
      <c r="F29" s="23">
        <v>2750</v>
      </c>
      <c r="G29" s="23">
        <v>379.5</v>
      </c>
      <c r="H29" s="23">
        <v>384.5</v>
      </c>
      <c r="I29" s="23">
        <v>371</v>
      </c>
      <c r="J29" s="33">
        <f t="shared" ref="J29" si="48">IF(E29="","",IF(E29="Buy",(I29-G29),(G29-I29)))</f>
        <v>8.5</v>
      </c>
      <c r="K29" s="34">
        <f t="shared" ref="K29" si="49">IF(E29="","",J29*F29)</f>
        <v>23375</v>
      </c>
      <c r="L29" s="23">
        <v>400</v>
      </c>
      <c r="M29" s="48">
        <f t="shared" ref="M29" si="50">G29*F29*0.03%</f>
        <v>313.08749999999998</v>
      </c>
      <c r="N29" s="34">
        <f t="shared" ref="N29" si="51">K29-M29</f>
        <v>23061.912499999999</v>
      </c>
      <c r="O29" s="55">
        <f>SUM(N28:N29)</f>
        <v>4155.3124999999309</v>
      </c>
    </row>
    <row r="30" spans="1:15" s="1" customFormat="1" ht="29.25" customHeight="1">
      <c r="A30" s="19">
        <v>22</v>
      </c>
      <c r="B30" s="21">
        <v>43908</v>
      </c>
      <c r="C30" s="22" t="s">
        <v>276</v>
      </c>
      <c r="D30" s="20" t="s">
        <v>138</v>
      </c>
      <c r="E30" s="23" t="s">
        <v>13</v>
      </c>
      <c r="F30" s="23">
        <v>1000</v>
      </c>
      <c r="G30" s="23">
        <v>1240</v>
      </c>
      <c r="H30" s="23">
        <v>1252.0999999999999</v>
      </c>
      <c r="I30" s="23">
        <v>1199</v>
      </c>
      <c r="J30" s="33">
        <f t="shared" ref="J30:J32" si="52">IF(E30="","",IF(E30="Buy",(I30-G30),(G30-I30)))</f>
        <v>41</v>
      </c>
      <c r="K30" s="34">
        <f t="shared" ref="K30:K32" si="53">IF(E30="","",J30*F30)</f>
        <v>41000</v>
      </c>
      <c r="L30" s="23">
        <v>400</v>
      </c>
      <c r="M30" s="48">
        <f t="shared" ref="M30:M32" si="54">G30*F30*0.03%</f>
        <v>371.99999999999994</v>
      </c>
      <c r="N30" s="34">
        <f>K30-M30</f>
        <v>40628</v>
      </c>
      <c r="O30" s="55"/>
    </row>
    <row r="31" spans="1:15" s="1" customFormat="1" ht="29.25" customHeight="1">
      <c r="A31" s="19">
        <v>23</v>
      </c>
      <c r="B31" s="21">
        <v>43908</v>
      </c>
      <c r="C31" s="22" t="s">
        <v>137</v>
      </c>
      <c r="D31" s="20" t="s">
        <v>168</v>
      </c>
      <c r="E31" s="23" t="s">
        <v>13</v>
      </c>
      <c r="F31" s="23">
        <v>1800</v>
      </c>
      <c r="G31" s="23">
        <v>237</v>
      </c>
      <c r="H31" s="23">
        <v>240.1</v>
      </c>
      <c r="I31" s="23">
        <v>237.8</v>
      </c>
      <c r="J31" s="33">
        <f t="shared" si="52"/>
        <v>-0.80000000000001137</v>
      </c>
      <c r="K31" s="34">
        <f t="shared" si="53"/>
        <v>-1440.0000000000205</v>
      </c>
      <c r="L31" s="23">
        <v>400</v>
      </c>
      <c r="M31" s="48">
        <f t="shared" si="54"/>
        <v>127.97999999999999</v>
      </c>
      <c r="N31" s="34">
        <f t="shared" ref="N31:N32" si="55">K31-M31</f>
        <v>-1567.9800000000205</v>
      </c>
      <c r="O31" s="55"/>
    </row>
    <row r="32" spans="1:15" s="1" customFormat="1" ht="29.25" customHeight="1">
      <c r="A32" s="19">
        <v>24</v>
      </c>
      <c r="B32" s="21">
        <v>43908</v>
      </c>
      <c r="C32" s="22" t="s">
        <v>277</v>
      </c>
      <c r="D32" s="20" t="s">
        <v>65</v>
      </c>
      <c r="E32" s="23" t="s">
        <v>13</v>
      </c>
      <c r="F32" s="23">
        <v>1500</v>
      </c>
      <c r="G32" s="23">
        <v>966.5</v>
      </c>
      <c r="H32" s="23">
        <v>972.5</v>
      </c>
      <c r="I32" s="23">
        <v>939</v>
      </c>
      <c r="J32" s="33">
        <f t="shared" si="52"/>
        <v>27.5</v>
      </c>
      <c r="K32" s="34">
        <f t="shared" si="53"/>
        <v>41250</v>
      </c>
      <c r="L32" s="23">
        <v>400</v>
      </c>
      <c r="M32" s="48">
        <f t="shared" si="54"/>
        <v>434.92499999999995</v>
      </c>
      <c r="N32" s="34">
        <f t="shared" si="55"/>
        <v>40815.074999999997</v>
      </c>
      <c r="O32" s="55"/>
    </row>
    <row r="33" spans="1:15" s="1" customFormat="1" ht="29.25" customHeight="1">
      <c r="A33" s="19">
        <v>25</v>
      </c>
      <c r="B33" s="21">
        <v>43908</v>
      </c>
      <c r="C33" s="22" t="s">
        <v>278</v>
      </c>
      <c r="D33" s="20" t="s">
        <v>78</v>
      </c>
      <c r="E33" s="23" t="s">
        <v>13</v>
      </c>
      <c r="F33" s="23">
        <v>500</v>
      </c>
      <c r="G33" s="23">
        <v>3253</v>
      </c>
      <c r="H33" s="23">
        <v>3280.5</v>
      </c>
      <c r="I33" s="23">
        <v>3280.5</v>
      </c>
      <c r="J33" s="33">
        <f t="shared" ref="J33" si="56">IF(E33="","",IF(E33="Buy",(I33-G33),(G33-I33)))</f>
        <v>-27.5</v>
      </c>
      <c r="K33" s="34">
        <f t="shared" ref="K33" si="57">IF(E33="","",J33*F33)</f>
        <v>-13750</v>
      </c>
      <c r="L33" s="23">
        <v>400</v>
      </c>
      <c r="M33" s="48">
        <f t="shared" ref="M33" si="58">G33*F33*0.03%</f>
        <v>487.94999999999993</v>
      </c>
      <c r="N33" s="34">
        <f t="shared" ref="N33" si="59">K33-M33</f>
        <v>-14237.95</v>
      </c>
      <c r="O33" s="55"/>
    </row>
    <row r="34" spans="1:15" s="1" customFormat="1" ht="29.25" customHeight="1">
      <c r="A34" s="19">
        <v>26</v>
      </c>
      <c r="B34" s="21">
        <v>43908</v>
      </c>
      <c r="C34" s="22" t="s">
        <v>115</v>
      </c>
      <c r="D34" s="20" t="s">
        <v>181</v>
      </c>
      <c r="E34" s="23" t="s">
        <v>13</v>
      </c>
      <c r="F34" s="23">
        <v>1100</v>
      </c>
      <c r="G34" s="23">
        <v>1259.5</v>
      </c>
      <c r="H34" s="23">
        <v>1272.5</v>
      </c>
      <c r="I34" s="23">
        <v>1272</v>
      </c>
      <c r="J34" s="33">
        <f t="shared" ref="J34" si="60">IF(E34="","",IF(E34="Buy",(I34-G34),(G34-I34)))</f>
        <v>-12.5</v>
      </c>
      <c r="K34" s="34">
        <f t="shared" ref="K34" si="61">IF(E34="","",J34*F34)</f>
        <v>-13750</v>
      </c>
      <c r="L34" s="23">
        <v>400</v>
      </c>
      <c r="M34" s="48">
        <f t="shared" ref="M34" si="62">G34*F34*0.03%</f>
        <v>415.63499999999999</v>
      </c>
      <c r="N34" s="34">
        <f t="shared" ref="N34" si="63">K34-M34</f>
        <v>-14165.635</v>
      </c>
      <c r="O34" s="55"/>
    </row>
    <row r="35" spans="1:15" s="1" customFormat="1" ht="29.25" customHeight="1">
      <c r="A35" s="19">
        <v>27</v>
      </c>
      <c r="B35" s="21">
        <v>43908</v>
      </c>
      <c r="C35" s="22" t="s">
        <v>280</v>
      </c>
      <c r="D35" s="20" t="s">
        <v>279</v>
      </c>
      <c r="E35" s="23" t="s">
        <v>13</v>
      </c>
      <c r="F35" s="23">
        <v>1200</v>
      </c>
      <c r="G35" s="23">
        <v>714.5</v>
      </c>
      <c r="H35" s="23">
        <v>720.5</v>
      </c>
      <c r="I35" s="23">
        <v>720.5</v>
      </c>
      <c r="J35" s="33">
        <f t="shared" ref="J35" si="64">IF(E35="","",IF(E35="Buy",(I35-G35),(G35-I35)))</f>
        <v>-6</v>
      </c>
      <c r="K35" s="34">
        <f t="shared" ref="K35" si="65">IF(E35="","",J35*F35)</f>
        <v>-7200</v>
      </c>
      <c r="L35" s="23">
        <v>400</v>
      </c>
      <c r="M35" s="48">
        <f t="shared" ref="M35" si="66">G35*F35*0.03%</f>
        <v>257.21999999999997</v>
      </c>
      <c r="N35" s="34">
        <f t="shared" ref="N35" si="67">K35-M35</f>
        <v>-7457.22</v>
      </c>
      <c r="O35" s="55">
        <f>SUM(N30:N35)</f>
        <v>44014.289999999972</v>
      </c>
    </row>
    <row r="36" spans="1:15" s="1" customFormat="1" ht="29.25" customHeight="1">
      <c r="A36" s="19">
        <v>28</v>
      </c>
      <c r="B36" s="21">
        <v>43909</v>
      </c>
      <c r="C36" s="22" t="s">
        <v>93</v>
      </c>
      <c r="D36" s="20" t="s">
        <v>170</v>
      </c>
      <c r="E36" s="23" t="s">
        <v>13</v>
      </c>
      <c r="F36" s="23">
        <v>2400</v>
      </c>
      <c r="G36" s="23">
        <v>527.6</v>
      </c>
      <c r="H36" s="23">
        <v>531.5</v>
      </c>
      <c r="I36" s="23">
        <v>527.25</v>
      </c>
      <c r="J36" s="33">
        <f t="shared" ref="J36" si="68">IF(E36="","",IF(E36="Buy",(I36-G36),(G36-I36)))</f>
        <v>0.35000000000002274</v>
      </c>
      <c r="K36" s="34">
        <f t="shared" ref="K36" si="69">IF(E36="","",J36*F36)</f>
        <v>840.00000000005457</v>
      </c>
      <c r="L36" s="23">
        <v>400</v>
      </c>
      <c r="M36" s="48">
        <f t="shared" ref="M36" si="70">G36*F36*0.03%</f>
        <v>379.87199999999996</v>
      </c>
      <c r="N36" s="34">
        <f t="shared" ref="N36" si="71">K36-M36</f>
        <v>460.12800000005461</v>
      </c>
      <c r="O36" s="55">
        <f>SUM(N36)</f>
        <v>460.12800000005461</v>
      </c>
    </row>
    <row r="37" spans="1:15" s="1" customFormat="1" ht="29.25" customHeight="1">
      <c r="A37" s="19">
        <v>29</v>
      </c>
      <c r="B37" s="21">
        <v>43910</v>
      </c>
      <c r="C37" s="22" t="s">
        <v>149</v>
      </c>
      <c r="D37" s="20" t="s">
        <v>86</v>
      </c>
      <c r="E37" s="23" t="s">
        <v>13</v>
      </c>
      <c r="F37" s="23">
        <v>3400</v>
      </c>
      <c r="G37" s="23">
        <v>141</v>
      </c>
      <c r="H37" s="23">
        <v>145.5</v>
      </c>
      <c r="I37" s="23">
        <v>144</v>
      </c>
      <c r="J37" s="33">
        <f t="shared" ref="J37" si="72">IF(E37="","",IF(E37="Buy",(I37-G37),(G37-I37)))</f>
        <v>-3</v>
      </c>
      <c r="K37" s="34">
        <f t="shared" ref="K37" si="73">IF(E37="","",J37*F37)</f>
        <v>-10200</v>
      </c>
      <c r="L37" s="23">
        <v>400</v>
      </c>
      <c r="M37" s="48">
        <f t="shared" ref="M37" si="74">G37*F37*0.03%</f>
        <v>143.82</v>
      </c>
      <c r="N37" s="34">
        <f t="shared" ref="N37" si="75">K37-M37</f>
        <v>-10343.82</v>
      </c>
      <c r="O37" s="55">
        <f>SUM(N37)</f>
        <v>-10343.82</v>
      </c>
    </row>
    <row r="38" spans="1:15" s="1" customFormat="1" ht="29.25" customHeight="1">
      <c r="A38" s="19">
        <v>30</v>
      </c>
      <c r="B38" s="21">
        <v>43920</v>
      </c>
      <c r="C38" s="22" t="s">
        <v>66</v>
      </c>
      <c r="D38" s="20" t="s">
        <v>245</v>
      </c>
      <c r="E38" s="23" t="s">
        <v>13</v>
      </c>
      <c r="F38" s="23">
        <v>400</v>
      </c>
      <c r="G38" s="23">
        <v>1588</v>
      </c>
      <c r="H38" s="23">
        <v>1602.1</v>
      </c>
      <c r="I38" s="23">
        <v>1602.1</v>
      </c>
      <c r="J38" s="33">
        <f t="shared" ref="J38" si="76">IF(E38="","",IF(E38="Buy",(I38-G38),(G38-I38)))</f>
        <v>-14.099999999999909</v>
      </c>
      <c r="K38" s="34">
        <f t="shared" ref="K38" si="77">IF(E38="","",J38*F38)</f>
        <v>-5639.9999999999636</v>
      </c>
      <c r="L38" s="23">
        <v>400</v>
      </c>
      <c r="M38" s="48">
        <f t="shared" ref="M38" si="78">G38*F38*0.03%</f>
        <v>190.55999999999997</v>
      </c>
      <c r="N38" s="34">
        <f t="shared" ref="N38" si="79">K38-M38</f>
        <v>-5830.559999999964</v>
      </c>
      <c r="O38" s="55"/>
    </row>
    <row r="39" spans="1:15" s="1" customFormat="1" ht="29.25" customHeight="1">
      <c r="A39" s="19">
        <v>31</v>
      </c>
      <c r="B39" s="21">
        <v>43920</v>
      </c>
      <c r="C39" s="22" t="s">
        <v>187</v>
      </c>
      <c r="D39" s="20" t="s">
        <v>152</v>
      </c>
      <c r="E39" s="23" t="s">
        <v>13</v>
      </c>
      <c r="F39" s="23">
        <v>2000</v>
      </c>
      <c r="G39" s="23">
        <v>463</v>
      </c>
      <c r="H39" s="23">
        <v>470.5</v>
      </c>
      <c r="I39" s="23">
        <v>454.5</v>
      </c>
      <c r="J39" s="33">
        <f t="shared" ref="J39" si="80">IF(E39="","",IF(E39="Buy",(I39-G39),(G39-I39)))</f>
        <v>8.5</v>
      </c>
      <c r="K39" s="34">
        <f t="shared" ref="K39" si="81">IF(E39="","",J39*F39)</f>
        <v>17000</v>
      </c>
      <c r="L39" s="23">
        <v>400</v>
      </c>
      <c r="M39" s="48">
        <f t="shared" ref="M39" si="82">G39*F39*0.03%</f>
        <v>277.79999999999995</v>
      </c>
      <c r="N39" s="34">
        <f t="shared" ref="N39" si="83">K39-M39</f>
        <v>16722.2</v>
      </c>
      <c r="O39" s="55">
        <f>SUM(N38:N39)</f>
        <v>10891.640000000036</v>
      </c>
    </row>
    <row r="40" spans="1:15" s="1" customFormat="1" ht="29.25" customHeight="1">
      <c r="A40" s="19">
        <v>32</v>
      </c>
      <c r="B40" s="21">
        <v>43921</v>
      </c>
      <c r="C40" s="22" t="s">
        <v>70</v>
      </c>
      <c r="D40" s="20" t="s">
        <v>80</v>
      </c>
      <c r="E40" s="23" t="s">
        <v>13</v>
      </c>
      <c r="F40" s="23">
        <v>3000</v>
      </c>
      <c r="G40" s="23">
        <v>146.19999999999999</v>
      </c>
      <c r="H40" s="23">
        <v>149.5</v>
      </c>
      <c r="I40" s="23">
        <v>142.5</v>
      </c>
      <c r="J40" s="33">
        <f t="shared" ref="J40:J42" si="84">IF(E40="","",IF(E40="Buy",(I40-G40),(G40-I40)))</f>
        <v>3.6999999999999886</v>
      </c>
      <c r="K40" s="34">
        <f t="shared" ref="K40:K42" si="85">IF(E40="","",J40*F40)</f>
        <v>11099.999999999965</v>
      </c>
      <c r="L40" s="23">
        <v>400</v>
      </c>
      <c r="M40" s="48">
        <f t="shared" ref="M40:M42" si="86">G40*F40*0.03%</f>
        <v>131.57999999999998</v>
      </c>
      <c r="N40" s="34">
        <f t="shared" ref="N40:N42" si="87">K40-M40</f>
        <v>10968.419999999966</v>
      </c>
      <c r="O40" s="55"/>
    </row>
    <row r="41" spans="1:15" s="1" customFormat="1" ht="29.25" customHeight="1">
      <c r="A41" s="19">
        <v>33</v>
      </c>
      <c r="B41" s="21">
        <v>43921</v>
      </c>
      <c r="C41" s="22" t="s">
        <v>199</v>
      </c>
      <c r="D41" s="20" t="s">
        <v>76</v>
      </c>
      <c r="E41" s="23" t="s">
        <v>13</v>
      </c>
      <c r="F41" s="23">
        <v>2000</v>
      </c>
      <c r="G41" s="23">
        <v>463.5</v>
      </c>
      <c r="H41" s="23">
        <v>470.1</v>
      </c>
      <c r="I41" s="23">
        <v>470.1</v>
      </c>
      <c r="J41" s="33">
        <f t="shared" si="84"/>
        <v>-6.6000000000000227</v>
      </c>
      <c r="K41" s="34">
        <f t="shared" si="85"/>
        <v>-13200.000000000045</v>
      </c>
      <c r="L41" s="23">
        <v>400</v>
      </c>
      <c r="M41" s="48">
        <f t="shared" si="86"/>
        <v>278.09999999999997</v>
      </c>
      <c r="N41" s="34">
        <f t="shared" si="87"/>
        <v>-13478.100000000046</v>
      </c>
      <c r="O41" s="55"/>
    </row>
    <row r="42" spans="1:15" s="1" customFormat="1" ht="29.25" customHeight="1">
      <c r="A42" s="19">
        <v>34</v>
      </c>
      <c r="B42" s="21">
        <v>43921</v>
      </c>
      <c r="C42" s="22" t="s">
        <v>189</v>
      </c>
      <c r="D42" s="20" t="s">
        <v>49</v>
      </c>
      <c r="E42" s="23" t="s">
        <v>13</v>
      </c>
      <c r="F42" s="23">
        <v>1000</v>
      </c>
      <c r="G42" s="23">
        <v>1086</v>
      </c>
      <c r="H42" s="23">
        <v>1095.0999999999999</v>
      </c>
      <c r="I42" s="23">
        <v>1062.5</v>
      </c>
      <c r="J42" s="33">
        <f t="shared" si="84"/>
        <v>23.5</v>
      </c>
      <c r="K42" s="34">
        <f t="shared" si="85"/>
        <v>23500</v>
      </c>
      <c r="L42" s="23">
        <v>400</v>
      </c>
      <c r="M42" s="48">
        <f t="shared" si="86"/>
        <v>325.79999999999995</v>
      </c>
      <c r="N42" s="34">
        <f t="shared" si="87"/>
        <v>23174.2</v>
      </c>
      <c r="O42" s="55"/>
    </row>
    <row r="43" spans="1:15" s="1" customFormat="1" ht="29.25" customHeight="1" thickBot="1">
      <c r="A43" s="19">
        <v>35</v>
      </c>
      <c r="B43" s="21">
        <v>43921</v>
      </c>
      <c r="C43" s="22" t="s">
        <v>282</v>
      </c>
      <c r="D43" s="20" t="s">
        <v>281</v>
      </c>
      <c r="E43" s="23" t="s">
        <v>12</v>
      </c>
      <c r="F43" s="23">
        <v>500</v>
      </c>
      <c r="G43" s="23">
        <v>3118</v>
      </c>
      <c r="H43" s="23">
        <v>3089.95</v>
      </c>
      <c r="I43" s="23">
        <v>3137.5</v>
      </c>
      <c r="J43" s="33">
        <f t="shared" ref="J43" si="88">IF(E43="","",IF(E43="Buy",(I43-G43),(G43-I43)))</f>
        <v>19.5</v>
      </c>
      <c r="K43" s="34">
        <f t="shared" ref="K43" si="89">IF(E43="","",J43*F43)</f>
        <v>9750</v>
      </c>
      <c r="L43" s="23">
        <v>400</v>
      </c>
      <c r="M43" s="48">
        <f t="shared" ref="M43" si="90">G43*F43*0.03%</f>
        <v>467.69999999999993</v>
      </c>
      <c r="N43" s="34">
        <f t="shared" ref="N43" si="91">K43-M43</f>
        <v>9282.2999999999993</v>
      </c>
      <c r="O43" s="55">
        <f>SUM(N40:N43)</f>
        <v>29946.81999999992</v>
      </c>
    </row>
    <row r="44" spans="1:15" s="5" customFormat="1" ht="24" customHeight="1" thickBot="1">
      <c r="A44" s="56"/>
      <c r="B44" s="57"/>
      <c r="C44" s="57"/>
      <c r="D44" s="57" t="s">
        <v>31</v>
      </c>
      <c r="E44" s="57"/>
      <c r="F44" s="57"/>
      <c r="G44" s="57"/>
      <c r="H44" s="57"/>
      <c r="I44" s="57"/>
      <c r="J44" s="58"/>
      <c r="K44" s="59">
        <f>SUM(K9:K11)</f>
        <v>9699.9999999999436</v>
      </c>
      <c r="L44" s="57"/>
      <c r="M44" s="60">
        <f>SUM(M9:M43)</f>
        <v>13891.514999999996</v>
      </c>
      <c r="N44" s="59">
        <f>SUM(N9:N43)</f>
        <v>156638.48499999978</v>
      </c>
      <c r="O44" s="61"/>
    </row>
    <row r="45" spans="1:15" ht="15" customHeight="1">
      <c r="A45" s="10"/>
      <c r="B45" s="10"/>
      <c r="C45" s="10"/>
      <c r="D45" s="10"/>
      <c r="E45" s="10"/>
      <c r="F45" s="10"/>
      <c r="G45" s="10"/>
      <c r="H45" s="10"/>
      <c r="I45" s="10"/>
      <c r="J45" s="26"/>
      <c r="K45" s="27"/>
      <c r="L45" s="10"/>
      <c r="M45" s="10"/>
      <c r="N45" s="27"/>
      <c r="O45" s="27"/>
    </row>
    <row r="46" spans="1:15" s="49" customFormat="1" ht="15" customHeight="1">
      <c r="A46" s="126" t="s">
        <v>299</v>
      </c>
      <c r="B46" s="126"/>
      <c r="C46" s="126"/>
      <c r="D46" s="126"/>
      <c r="E46" s="126"/>
      <c r="F46" s="126"/>
      <c r="G46" s="126"/>
      <c r="H46" s="126"/>
      <c r="I46" s="126"/>
      <c r="J46" s="126"/>
      <c r="K46" s="126"/>
      <c r="L46" s="126"/>
      <c r="M46" s="126"/>
      <c r="N46" s="126"/>
      <c r="O46" s="126"/>
    </row>
    <row r="47" spans="1:15" s="49" customFormat="1" ht="15" customHeight="1">
      <c r="A47" s="66" t="s">
        <v>300</v>
      </c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</row>
    <row r="48" spans="1:15" s="49" customFormat="1" ht="15" customHeight="1">
      <c r="A48" s="66" t="s">
        <v>301</v>
      </c>
      <c r="B48" s="66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5"/>
    </row>
    <row r="49" spans="1:15" ht="15" customHeight="1">
      <c r="A49" s="10"/>
      <c r="B49" s="10"/>
      <c r="C49" s="10"/>
      <c r="D49" s="10"/>
      <c r="E49" s="10"/>
      <c r="F49" s="10"/>
      <c r="G49" s="10"/>
      <c r="H49" s="10"/>
      <c r="I49" s="10"/>
      <c r="J49" s="26"/>
      <c r="K49" s="27"/>
      <c r="L49" s="10"/>
      <c r="M49" s="10"/>
      <c r="N49" s="27"/>
      <c r="O49" s="27"/>
    </row>
    <row r="50" spans="1:15" ht="15" customHeight="1">
      <c r="A50" s="10"/>
      <c r="B50" s="10"/>
      <c r="C50" s="10"/>
      <c r="D50" s="10"/>
      <c r="E50" s="10"/>
      <c r="F50" s="10"/>
      <c r="G50" s="10"/>
      <c r="H50" s="10"/>
      <c r="I50" s="10"/>
      <c r="J50" s="26"/>
      <c r="K50" s="27"/>
      <c r="L50" s="10"/>
      <c r="M50" s="10"/>
      <c r="N50" s="27"/>
      <c r="O50" s="27"/>
    </row>
    <row r="51" spans="1:15" ht="15" customHeight="1">
      <c r="A51" s="10"/>
      <c r="B51" s="10"/>
      <c r="C51" s="10"/>
      <c r="D51" s="10"/>
      <c r="E51" s="10"/>
      <c r="F51" s="10"/>
      <c r="G51" s="10"/>
      <c r="H51" s="10"/>
      <c r="I51" s="10"/>
      <c r="J51" s="26"/>
      <c r="K51" s="27"/>
      <c r="L51" s="10"/>
      <c r="M51" s="10"/>
      <c r="N51" s="27"/>
      <c r="O51" s="27"/>
    </row>
    <row r="52" spans="1:15" ht="15" customHeight="1">
      <c r="A52" s="10"/>
      <c r="B52" s="10"/>
      <c r="C52" s="10"/>
      <c r="D52" s="10"/>
      <c r="E52" s="10"/>
      <c r="F52" s="10"/>
      <c r="G52" s="10"/>
      <c r="H52" s="10"/>
      <c r="I52" s="10"/>
      <c r="J52" s="26"/>
      <c r="K52" s="27"/>
      <c r="L52" s="10"/>
      <c r="M52" s="10"/>
      <c r="N52" s="27"/>
      <c r="O52" s="27"/>
    </row>
    <row r="53" spans="1:15" ht="15" customHeight="1">
      <c r="A53" s="10"/>
      <c r="B53" s="10"/>
      <c r="C53" s="10"/>
      <c r="D53" s="10"/>
      <c r="E53" s="10"/>
      <c r="F53" s="10"/>
      <c r="G53" s="10"/>
      <c r="H53" s="10"/>
      <c r="I53" s="10"/>
      <c r="J53" s="26"/>
      <c r="K53" s="27"/>
      <c r="L53" s="10"/>
      <c r="M53" s="10"/>
      <c r="N53" s="27"/>
      <c r="O53" s="27"/>
    </row>
    <row r="54" spans="1:15" ht="15" customHeight="1">
      <c r="A54" s="10"/>
      <c r="B54" s="10"/>
      <c r="C54" s="10"/>
      <c r="D54" s="10"/>
      <c r="E54" s="10"/>
      <c r="F54" s="10"/>
      <c r="G54" s="10"/>
      <c r="H54" s="10"/>
      <c r="I54" s="10"/>
      <c r="J54" s="26"/>
      <c r="K54" s="27"/>
      <c r="L54" s="10"/>
      <c r="M54" s="10"/>
      <c r="N54" s="27"/>
      <c r="O54" s="27"/>
    </row>
    <row r="55" spans="1:15" ht="15" customHeight="1">
      <c r="A55" s="10"/>
      <c r="B55" s="10"/>
      <c r="C55" s="10"/>
      <c r="D55" s="10"/>
      <c r="E55" s="10"/>
      <c r="F55" s="10"/>
      <c r="G55" s="10"/>
      <c r="H55" s="10"/>
      <c r="I55" s="10"/>
      <c r="J55" s="26"/>
      <c r="K55" s="27"/>
      <c r="L55" s="10"/>
      <c r="M55" s="10"/>
      <c r="N55" s="27"/>
      <c r="O55" s="27"/>
    </row>
    <row r="56" spans="1:15" ht="15" customHeight="1">
      <c r="A56" s="10"/>
      <c r="B56" s="10"/>
      <c r="C56" s="10"/>
      <c r="D56" s="10"/>
      <c r="E56" s="10"/>
      <c r="F56" s="10"/>
      <c r="G56" s="10"/>
      <c r="H56" s="10"/>
      <c r="I56" s="10"/>
      <c r="J56" s="26"/>
      <c r="K56" s="27"/>
      <c r="L56" s="10"/>
      <c r="M56" s="10"/>
      <c r="N56" s="27"/>
      <c r="O56" s="27"/>
    </row>
    <row r="57" spans="1:15" ht="15" customHeight="1">
      <c r="A57" s="10"/>
      <c r="B57" s="10"/>
      <c r="C57" s="10"/>
      <c r="D57" s="10"/>
      <c r="E57" s="10"/>
      <c r="F57" s="10"/>
      <c r="G57" s="10"/>
      <c r="H57" s="10"/>
      <c r="I57" s="10"/>
      <c r="J57" s="26"/>
      <c r="K57" s="27"/>
      <c r="L57" s="10"/>
      <c r="M57" s="10"/>
      <c r="N57" s="27"/>
      <c r="O57" s="27"/>
    </row>
    <row r="58" spans="1:15" ht="15" customHeight="1">
      <c r="A58" s="10"/>
      <c r="B58" s="10"/>
      <c r="C58" s="10"/>
      <c r="D58" s="10"/>
      <c r="E58" s="10"/>
      <c r="F58" s="10"/>
      <c r="G58" s="10"/>
      <c r="H58" s="10"/>
      <c r="I58" s="10"/>
      <c r="J58" s="26"/>
      <c r="K58" s="27"/>
      <c r="L58" s="10"/>
      <c r="M58" s="10"/>
      <c r="N58" s="27"/>
      <c r="O58" s="27"/>
    </row>
    <row r="59" spans="1:15" ht="15" customHeight="1">
      <c r="A59" s="10"/>
      <c r="B59" s="10"/>
      <c r="C59" s="10"/>
      <c r="D59" s="10"/>
      <c r="E59" s="10"/>
      <c r="F59" s="10"/>
      <c r="G59" s="10"/>
      <c r="H59" s="10"/>
      <c r="I59" s="10"/>
      <c r="J59" s="26"/>
      <c r="K59" s="27"/>
      <c r="L59" s="10"/>
      <c r="M59" s="10"/>
      <c r="N59" s="27"/>
      <c r="O59" s="27"/>
    </row>
    <row r="60" spans="1:15" ht="15" customHeight="1">
      <c r="A60" s="10"/>
      <c r="B60" s="10"/>
      <c r="C60" s="10"/>
      <c r="D60" s="10"/>
      <c r="E60" s="10"/>
      <c r="F60" s="10"/>
      <c r="G60" s="10"/>
      <c r="H60" s="10"/>
      <c r="I60" s="10"/>
      <c r="J60" s="26"/>
      <c r="K60" s="27"/>
      <c r="L60" s="10"/>
      <c r="M60" s="10"/>
      <c r="N60" s="27"/>
      <c r="O60" s="27"/>
    </row>
    <row r="61" spans="1:15" ht="15" customHeight="1">
      <c r="A61" s="10"/>
      <c r="B61" s="10"/>
      <c r="C61" s="10"/>
      <c r="D61" s="10"/>
      <c r="E61" s="10"/>
      <c r="F61" s="10"/>
      <c r="G61" s="10"/>
      <c r="H61" s="10"/>
      <c r="I61" s="10"/>
      <c r="J61" s="26"/>
      <c r="K61" s="27"/>
      <c r="L61" s="10"/>
      <c r="M61" s="10"/>
      <c r="N61" s="27"/>
      <c r="O61" s="27"/>
    </row>
    <row r="62" spans="1:15" ht="15" customHeight="1">
      <c r="A62" s="35"/>
      <c r="B62" s="35"/>
      <c r="C62" s="35"/>
      <c r="D62" s="35"/>
      <c r="E62" s="35"/>
      <c r="F62" s="35"/>
      <c r="G62" s="35"/>
      <c r="H62" s="35"/>
      <c r="I62" s="35"/>
      <c r="J62" s="37"/>
      <c r="K62" s="35"/>
      <c r="L62" s="35"/>
      <c r="M62" s="35"/>
      <c r="N62" s="35"/>
      <c r="O62" s="35"/>
    </row>
    <row r="63" spans="1:15" ht="15" customHeight="1">
      <c r="A63" s="35"/>
      <c r="B63" s="35"/>
      <c r="C63" s="35"/>
      <c r="D63" s="35"/>
      <c r="E63" s="35"/>
      <c r="F63" s="35"/>
      <c r="G63" s="35"/>
      <c r="H63" s="35"/>
      <c r="I63" s="35"/>
      <c r="J63" s="37"/>
      <c r="K63" s="35"/>
      <c r="L63" s="35"/>
      <c r="M63" s="35"/>
      <c r="N63" s="35"/>
      <c r="O63" s="35"/>
    </row>
    <row r="64" spans="1:15" ht="15" customHeight="1">
      <c r="A64" s="35"/>
      <c r="B64" s="35"/>
      <c r="C64" s="35"/>
      <c r="D64" s="35"/>
      <c r="E64" s="35"/>
      <c r="F64" s="35"/>
      <c r="G64" s="35"/>
      <c r="H64" s="35"/>
      <c r="I64" s="35"/>
      <c r="J64" s="37"/>
      <c r="K64" s="35"/>
      <c r="L64" s="35"/>
      <c r="M64" s="35"/>
      <c r="N64" s="35"/>
      <c r="O64" s="35"/>
    </row>
    <row r="65" spans="1:15" ht="15" customHeight="1">
      <c r="A65" s="35"/>
      <c r="B65" s="35"/>
      <c r="C65" s="35"/>
      <c r="D65" s="35"/>
      <c r="E65" s="35"/>
      <c r="F65" s="35"/>
      <c r="G65" s="35"/>
      <c r="H65" s="35"/>
      <c r="I65" s="35"/>
      <c r="J65" s="37"/>
      <c r="K65" s="35"/>
      <c r="L65" s="35"/>
      <c r="M65" s="35"/>
      <c r="N65" s="35"/>
      <c r="O65" s="35"/>
    </row>
    <row r="66" spans="1:15" ht="15" customHeight="1">
      <c r="A66" s="35"/>
      <c r="B66" s="35"/>
      <c r="C66" s="35"/>
      <c r="D66" s="35"/>
      <c r="E66" s="35"/>
      <c r="F66" s="35"/>
      <c r="G66" s="35"/>
      <c r="H66" s="35"/>
      <c r="I66" s="35"/>
      <c r="J66" s="37"/>
      <c r="K66" s="35"/>
      <c r="L66" s="35"/>
      <c r="M66" s="35"/>
      <c r="N66" s="35"/>
      <c r="O66" s="35"/>
    </row>
    <row r="67" spans="1:15" ht="15" customHeight="1">
      <c r="A67" s="35"/>
      <c r="B67" s="35"/>
      <c r="C67" s="35"/>
      <c r="D67" s="35"/>
      <c r="E67" s="35"/>
      <c r="F67" s="35"/>
      <c r="G67" s="35"/>
      <c r="H67" s="35"/>
      <c r="I67" s="35"/>
      <c r="J67" s="37"/>
      <c r="K67" s="35"/>
      <c r="L67" s="35"/>
      <c r="M67" s="35"/>
      <c r="N67" s="35"/>
      <c r="O67" s="35"/>
    </row>
    <row r="68" spans="1:15" ht="15" customHeight="1">
      <c r="A68" s="35"/>
      <c r="B68" s="35"/>
      <c r="C68" s="35"/>
      <c r="D68" s="35"/>
      <c r="E68" s="35"/>
      <c r="F68" s="35"/>
      <c r="G68" s="35"/>
      <c r="H68" s="35"/>
      <c r="I68" s="35"/>
      <c r="J68" s="37"/>
      <c r="K68" s="35"/>
      <c r="L68" s="35"/>
      <c r="M68" s="35"/>
      <c r="N68" s="35"/>
      <c r="O68" s="35"/>
    </row>
    <row r="69" spans="1:15" ht="15" customHeight="1">
      <c r="A69" s="35"/>
      <c r="B69" s="35"/>
      <c r="C69" s="35"/>
      <c r="D69" s="35"/>
      <c r="E69" s="35"/>
      <c r="F69" s="35"/>
      <c r="G69" s="35"/>
      <c r="H69" s="35"/>
      <c r="I69" s="35"/>
      <c r="J69" s="37"/>
      <c r="K69" s="35"/>
      <c r="L69" s="35"/>
      <c r="M69" s="35"/>
      <c r="N69" s="35"/>
      <c r="O69" s="35"/>
    </row>
    <row r="70" spans="1:15" ht="15" customHeight="1">
      <c r="A70" s="35"/>
      <c r="B70" s="35"/>
      <c r="C70" s="35"/>
      <c r="D70" s="35"/>
      <c r="E70" s="35"/>
      <c r="F70" s="35"/>
      <c r="G70" s="35"/>
      <c r="H70" s="35"/>
      <c r="I70" s="35"/>
      <c r="J70" s="37"/>
      <c r="K70" s="35"/>
      <c r="L70" s="35"/>
      <c r="M70" s="35"/>
      <c r="N70" s="35"/>
      <c r="O70" s="35"/>
    </row>
    <row r="71" spans="1:15" ht="15" customHeight="1">
      <c r="A71" s="35"/>
      <c r="B71" s="35"/>
      <c r="C71" s="35"/>
      <c r="D71" s="35"/>
      <c r="E71" s="35"/>
      <c r="F71" s="35"/>
      <c r="G71" s="35"/>
      <c r="H71" s="35"/>
      <c r="I71" s="35"/>
      <c r="J71" s="37"/>
      <c r="K71" s="35"/>
      <c r="L71" s="35"/>
      <c r="M71" s="35"/>
      <c r="N71" s="35"/>
      <c r="O71" s="35"/>
    </row>
    <row r="72" spans="1:15" ht="15" customHeight="1">
      <c r="A72" s="35"/>
      <c r="B72" s="35"/>
      <c r="C72" s="35"/>
      <c r="D72" s="35"/>
      <c r="E72" s="35"/>
      <c r="F72" s="35"/>
      <c r="G72" s="35"/>
      <c r="H72" s="35"/>
      <c r="I72" s="35"/>
      <c r="J72" s="37"/>
      <c r="K72" s="35"/>
      <c r="L72" s="35"/>
      <c r="M72" s="35"/>
      <c r="N72" s="35"/>
      <c r="O72" s="35"/>
    </row>
    <row r="73" spans="1:15" ht="15" customHeight="1">
      <c r="A73" s="35"/>
      <c r="B73" s="35"/>
      <c r="C73" s="35"/>
      <c r="D73" s="35"/>
      <c r="E73" s="35"/>
      <c r="F73" s="35"/>
      <c r="G73" s="35"/>
      <c r="H73" s="35"/>
      <c r="I73" s="35"/>
      <c r="J73" s="37"/>
      <c r="K73" s="35"/>
      <c r="L73" s="35"/>
      <c r="M73" s="35"/>
      <c r="N73" s="35"/>
      <c r="O73" s="35"/>
    </row>
    <row r="74" spans="1:15" ht="15" customHeight="1">
      <c r="A74" s="35"/>
      <c r="B74" s="35"/>
      <c r="C74" s="35"/>
      <c r="D74" s="35"/>
      <c r="E74" s="35"/>
      <c r="F74" s="35"/>
      <c r="G74" s="35"/>
      <c r="H74" s="35"/>
      <c r="I74" s="35"/>
      <c r="J74" s="37"/>
      <c r="K74" s="35"/>
      <c r="L74" s="35"/>
      <c r="M74" s="35"/>
      <c r="N74" s="35"/>
      <c r="O74" s="35"/>
    </row>
    <row r="75" spans="1:15" ht="15" customHeight="1">
      <c r="A75" s="35"/>
      <c r="B75" s="35"/>
      <c r="C75" s="35"/>
      <c r="D75" s="35"/>
      <c r="E75" s="35"/>
      <c r="F75" s="35"/>
      <c r="G75" s="35"/>
      <c r="H75" s="35"/>
      <c r="I75" s="35"/>
      <c r="J75" s="37"/>
      <c r="K75" s="35"/>
      <c r="L75" s="35"/>
      <c r="M75" s="35"/>
      <c r="N75" s="35"/>
      <c r="O75" s="35"/>
    </row>
    <row r="76" spans="1:15" ht="15" customHeight="1">
      <c r="A76" s="36"/>
      <c r="B76" s="36"/>
      <c r="C76" s="36"/>
      <c r="D76" s="36"/>
      <c r="E76" s="36"/>
      <c r="F76" s="36"/>
      <c r="G76" s="36"/>
      <c r="H76" s="36"/>
      <c r="I76" s="36"/>
      <c r="J76" s="38"/>
      <c r="K76" s="36"/>
      <c r="L76" s="36"/>
      <c r="M76" s="36"/>
      <c r="N76" s="36"/>
      <c r="O76" s="36"/>
    </row>
    <row r="77" spans="1:15" ht="15" customHeight="1">
      <c r="A77" s="36"/>
      <c r="B77" s="36"/>
      <c r="C77" s="36"/>
      <c r="D77" s="36"/>
      <c r="E77" s="36"/>
      <c r="F77" s="36"/>
      <c r="G77" s="36"/>
      <c r="H77" s="36"/>
      <c r="I77" s="36"/>
      <c r="J77" s="38"/>
      <c r="K77" s="36"/>
      <c r="L77" s="36"/>
      <c r="M77" s="36"/>
      <c r="N77" s="36"/>
      <c r="O77" s="36"/>
    </row>
    <row r="78" spans="1:15" ht="15" customHeight="1">
      <c r="A78" s="36"/>
      <c r="B78" s="36"/>
      <c r="C78" s="36"/>
      <c r="D78" s="36"/>
      <c r="E78" s="36"/>
      <c r="F78" s="36"/>
      <c r="G78" s="36"/>
      <c r="H78" s="36"/>
      <c r="I78" s="36"/>
      <c r="J78" s="38"/>
      <c r="K78" s="36"/>
      <c r="L78" s="36"/>
      <c r="M78" s="36"/>
      <c r="N78" s="36"/>
      <c r="O78" s="36"/>
    </row>
    <row r="79" spans="1:15" ht="15" customHeight="1">
      <c r="A79" s="36"/>
      <c r="B79" s="36"/>
      <c r="C79" s="36"/>
      <c r="D79" s="36"/>
      <c r="E79" s="36"/>
      <c r="F79" s="36"/>
      <c r="G79" s="36"/>
      <c r="H79" s="36"/>
      <c r="I79" s="36"/>
      <c r="J79" s="38"/>
      <c r="K79" s="36"/>
      <c r="L79" s="36"/>
      <c r="M79" s="36"/>
      <c r="N79" s="36"/>
      <c r="O79" s="36"/>
    </row>
    <row r="80" spans="1:15" ht="15" customHeight="1">
      <c r="A80" s="36"/>
      <c r="B80" s="36"/>
      <c r="C80" s="36"/>
      <c r="D80" s="36"/>
      <c r="E80" s="36"/>
      <c r="F80" s="36"/>
      <c r="G80" s="36"/>
      <c r="H80" s="36"/>
      <c r="I80" s="36"/>
      <c r="J80" s="38"/>
      <c r="K80" s="36"/>
      <c r="L80" s="36"/>
      <c r="M80" s="36"/>
      <c r="N80" s="36"/>
      <c r="O80" s="36"/>
    </row>
    <row r="81" spans="1:15" ht="15" customHeight="1">
      <c r="A81" s="36"/>
      <c r="B81" s="36"/>
      <c r="C81" s="36"/>
      <c r="D81" s="36"/>
      <c r="E81" s="36"/>
      <c r="F81" s="36"/>
      <c r="G81" s="36"/>
      <c r="H81" s="36"/>
      <c r="I81" s="36"/>
      <c r="J81" s="38"/>
      <c r="K81" s="36"/>
      <c r="L81" s="36"/>
      <c r="M81" s="36"/>
      <c r="N81" s="36"/>
      <c r="O81" s="36"/>
    </row>
    <row r="82" spans="1:15" ht="15" customHeight="1">
      <c r="A82" s="36"/>
      <c r="B82" s="36"/>
      <c r="C82" s="36"/>
      <c r="D82" s="36"/>
      <c r="E82" s="36"/>
      <c r="F82" s="36"/>
      <c r="G82" s="36"/>
      <c r="H82" s="36"/>
      <c r="I82" s="36"/>
      <c r="J82" s="38"/>
      <c r="K82" s="36"/>
      <c r="L82" s="36"/>
      <c r="M82" s="36"/>
      <c r="N82" s="36"/>
      <c r="O82" s="36"/>
    </row>
  </sheetData>
  <mergeCells count="2">
    <mergeCell ref="A6:O6"/>
    <mergeCell ref="A46:O46"/>
  </mergeCells>
  <pageMargins left="0.7" right="0.7" top="0.75" bottom="0.75" header="0.51180555555555496" footer="0.51180555555555496"/>
  <pageSetup firstPageNumber="0" orientation="portrait" useFirstPageNumber="1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122"/>
  <sheetViews>
    <sheetView topLeftCell="A82" workbookViewId="0">
      <selection activeCell="D84" sqref="D84"/>
    </sheetView>
  </sheetViews>
  <sheetFormatPr defaultColWidth="9" defaultRowHeight="14.35"/>
  <cols>
    <col min="1" max="1" width="8.87890625" customWidth="1"/>
    <col min="2" max="2" width="16.3515625" customWidth="1"/>
    <col min="3" max="3" width="15" customWidth="1"/>
    <col min="4" max="4" width="23.3515625" customWidth="1"/>
    <col min="5" max="5" width="11.52734375" customWidth="1"/>
    <col min="6" max="6" width="12" customWidth="1"/>
    <col min="7" max="7" width="15.64453125" customWidth="1"/>
    <col min="8" max="8" width="13.64453125" customWidth="1"/>
    <col min="9" max="9" width="19" customWidth="1"/>
    <col min="10" max="10" width="8.52734375" style="6" hidden="1" customWidth="1"/>
    <col min="11" max="11" width="16.87890625" hidden="1" customWidth="1"/>
    <col min="12" max="12" width="7" hidden="1" customWidth="1"/>
    <col min="13" max="13" width="14.52734375" customWidth="1"/>
    <col min="14" max="14" width="18.64453125" customWidth="1"/>
    <col min="15" max="15" width="15.87890625" customWidth="1"/>
  </cols>
  <sheetData>
    <row r="1" spans="1:15" ht="15" customHeight="1">
      <c r="A1" s="7"/>
      <c r="B1" s="8"/>
      <c r="C1" s="8"/>
      <c r="D1" s="8"/>
      <c r="E1" s="8"/>
      <c r="F1" s="8"/>
      <c r="G1" s="8"/>
      <c r="H1" s="8"/>
      <c r="I1" s="8"/>
      <c r="J1" s="24"/>
      <c r="K1" s="25"/>
      <c r="L1" s="8"/>
      <c r="M1" s="8"/>
      <c r="N1" s="25"/>
      <c r="O1" s="50"/>
    </row>
    <row r="2" spans="1:15" ht="15" customHeight="1">
      <c r="A2" s="9"/>
      <c r="B2" s="10"/>
      <c r="C2" s="10"/>
      <c r="D2" s="10"/>
      <c r="E2" s="10"/>
      <c r="F2" s="10"/>
      <c r="G2" s="10"/>
      <c r="H2" s="10"/>
      <c r="I2" s="10"/>
      <c r="J2" s="26"/>
      <c r="K2" s="27"/>
      <c r="L2" s="10"/>
      <c r="M2" s="10"/>
      <c r="N2" s="27"/>
      <c r="O2" s="51"/>
    </row>
    <row r="3" spans="1:15" ht="15" customHeight="1">
      <c r="A3" s="9"/>
      <c r="B3" s="10"/>
      <c r="C3" s="10"/>
      <c r="D3" s="10"/>
      <c r="E3" s="10"/>
      <c r="F3" s="10"/>
      <c r="G3" s="10"/>
      <c r="H3" s="10"/>
      <c r="I3" s="10"/>
      <c r="J3" s="26"/>
      <c r="K3" s="27"/>
      <c r="L3" s="10"/>
      <c r="M3" s="10"/>
      <c r="N3" s="27"/>
      <c r="O3" s="51"/>
    </row>
    <row r="4" spans="1:15" ht="15" customHeight="1">
      <c r="A4" s="9"/>
      <c r="B4" s="10"/>
      <c r="C4" s="10"/>
      <c r="D4" s="10"/>
      <c r="E4" s="10"/>
      <c r="F4" s="10"/>
      <c r="G4" s="10"/>
      <c r="H4" s="10"/>
      <c r="I4" s="10"/>
      <c r="J4" s="26"/>
      <c r="K4" s="27"/>
      <c r="L4" s="10"/>
      <c r="M4" s="10"/>
      <c r="N4" s="27"/>
      <c r="O4" s="51"/>
    </row>
    <row r="5" spans="1:15" ht="18.7">
      <c r="A5" s="11"/>
      <c r="B5" s="12"/>
      <c r="C5" s="12"/>
      <c r="D5" s="12"/>
      <c r="E5" s="12"/>
      <c r="F5" s="12"/>
      <c r="G5" s="12"/>
      <c r="H5" s="12"/>
      <c r="I5" s="12"/>
      <c r="J5" s="28"/>
      <c r="K5" s="12"/>
      <c r="L5" s="12"/>
      <c r="M5" s="12"/>
      <c r="N5" s="12"/>
      <c r="O5" s="52"/>
    </row>
    <row r="6" spans="1:15" ht="23.35">
      <c r="A6" s="123" t="s">
        <v>283</v>
      </c>
      <c r="B6" s="124"/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5"/>
    </row>
    <row r="7" spans="1:15" s="4" customFormat="1" ht="54.75" customHeight="1">
      <c r="A7" s="13" t="s">
        <v>0</v>
      </c>
      <c r="B7" s="14" t="s">
        <v>2</v>
      </c>
      <c r="C7" s="14" t="s">
        <v>3</v>
      </c>
      <c r="D7" s="14" t="s">
        <v>1</v>
      </c>
      <c r="E7" s="14" t="s">
        <v>4</v>
      </c>
      <c r="F7" s="14" t="s">
        <v>67</v>
      </c>
      <c r="G7" s="15" t="s">
        <v>5</v>
      </c>
      <c r="H7" s="14" t="s">
        <v>6</v>
      </c>
      <c r="I7" s="14" t="s">
        <v>7</v>
      </c>
      <c r="J7" s="29" t="s">
        <v>8</v>
      </c>
      <c r="K7" s="30" t="s">
        <v>9</v>
      </c>
      <c r="L7" s="14" t="s">
        <v>10</v>
      </c>
      <c r="M7" s="14" t="s">
        <v>101</v>
      </c>
      <c r="N7" s="30" t="s">
        <v>100</v>
      </c>
      <c r="O7" s="53" t="s">
        <v>128</v>
      </c>
    </row>
    <row r="8" spans="1:15" ht="6.75" customHeight="1">
      <c r="A8" s="16"/>
      <c r="B8" s="17"/>
      <c r="C8" s="17"/>
      <c r="D8" s="17"/>
      <c r="E8" s="17"/>
      <c r="F8" s="17"/>
      <c r="G8" s="18"/>
      <c r="H8" s="17"/>
      <c r="I8" s="17"/>
      <c r="J8" s="31"/>
      <c r="K8" s="32"/>
      <c r="L8" s="17"/>
      <c r="M8" s="17"/>
      <c r="N8" s="32"/>
      <c r="O8" s="54"/>
    </row>
    <row r="9" spans="1:15" s="1" customFormat="1" ht="29.25" customHeight="1">
      <c r="A9" s="19">
        <v>1</v>
      </c>
      <c r="B9" s="21">
        <v>43922</v>
      </c>
      <c r="C9" s="22" t="s">
        <v>137</v>
      </c>
      <c r="D9" s="20" t="s">
        <v>62</v>
      </c>
      <c r="E9" s="23" t="s">
        <v>13</v>
      </c>
      <c r="F9" s="23">
        <v>2400</v>
      </c>
      <c r="G9" s="23">
        <v>622.5</v>
      </c>
      <c r="H9" s="23">
        <v>628.20000000000005</v>
      </c>
      <c r="I9" s="23">
        <v>617</v>
      </c>
      <c r="J9" s="33">
        <f t="shared" ref="J9" si="0">IF(E9="","",IF(E9="Buy",(I9-G9),(G9-I9)))</f>
        <v>5.5</v>
      </c>
      <c r="K9" s="34">
        <f t="shared" ref="K9" si="1">IF(E9="","",J9*F9)</f>
        <v>13200</v>
      </c>
      <c r="L9" s="23">
        <v>400</v>
      </c>
      <c r="M9" s="48">
        <f t="shared" ref="M9" si="2">G9*F9*0.03%</f>
        <v>448.2</v>
      </c>
      <c r="N9" s="34">
        <f t="shared" ref="N9" si="3">K9-M9</f>
        <v>12751.8</v>
      </c>
      <c r="O9" s="55"/>
    </row>
    <row r="10" spans="1:15" s="1" customFormat="1" ht="29.25" customHeight="1">
      <c r="A10" s="19">
        <v>2</v>
      </c>
      <c r="B10" s="21">
        <v>43922</v>
      </c>
      <c r="C10" s="22" t="s">
        <v>284</v>
      </c>
      <c r="D10" s="20" t="s">
        <v>80</v>
      </c>
      <c r="E10" s="23" t="s">
        <v>13</v>
      </c>
      <c r="F10" s="23">
        <v>3000</v>
      </c>
      <c r="G10" s="23">
        <v>131.5</v>
      </c>
      <c r="H10" s="23">
        <v>134.5</v>
      </c>
      <c r="I10" s="23">
        <v>131.5</v>
      </c>
      <c r="J10" s="33">
        <f t="shared" ref="J10" si="4">IF(E10="","",IF(E10="Buy",(I10-G10),(G10-I10)))</f>
        <v>0</v>
      </c>
      <c r="K10" s="34">
        <f t="shared" ref="K10" si="5">IF(E10="","",J10*F10)</f>
        <v>0</v>
      </c>
      <c r="L10" s="23">
        <v>400</v>
      </c>
      <c r="M10" s="48">
        <f t="shared" ref="M10" si="6">G10*F10*0.03%</f>
        <v>118.35</v>
      </c>
      <c r="N10" s="34">
        <f t="shared" ref="N10" si="7">K10-M10</f>
        <v>-118.35</v>
      </c>
      <c r="O10" s="55"/>
    </row>
    <row r="11" spans="1:15" s="1" customFormat="1" ht="29.25" customHeight="1">
      <c r="A11" s="19">
        <v>3</v>
      </c>
      <c r="B11" s="21">
        <v>43922</v>
      </c>
      <c r="C11" s="22" t="s">
        <v>285</v>
      </c>
      <c r="D11" s="20" t="s">
        <v>105</v>
      </c>
      <c r="E11" s="23" t="s">
        <v>13</v>
      </c>
      <c r="F11" s="23">
        <v>600</v>
      </c>
      <c r="G11" s="23">
        <v>992</v>
      </c>
      <c r="H11" s="23">
        <v>1005.5</v>
      </c>
      <c r="I11" s="23">
        <v>999.5</v>
      </c>
      <c r="J11" s="33">
        <f t="shared" ref="J11" si="8">IF(E11="","",IF(E11="Buy",(I11-G11),(G11-I11)))</f>
        <v>-7.5</v>
      </c>
      <c r="K11" s="34">
        <f t="shared" ref="K11" si="9">IF(E11="","",J11*F11)</f>
        <v>-4500</v>
      </c>
      <c r="L11" s="23">
        <v>400</v>
      </c>
      <c r="M11" s="48">
        <f t="shared" ref="M11" si="10">G11*F11*0.03%</f>
        <v>178.55999999999997</v>
      </c>
      <c r="N11" s="34">
        <f t="shared" ref="N11" si="11">K11-M11</f>
        <v>-4678.5600000000004</v>
      </c>
      <c r="O11" s="55">
        <f>SUM(N9:N11)</f>
        <v>7954.8899999999985</v>
      </c>
    </row>
    <row r="12" spans="1:15" s="1" customFormat="1" ht="29.25" customHeight="1">
      <c r="A12" s="19">
        <v>4</v>
      </c>
      <c r="B12" s="21">
        <v>43924</v>
      </c>
      <c r="C12" s="22" t="s">
        <v>94</v>
      </c>
      <c r="D12" s="20" t="s">
        <v>245</v>
      </c>
      <c r="E12" s="23" t="s">
        <v>13</v>
      </c>
      <c r="F12" s="23">
        <v>400</v>
      </c>
      <c r="G12" s="23">
        <v>1568</v>
      </c>
      <c r="H12" s="23">
        <v>1582.5</v>
      </c>
      <c r="I12" s="23">
        <v>1555</v>
      </c>
      <c r="J12" s="33">
        <f t="shared" ref="J12" si="12">IF(E12="","",IF(E12="Buy",(I12-G12),(G12-I12)))</f>
        <v>13</v>
      </c>
      <c r="K12" s="34">
        <f t="shared" ref="K12" si="13">IF(E12="","",J12*F12)</f>
        <v>5200</v>
      </c>
      <c r="L12" s="23">
        <v>400</v>
      </c>
      <c r="M12" s="48">
        <f t="shared" ref="M12" si="14">G12*F12*0.03%</f>
        <v>188.16</v>
      </c>
      <c r="N12" s="34">
        <f t="shared" ref="N12" si="15">K12-M12</f>
        <v>5011.84</v>
      </c>
      <c r="O12" s="55"/>
    </row>
    <row r="13" spans="1:15" s="1" customFormat="1" ht="29.25" customHeight="1">
      <c r="A13" s="19">
        <v>5</v>
      </c>
      <c r="B13" s="21">
        <v>43924</v>
      </c>
      <c r="C13" s="22" t="s">
        <v>71</v>
      </c>
      <c r="D13" s="20" t="s">
        <v>125</v>
      </c>
      <c r="E13" s="23" t="s">
        <v>13</v>
      </c>
      <c r="F13" s="23">
        <v>1200</v>
      </c>
      <c r="G13" s="23">
        <v>581.5</v>
      </c>
      <c r="H13" s="23">
        <v>592.5</v>
      </c>
      <c r="I13" s="23">
        <v>592.5</v>
      </c>
      <c r="J13" s="33">
        <f t="shared" ref="J13:J14" si="16">IF(E13="","",IF(E13="Buy",(I13-G13),(G13-I13)))</f>
        <v>-11</v>
      </c>
      <c r="K13" s="34">
        <f t="shared" ref="K13:K14" si="17">IF(E13="","",J13*F13)</f>
        <v>-13200</v>
      </c>
      <c r="L13" s="23">
        <v>400</v>
      </c>
      <c r="M13" s="48">
        <f t="shared" ref="M13:M14" si="18">G13*F13*0.03%</f>
        <v>209.33999999999997</v>
      </c>
      <c r="N13" s="34">
        <f t="shared" ref="N13:N14" si="19">K13-M13</f>
        <v>-13409.34</v>
      </c>
      <c r="O13" s="55"/>
    </row>
    <row r="14" spans="1:15" s="1" customFormat="1" ht="29.25" customHeight="1">
      <c r="A14" s="19">
        <v>6</v>
      </c>
      <c r="B14" s="21">
        <v>43924</v>
      </c>
      <c r="C14" s="22" t="s">
        <v>221</v>
      </c>
      <c r="D14" s="20" t="s">
        <v>202</v>
      </c>
      <c r="E14" s="23" t="s">
        <v>13</v>
      </c>
      <c r="F14" s="23">
        <v>4600</v>
      </c>
      <c r="G14" s="23">
        <v>138</v>
      </c>
      <c r="H14" s="23">
        <v>140.1</v>
      </c>
      <c r="I14" s="23">
        <v>137</v>
      </c>
      <c r="J14" s="33">
        <f t="shared" si="16"/>
        <v>1</v>
      </c>
      <c r="K14" s="34">
        <f t="shared" si="17"/>
        <v>4600</v>
      </c>
      <c r="L14" s="23">
        <v>400</v>
      </c>
      <c r="M14" s="48">
        <f t="shared" si="18"/>
        <v>190.43999999999997</v>
      </c>
      <c r="N14" s="34">
        <f t="shared" si="19"/>
        <v>4409.5600000000004</v>
      </c>
      <c r="O14" s="55"/>
    </row>
    <row r="15" spans="1:15" s="1" customFormat="1" ht="29.25" customHeight="1">
      <c r="A15" s="19">
        <v>7</v>
      </c>
      <c r="B15" s="21">
        <v>43924</v>
      </c>
      <c r="C15" s="22" t="s">
        <v>115</v>
      </c>
      <c r="D15" s="20" t="s">
        <v>80</v>
      </c>
      <c r="E15" s="23" t="s">
        <v>13</v>
      </c>
      <c r="F15" s="23">
        <v>3000</v>
      </c>
      <c r="G15" s="23">
        <v>125</v>
      </c>
      <c r="H15" s="23">
        <v>127.1</v>
      </c>
      <c r="I15" s="23">
        <v>122.2</v>
      </c>
      <c r="J15" s="33">
        <f t="shared" ref="J15" si="20">IF(E15="","",IF(E15="Buy",(I15-G15),(G15-I15)))</f>
        <v>2.7999999999999972</v>
      </c>
      <c r="K15" s="34">
        <f t="shared" ref="K15" si="21">IF(E15="","",J15*F15)</f>
        <v>8399.9999999999909</v>
      </c>
      <c r="L15" s="23">
        <v>400</v>
      </c>
      <c r="M15" s="48">
        <f t="shared" ref="M15" si="22">G15*F15*0.03%</f>
        <v>112.49999999999999</v>
      </c>
      <c r="N15" s="34">
        <f t="shared" ref="N15" si="23">K15-M15</f>
        <v>8287.4999999999909</v>
      </c>
      <c r="O15" s="55"/>
    </row>
    <row r="16" spans="1:15" s="1" customFormat="1" ht="29.25" customHeight="1">
      <c r="A16" s="19">
        <v>8</v>
      </c>
      <c r="B16" s="21">
        <v>43924</v>
      </c>
      <c r="C16" s="22" t="s">
        <v>286</v>
      </c>
      <c r="D16" s="20" t="s">
        <v>193</v>
      </c>
      <c r="E16" s="23" t="s">
        <v>12</v>
      </c>
      <c r="F16" s="23">
        <v>4600</v>
      </c>
      <c r="G16" s="23">
        <v>293</v>
      </c>
      <c r="H16" s="23">
        <v>289.95</v>
      </c>
      <c r="I16" s="23">
        <v>294.5</v>
      </c>
      <c r="J16" s="33">
        <f t="shared" ref="J16" si="24">IF(E16="","",IF(E16="Buy",(I16-G16),(G16-I16)))</f>
        <v>1.5</v>
      </c>
      <c r="K16" s="34">
        <f t="shared" ref="K16" si="25">IF(E16="","",J16*F16)</f>
        <v>6900</v>
      </c>
      <c r="L16" s="23">
        <v>400</v>
      </c>
      <c r="M16" s="48">
        <f t="shared" ref="M16" si="26">G16*F16*0.03%</f>
        <v>404.34</v>
      </c>
      <c r="N16" s="34">
        <f t="shared" ref="N16" si="27">K16-M16</f>
        <v>6495.66</v>
      </c>
      <c r="O16" s="55"/>
    </row>
    <row r="17" spans="1:15" s="1" customFormat="1" ht="29.25" customHeight="1">
      <c r="A17" s="19">
        <v>9</v>
      </c>
      <c r="B17" s="21">
        <v>43924</v>
      </c>
      <c r="C17" s="22" t="s">
        <v>288</v>
      </c>
      <c r="D17" s="20" t="s">
        <v>169</v>
      </c>
      <c r="E17" s="23" t="s">
        <v>13</v>
      </c>
      <c r="F17" s="23">
        <v>3000</v>
      </c>
      <c r="G17" s="23">
        <v>249.8</v>
      </c>
      <c r="H17" s="23">
        <v>250.95</v>
      </c>
      <c r="I17" s="23">
        <v>247.8</v>
      </c>
      <c r="J17" s="33">
        <f t="shared" ref="J17" si="28">IF(E17="","",IF(E17="Buy",(I17-G17),(G17-I17)))</f>
        <v>2</v>
      </c>
      <c r="K17" s="34">
        <f t="shared" ref="K17" si="29">IF(E17="","",J17*F17)</f>
        <v>6000</v>
      </c>
      <c r="L17" s="23">
        <v>400</v>
      </c>
      <c r="M17" s="48">
        <f t="shared" ref="M17" si="30">G17*F17*0.03%</f>
        <v>224.82</v>
      </c>
      <c r="N17" s="34">
        <f t="shared" ref="N17" si="31">K17-M17</f>
        <v>5775.18</v>
      </c>
      <c r="O17" s="55"/>
    </row>
    <row r="18" spans="1:15" s="1" customFormat="1" ht="29.25" customHeight="1">
      <c r="A18" s="19">
        <v>10</v>
      </c>
      <c r="B18" s="21">
        <v>43924</v>
      </c>
      <c r="C18" s="22" t="s">
        <v>108</v>
      </c>
      <c r="D18" s="20" t="s">
        <v>287</v>
      </c>
      <c r="E18" s="23" t="s">
        <v>13</v>
      </c>
      <c r="F18" s="23">
        <v>2400</v>
      </c>
      <c r="G18" s="23">
        <v>336</v>
      </c>
      <c r="H18" s="23">
        <v>338.5</v>
      </c>
      <c r="I18" s="23">
        <v>331.5</v>
      </c>
      <c r="J18" s="33">
        <f t="shared" ref="J18" si="32">IF(E18="","",IF(E18="Buy",(I18-G18),(G18-I18)))</f>
        <v>4.5</v>
      </c>
      <c r="K18" s="34">
        <f t="shared" ref="K18" si="33">IF(E18="","",J18*F18)</f>
        <v>10800</v>
      </c>
      <c r="L18" s="23">
        <v>400</v>
      </c>
      <c r="M18" s="48">
        <f t="shared" ref="M18" si="34">G18*F18*0.03%</f>
        <v>241.92</v>
      </c>
      <c r="N18" s="34">
        <f t="shared" ref="N18" si="35">K18-M18</f>
        <v>10558.08</v>
      </c>
      <c r="O18" s="55">
        <f>SUM(N12:N18)</f>
        <v>27128.479999999989</v>
      </c>
    </row>
    <row r="19" spans="1:15" s="1" customFormat="1" ht="29.25" customHeight="1">
      <c r="A19" s="19">
        <v>11</v>
      </c>
      <c r="B19" s="21">
        <v>43928</v>
      </c>
      <c r="C19" s="22" t="s">
        <v>110</v>
      </c>
      <c r="D19" s="20" t="s">
        <v>59</v>
      </c>
      <c r="E19" s="23" t="s">
        <v>12</v>
      </c>
      <c r="F19" s="23">
        <v>1600</v>
      </c>
      <c r="G19" s="23">
        <v>557.20000000000005</v>
      </c>
      <c r="H19" s="23">
        <v>555.5</v>
      </c>
      <c r="I19" s="23">
        <v>565.5</v>
      </c>
      <c r="J19" s="33">
        <f t="shared" ref="J19" si="36">IF(E19="","",IF(E19="Buy",(I19-G19),(G19-I19)))</f>
        <v>8.2999999999999545</v>
      </c>
      <c r="K19" s="34">
        <f t="shared" ref="K19" si="37">IF(E19="","",J19*F19)</f>
        <v>13279.999999999927</v>
      </c>
      <c r="L19" s="23">
        <v>400</v>
      </c>
      <c r="M19" s="48">
        <f t="shared" ref="M19" si="38">G19*F19*0.03%</f>
        <v>267.45600000000002</v>
      </c>
      <c r="N19" s="34">
        <f t="shared" ref="N19" si="39">K19-M19</f>
        <v>13012.543999999927</v>
      </c>
      <c r="O19" s="55"/>
    </row>
    <row r="20" spans="1:15" s="1" customFormat="1" ht="29.25" customHeight="1">
      <c r="A20" s="19">
        <v>12</v>
      </c>
      <c r="B20" s="21">
        <v>43928</v>
      </c>
      <c r="C20" s="22" t="s">
        <v>221</v>
      </c>
      <c r="D20" s="20" t="s">
        <v>109</v>
      </c>
      <c r="E20" s="23" t="s">
        <v>13</v>
      </c>
      <c r="F20" s="23">
        <v>3200</v>
      </c>
      <c r="G20" s="23">
        <v>138.5</v>
      </c>
      <c r="H20" s="23">
        <v>139.5</v>
      </c>
      <c r="I20" s="23">
        <v>135.80000000000001</v>
      </c>
      <c r="J20" s="33">
        <f t="shared" ref="J20:J21" si="40">IF(E20="","",IF(E20="Buy",(I20-G20),(G20-I20)))</f>
        <v>2.6999999999999886</v>
      </c>
      <c r="K20" s="34">
        <f t="shared" ref="K20:K21" si="41">IF(E20="","",J20*F20)</f>
        <v>8639.9999999999636</v>
      </c>
      <c r="L20" s="23">
        <v>400</v>
      </c>
      <c r="M20" s="48">
        <f t="shared" ref="M20:M21" si="42">G20*F20*0.03%</f>
        <v>132.95999999999998</v>
      </c>
      <c r="N20" s="34">
        <f t="shared" ref="N20:N21" si="43">K20-M20</f>
        <v>8507.0399999999645</v>
      </c>
      <c r="O20" s="55"/>
    </row>
    <row r="21" spans="1:15" s="1" customFormat="1" ht="29.25" customHeight="1">
      <c r="A21" s="19">
        <v>13</v>
      </c>
      <c r="B21" s="21">
        <v>43928</v>
      </c>
      <c r="C21" s="22" t="s">
        <v>131</v>
      </c>
      <c r="D21" s="20" t="s">
        <v>281</v>
      </c>
      <c r="E21" s="23" t="s">
        <v>12</v>
      </c>
      <c r="F21" s="23">
        <v>500</v>
      </c>
      <c r="G21" s="23">
        <v>3300</v>
      </c>
      <c r="H21" s="23">
        <v>3288.5</v>
      </c>
      <c r="I21" s="23">
        <v>3333.5</v>
      </c>
      <c r="J21" s="33">
        <f t="shared" si="40"/>
        <v>33.5</v>
      </c>
      <c r="K21" s="34">
        <f t="shared" si="41"/>
        <v>16750</v>
      </c>
      <c r="L21" s="23">
        <v>400</v>
      </c>
      <c r="M21" s="48">
        <f t="shared" si="42"/>
        <v>494.99999999999994</v>
      </c>
      <c r="N21" s="34">
        <f t="shared" si="43"/>
        <v>16255</v>
      </c>
      <c r="O21" s="55"/>
    </row>
    <row r="22" spans="1:15" s="1" customFormat="1" ht="29.25" customHeight="1">
      <c r="A22" s="19">
        <v>14</v>
      </c>
      <c r="B22" s="21">
        <v>43928</v>
      </c>
      <c r="C22" s="22" t="s">
        <v>290</v>
      </c>
      <c r="D22" s="20" t="s">
        <v>289</v>
      </c>
      <c r="E22" s="23" t="s">
        <v>12</v>
      </c>
      <c r="F22" s="23">
        <v>1000</v>
      </c>
      <c r="G22" s="23">
        <v>1145</v>
      </c>
      <c r="H22" s="23">
        <v>1134.95</v>
      </c>
      <c r="I22" s="23">
        <v>1141</v>
      </c>
      <c r="J22" s="33">
        <f t="shared" ref="J22" si="44">IF(E22="","",IF(E22="Buy",(I22-G22),(G22-I22)))</f>
        <v>-4</v>
      </c>
      <c r="K22" s="34">
        <f t="shared" ref="K22" si="45">IF(E22="","",J22*F22)</f>
        <v>-4000</v>
      </c>
      <c r="L22" s="23">
        <v>400</v>
      </c>
      <c r="M22" s="48">
        <f t="shared" ref="M22" si="46">G22*F22*0.03%</f>
        <v>343.49999999999994</v>
      </c>
      <c r="N22" s="34">
        <f t="shared" ref="N22" si="47">K22-M22</f>
        <v>-4343.5</v>
      </c>
      <c r="O22" s="55">
        <f>SUM(N19:N22)</f>
        <v>33431.083999999893</v>
      </c>
    </row>
    <row r="23" spans="1:15" s="1" customFormat="1" ht="29.25" customHeight="1">
      <c r="A23" s="19">
        <v>15</v>
      </c>
      <c r="B23" s="21">
        <v>43929</v>
      </c>
      <c r="C23" s="22" t="s">
        <v>237</v>
      </c>
      <c r="D23" s="20" t="s">
        <v>193</v>
      </c>
      <c r="E23" s="23" t="s">
        <v>12</v>
      </c>
      <c r="F23" s="23">
        <v>4600</v>
      </c>
      <c r="G23" s="23">
        <v>333</v>
      </c>
      <c r="H23" s="23">
        <v>330.5</v>
      </c>
      <c r="I23" s="23">
        <v>335.5</v>
      </c>
      <c r="J23" s="33">
        <f t="shared" ref="J23:J24" si="48">IF(E23="","",IF(E23="Buy",(I23-G23),(G23-I23)))</f>
        <v>2.5</v>
      </c>
      <c r="K23" s="34">
        <f t="shared" ref="K23:K24" si="49">IF(E23="","",J23*F23)</f>
        <v>11500</v>
      </c>
      <c r="L23" s="23">
        <v>400</v>
      </c>
      <c r="M23" s="48">
        <f t="shared" ref="M23:M24" si="50">G23*F23*0.03%</f>
        <v>459.53999999999996</v>
      </c>
      <c r="N23" s="34">
        <f t="shared" ref="N23:N24" si="51">K23-M23</f>
        <v>11040.46</v>
      </c>
      <c r="O23" s="55"/>
    </row>
    <row r="24" spans="1:15" s="1" customFormat="1" ht="29.25" customHeight="1">
      <c r="A24" s="19">
        <v>16</v>
      </c>
      <c r="B24" s="21">
        <v>43929</v>
      </c>
      <c r="C24" s="22" t="s">
        <v>58</v>
      </c>
      <c r="D24" s="20" t="s">
        <v>175</v>
      </c>
      <c r="E24" s="23" t="s">
        <v>12</v>
      </c>
      <c r="F24" s="23">
        <v>1200</v>
      </c>
      <c r="G24" s="23">
        <v>917</v>
      </c>
      <c r="H24" s="23">
        <v>908.95</v>
      </c>
      <c r="I24" s="23">
        <v>933</v>
      </c>
      <c r="J24" s="33">
        <f t="shared" si="48"/>
        <v>16</v>
      </c>
      <c r="K24" s="34">
        <f t="shared" si="49"/>
        <v>19200</v>
      </c>
      <c r="L24" s="23">
        <v>400</v>
      </c>
      <c r="M24" s="48">
        <f t="shared" si="50"/>
        <v>330.11999999999995</v>
      </c>
      <c r="N24" s="34">
        <f t="shared" si="51"/>
        <v>18869.88</v>
      </c>
      <c r="O24" s="55"/>
    </row>
    <row r="25" spans="1:15" s="1" customFormat="1" ht="29.25" customHeight="1">
      <c r="A25" s="19">
        <v>17</v>
      </c>
      <c r="B25" s="21">
        <v>43929</v>
      </c>
      <c r="C25" s="22" t="s">
        <v>291</v>
      </c>
      <c r="D25" s="20" t="s">
        <v>121</v>
      </c>
      <c r="E25" s="23" t="s">
        <v>12</v>
      </c>
      <c r="F25" s="23">
        <v>3000</v>
      </c>
      <c r="G25" s="23">
        <v>366</v>
      </c>
      <c r="H25" s="23">
        <v>362.5</v>
      </c>
      <c r="I25" s="23">
        <v>362.5</v>
      </c>
      <c r="J25" s="33">
        <f t="shared" ref="J25" si="52">IF(E25="","",IF(E25="Buy",(I25-G25),(G25-I25)))</f>
        <v>-3.5</v>
      </c>
      <c r="K25" s="34">
        <f t="shared" ref="K25" si="53">IF(E25="","",J25*F25)</f>
        <v>-10500</v>
      </c>
      <c r="L25" s="23">
        <v>400</v>
      </c>
      <c r="M25" s="48">
        <f t="shared" ref="M25" si="54">G25*F25*0.03%</f>
        <v>329.4</v>
      </c>
      <c r="N25" s="34">
        <f t="shared" ref="N25" si="55">K25-M25</f>
        <v>-10829.4</v>
      </c>
      <c r="O25" s="55"/>
    </row>
    <row r="26" spans="1:15" s="1" customFormat="1" ht="29.25" customHeight="1">
      <c r="A26" s="19">
        <v>18</v>
      </c>
      <c r="B26" s="21">
        <v>43929</v>
      </c>
      <c r="C26" s="22" t="s">
        <v>294</v>
      </c>
      <c r="D26" s="20" t="s">
        <v>173</v>
      </c>
      <c r="E26" s="23" t="s">
        <v>12</v>
      </c>
      <c r="F26" s="23">
        <v>3702</v>
      </c>
      <c r="G26" s="23">
        <v>481.6</v>
      </c>
      <c r="H26" s="23">
        <v>478.5</v>
      </c>
      <c r="I26" s="23">
        <v>490</v>
      </c>
      <c r="J26" s="33">
        <f t="shared" ref="J26" si="56">IF(E26="","",IF(E26="Buy",(I26-G26),(G26-I26)))</f>
        <v>8.3999999999999773</v>
      </c>
      <c r="K26" s="34">
        <f t="shared" ref="K26" si="57">IF(E26="","",J26*F26)</f>
        <v>31096.799999999916</v>
      </c>
      <c r="L26" s="23">
        <v>400</v>
      </c>
      <c r="M26" s="48">
        <f t="shared" ref="M26" si="58">G26*F26*0.03%</f>
        <v>534.86496</v>
      </c>
      <c r="N26" s="34">
        <f t="shared" ref="N26" si="59">K26-M26</f>
        <v>30561.935039999917</v>
      </c>
      <c r="O26" s="55"/>
    </row>
    <row r="27" spans="1:15" s="1" customFormat="1" ht="29.25" customHeight="1">
      <c r="A27" s="19">
        <v>19</v>
      </c>
      <c r="B27" s="21">
        <v>43929</v>
      </c>
      <c r="C27" s="22" t="s">
        <v>286</v>
      </c>
      <c r="D27" s="20" t="s">
        <v>177</v>
      </c>
      <c r="E27" s="23" t="s">
        <v>13</v>
      </c>
      <c r="F27" s="23">
        <v>12000</v>
      </c>
      <c r="G27" s="23">
        <v>66.3</v>
      </c>
      <c r="H27" s="23">
        <v>67.099999999999994</v>
      </c>
      <c r="I27" s="23">
        <v>65.5</v>
      </c>
      <c r="J27" s="33">
        <f t="shared" ref="J27" si="60">IF(E27="","",IF(E27="Buy",(I27-G27),(G27-I27)))</f>
        <v>0.79999999999999716</v>
      </c>
      <c r="K27" s="34">
        <f t="shared" ref="K27" si="61">IF(E27="","",J27*F27)</f>
        <v>9599.9999999999654</v>
      </c>
      <c r="L27" s="23">
        <v>400</v>
      </c>
      <c r="M27" s="48">
        <f t="shared" ref="M27" si="62">G27*F27*0.03%</f>
        <v>238.67999999999998</v>
      </c>
      <c r="N27" s="34">
        <f t="shared" ref="N27" si="63">K27-M27</f>
        <v>9361.3199999999651</v>
      </c>
      <c r="O27" s="55"/>
    </row>
    <row r="28" spans="1:15" s="1" customFormat="1" ht="29.25" customHeight="1">
      <c r="A28" s="19">
        <v>20</v>
      </c>
      <c r="B28" s="21">
        <v>43929</v>
      </c>
      <c r="C28" s="22" t="s">
        <v>293</v>
      </c>
      <c r="D28" s="20" t="s">
        <v>292</v>
      </c>
      <c r="E28" s="23" t="s">
        <v>13</v>
      </c>
      <c r="F28" s="23">
        <v>1600</v>
      </c>
      <c r="G28" s="23">
        <v>459</v>
      </c>
      <c r="H28" s="23">
        <v>465.1</v>
      </c>
      <c r="I28" s="23">
        <v>465.1</v>
      </c>
      <c r="J28" s="33">
        <f t="shared" ref="J28" si="64">IF(E28="","",IF(E28="Buy",(I28-G28),(G28-I28)))</f>
        <v>-6.1000000000000227</v>
      </c>
      <c r="K28" s="34">
        <f t="shared" ref="K28" si="65">IF(E28="","",J28*F28)</f>
        <v>-9760.0000000000364</v>
      </c>
      <c r="L28" s="23">
        <v>400</v>
      </c>
      <c r="M28" s="48">
        <f t="shared" ref="M28" si="66">G28*F28*0.03%</f>
        <v>220.32</v>
      </c>
      <c r="N28" s="34">
        <f t="shared" ref="N28" si="67">K28-M28</f>
        <v>-9980.3200000000361</v>
      </c>
      <c r="O28" s="55">
        <f>SUM(N23:N28)</f>
        <v>49023.875039999846</v>
      </c>
    </row>
    <row r="29" spans="1:15" s="1" customFormat="1" ht="29.25" customHeight="1">
      <c r="A29" s="19">
        <v>21</v>
      </c>
      <c r="B29" s="21">
        <v>43930</v>
      </c>
      <c r="C29" s="22" t="s">
        <v>137</v>
      </c>
      <c r="D29" s="20" t="s">
        <v>295</v>
      </c>
      <c r="E29" s="23" t="s">
        <v>12</v>
      </c>
      <c r="F29" s="23">
        <v>5400</v>
      </c>
      <c r="G29" s="23">
        <v>312</v>
      </c>
      <c r="H29" s="23">
        <v>309.95</v>
      </c>
      <c r="I29" s="23">
        <v>316.5</v>
      </c>
      <c r="J29" s="33">
        <f t="shared" ref="J29" si="68">IF(E29="","",IF(E29="Buy",(I29-G29),(G29-I29)))</f>
        <v>4.5</v>
      </c>
      <c r="K29" s="34">
        <f t="shared" ref="K29" si="69">IF(E29="","",J29*F29)</f>
        <v>24300</v>
      </c>
      <c r="L29" s="23">
        <v>400</v>
      </c>
      <c r="M29" s="48">
        <f t="shared" ref="M29" si="70">G29*F29*0.03%</f>
        <v>505.43999999999994</v>
      </c>
      <c r="N29" s="34">
        <f t="shared" ref="N29" si="71">K29-M29</f>
        <v>23794.560000000001</v>
      </c>
      <c r="O29" s="55"/>
    </row>
    <row r="30" spans="1:15" s="1" customFormat="1" ht="29.25" customHeight="1">
      <c r="A30" s="19">
        <v>22</v>
      </c>
      <c r="B30" s="21">
        <v>43930</v>
      </c>
      <c r="C30" s="22" t="s">
        <v>50</v>
      </c>
      <c r="D30" s="20" t="s">
        <v>141</v>
      </c>
      <c r="E30" s="23" t="s">
        <v>12</v>
      </c>
      <c r="F30" s="23">
        <v>2500</v>
      </c>
      <c r="G30" s="23">
        <v>546</v>
      </c>
      <c r="H30" s="23">
        <v>543.5</v>
      </c>
      <c r="I30" s="23">
        <v>551.25</v>
      </c>
      <c r="J30" s="33">
        <f t="shared" ref="J30" si="72">IF(E30="","",IF(E30="Buy",(I30-G30),(G30-I30)))</f>
        <v>5.25</v>
      </c>
      <c r="K30" s="34">
        <f t="shared" ref="K30" si="73">IF(E30="","",J30*F30)</f>
        <v>13125</v>
      </c>
      <c r="L30" s="23">
        <v>400</v>
      </c>
      <c r="M30" s="48">
        <f t="shared" ref="M30" si="74">G30*F30*0.03%</f>
        <v>409.49999999999994</v>
      </c>
      <c r="N30" s="34">
        <f t="shared" ref="N30" si="75">K30-M30</f>
        <v>12715.5</v>
      </c>
      <c r="O30" s="55"/>
    </row>
    <row r="31" spans="1:15" s="1" customFormat="1" ht="29.25" customHeight="1">
      <c r="A31" s="19">
        <v>23</v>
      </c>
      <c r="B31" s="21">
        <v>43930</v>
      </c>
      <c r="C31" s="22" t="s">
        <v>188</v>
      </c>
      <c r="D31" s="20" t="s">
        <v>119</v>
      </c>
      <c r="E31" s="23" t="s">
        <v>12</v>
      </c>
      <c r="F31" s="23">
        <v>200</v>
      </c>
      <c r="G31" s="23">
        <v>5005</v>
      </c>
      <c r="H31" s="23">
        <v>4950.5</v>
      </c>
      <c r="I31" s="23">
        <v>4990</v>
      </c>
      <c r="J31" s="33">
        <f t="shared" ref="J31" si="76">IF(E31="","",IF(E31="Buy",(I31-G31),(G31-I31)))</f>
        <v>-15</v>
      </c>
      <c r="K31" s="34">
        <f t="shared" ref="K31" si="77">IF(E31="","",J31*F31)</f>
        <v>-3000</v>
      </c>
      <c r="L31" s="23">
        <v>400</v>
      </c>
      <c r="M31" s="48">
        <f t="shared" ref="M31" si="78">G31*F31*0.03%</f>
        <v>300.29999999999995</v>
      </c>
      <c r="N31" s="34">
        <f t="shared" ref="N31" si="79">K31-M31</f>
        <v>-3300.3</v>
      </c>
      <c r="O31" s="55"/>
    </row>
    <row r="32" spans="1:15" s="1" customFormat="1" ht="29.25" customHeight="1">
      <c r="A32" s="19">
        <v>24</v>
      </c>
      <c r="B32" s="21">
        <v>43930</v>
      </c>
      <c r="C32" s="22" t="s">
        <v>296</v>
      </c>
      <c r="D32" s="20" t="s">
        <v>163</v>
      </c>
      <c r="E32" s="23" t="s">
        <v>12</v>
      </c>
      <c r="F32" s="23">
        <v>4200</v>
      </c>
      <c r="G32" s="23">
        <v>208.2</v>
      </c>
      <c r="H32" s="23">
        <v>206.5</v>
      </c>
      <c r="I32" s="23">
        <v>210.4</v>
      </c>
      <c r="J32" s="33">
        <f t="shared" ref="J32" si="80">IF(E32="","",IF(E32="Buy",(I32-G32),(G32-I32)))</f>
        <v>2.2000000000000171</v>
      </c>
      <c r="K32" s="34">
        <f t="shared" ref="K32" si="81">IF(E32="","",J32*F32)</f>
        <v>9240.0000000000709</v>
      </c>
      <c r="L32" s="23">
        <v>400</v>
      </c>
      <c r="M32" s="48">
        <f t="shared" ref="M32" si="82">G32*F32*0.03%</f>
        <v>262.33199999999999</v>
      </c>
      <c r="N32" s="34">
        <f t="shared" ref="N32" si="83">K32-M32</f>
        <v>8977.6680000000706</v>
      </c>
      <c r="O32" s="55"/>
    </row>
    <row r="33" spans="1:15" s="1" customFormat="1" ht="29.25" customHeight="1">
      <c r="A33" s="19">
        <v>25</v>
      </c>
      <c r="B33" s="21">
        <v>43930</v>
      </c>
      <c r="C33" s="22" t="s">
        <v>297</v>
      </c>
      <c r="D33" s="20" t="s">
        <v>241</v>
      </c>
      <c r="E33" s="23" t="s">
        <v>12</v>
      </c>
      <c r="F33" s="23">
        <v>500</v>
      </c>
      <c r="G33" s="23">
        <v>3225</v>
      </c>
      <c r="H33" s="23">
        <v>3210.5</v>
      </c>
      <c r="I33" s="23">
        <v>3245</v>
      </c>
      <c r="J33" s="33">
        <f t="shared" ref="J33" si="84">IF(E33="","",IF(E33="Buy",(I33-G33),(G33-I33)))</f>
        <v>20</v>
      </c>
      <c r="K33" s="34">
        <f t="shared" ref="K33" si="85">IF(E33="","",J33*F33)</f>
        <v>10000</v>
      </c>
      <c r="L33" s="23">
        <v>400</v>
      </c>
      <c r="M33" s="48">
        <f t="shared" ref="M33" si="86">G33*F33*0.03%</f>
        <v>483.74999999999994</v>
      </c>
      <c r="N33" s="34">
        <f t="shared" ref="N33" si="87">K33-M33</f>
        <v>9516.25</v>
      </c>
      <c r="O33" s="55">
        <f>SUM(N29:N33)</f>
        <v>51703.678000000065</v>
      </c>
    </row>
    <row r="34" spans="1:15" s="1" customFormat="1" ht="29.25" customHeight="1">
      <c r="A34" s="19">
        <v>26</v>
      </c>
      <c r="B34" s="21">
        <v>43934</v>
      </c>
      <c r="C34" s="22" t="s">
        <v>188</v>
      </c>
      <c r="D34" s="20" t="s">
        <v>216</v>
      </c>
      <c r="E34" s="23" t="s">
        <v>13</v>
      </c>
      <c r="F34" s="23">
        <v>2400</v>
      </c>
      <c r="G34" s="23">
        <v>93</v>
      </c>
      <c r="H34" s="23">
        <v>95.5</v>
      </c>
      <c r="I34" s="23">
        <v>90.8</v>
      </c>
      <c r="J34" s="33">
        <f t="shared" ref="J34" si="88">IF(E34="","",IF(E34="Buy",(I34-G34),(G34-I34)))</f>
        <v>2.2000000000000028</v>
      </c>
      <c r="K34" s="34">
        <f t="shared" ref="K34" si="89">IF(E34="","",J34*F34)</f>
        <v>5280.0000000000073</v>
      </c>
      <c r="L34" s="23">
        <v>400</v>
      </c>
      <c r="M34" s="48">
        <f t="shared" ref="M34" si="90">G34*F34*0.03%</f>
        <v>66.959999999999994</v>
      </c>
      <c r="N34" s="34">
        <f t="shared" ref="N34" si="91">K34-M34</f>
        <v>5213.0400000000072</v>
      </c>
      <c r="O34" s="55"/>
    </row>
    <row r="35" spans="1:15" s="1" customFormat="1" ht="29.25" customHeight="1">
      <c r="A35" s="19">
        <v>27</v>
      </c>
      <c r="B35" s="21">
        <v>43934</v>
      </c>
      <c r="C35" s="22" t="s">
        <v>294</v>
      </c>
      <c r="D35" s="20" t="s">
        <v>193</v>
      </c>
      <c r="E35" s="23" t="s">
        <v>12</v>
      </c>
      <c r="F35" s="23">
        <v>4600</v>
      </c>
      <c r="G35" s="23">
        <v>347.6</v>
      </c>
      <c r="H35" s="23">
        <v>345.5</v>
      </c>
      <c r="I35" s="23">
        <v>351.75</v>
      </c>
      <c r="J35" s="33">
        <f t="shared" ref="J35" si="92">IF(E35="","",IF(E35="Buy",(I35-G35),(G35-I35)))</f>
        <v>4.1499999999999773</v>
      </c>
      <c r="K35" s="34">
        <f t="shared" ref="K35" si="93">IF(E35="","",J35*F35)</f>
        <v>19089.999999999894</v>
      </c>
      <c r="L35" s="23">
        <v>400</v>
      </c>
      <c r="M35" s="48">
        <f t="shared" ref="M35" si="94">G35*F35*0.03%</f>
        <v>479.68799999999993</v>
      </c>
      <c r="N35" s="34">
        <f t="shared" ref="N35" si="95">K35-M35</f>
        <v>18610.311999999896</v>
      </c>
      <c r="O35" s="55"/>
    </row>
    <row r="36" spans="1:15" s="1" customFormat="1" ht="29.25" customHeight="1">
      <c r="A36" s="19">
        <v>28</v>
      </c>
      <c r="B36" s="21">
        <v>43934</v>
      </c>
      <c r="C36" s="22" t="s">
        <v>298</v>
      </c>
      <c r="D36" s="20" t="s">
        <v>266</v>
      </c>
      <c r="E36" s="23" t="s">
        <v>13</v>
      </c>
      <c r="F36" s="23">
        <v>250</v>
      </c>
      <c r="G36" s="23">
        <v>4497</v>
      </c>
      <c r="H36" s="23">
        <v>4530.5</v>
      </c>
      <c r="I36" s="23">
        <v>4515</v>
      </c>
      <c r="J36" s="33">
        <f t="shared" ref="J36" si="96">IF(E36="","",IF(E36="Buy",(I36-G36),(G36-I36)))</f>
        <v>-18</v>
      </c>
      <c r="K36" s="34">
        <f t="shared" ref="K36" si="97">IF(E36="","",J36*F36)</f>
        <v>-4500</v>
      </c>
      <c r="L36" s="23">
        <v>400</v>
      </c>
      <c r="M36" s="48">
        <f t="shared" ref="M36" si="98">G36*F36*0.03%</f>
        <v>337.27499999999998</v>
      </c>
      <c r="N36" s="34">
        <f t="shared" ref="N36" si="99">K36-M36</f>
        <v>-4837.2749999999996</v>
      </c>
      <c r="O36" s="55">
        <f>SUM(N34:N36)</f>
        <v>18986.076999999903</v>
      </c>
    </row>
    <row r="37" spans="1:15" s="1" customFormat="1" ht="29.25" customHeight="1">
      <c r="A37" s="19">
        <v>29</v>
      </c>
      <c r="B37" s="21">
        <v>43936</v>
      </c>
      <c r="C37" s="22" t="s">
        <v>110</v>
      </c>
      <c r="D37" s="20" t="s">
        <v>47</v>
      </c>
      <c r="E37" s="23" t="s">
        <v>12</v>
      </c>
      <c r="F37" s="23">
        <v>1800</v>
      </c>
      <c r="G37" s="23">
        <v>340.5</v>
      </c>
      <c r="H37" s="23">
        <v>339.5</v>
      </c>
      <c r="I37" s="23">
        <v>347.4</v>
      </c>
      <c r="J37" s="33">
        <f t="shared" ref="J37" si="100">IF(E37="","",IF(E37="Buy",(I37-G37),(G37-I37)))</f>
        <v>6.8999999999999773</v>
      </c>
      <c r="K37" s="34">
        <f t="shared" ref="K37" si="101">IF(E37="","",J37*F37)</f>
        <v>12419.99999999996</v>
      </c>
      <c r="L37" s="23">
        <v>400</v>
      </c>
      <c r="M37" s="48">
        <f t="shared" ref="M37" si="102">G37*F37*0.03%</f>
        <v>183.86999999999998</v>
      </c>
      <c r="N37" s="34">
        <f t="shared" ref="N37" si="103">K37-M37</f>
        <v>12236.129999999959</v>
      </c>
      <c r="O37" s="55"/>
    </row>
    <row r="38" spans="1:15" s="1" customFormat="1" ht="29.25" customHeight="1">
      <c r="A38" s="19">
        <v>30</v>
      </c>
      <c r="B38" s="21">
        <v>43936</v>
      </c>
      <c r="C38" s="22" t="s">
        <v>70</v>
      </c>
      <c r="D38" s="20" t="s">
        <v>49</v>
      </c>
      <c r="E38" s="23" t="s">
        <v>12</v>
      </c>
      <c r="F38" s="23">
        <v>1000</v>
      </c>
      <c r="G38" s="23">
        <v>1328</v>
      </c>
      <c r="H38" s="23">
        <v>1321.5</v>
      </c>
      <c r="I38" s="23">
        <v>1321.5</v>
      </c>
      <c r="J38" s="33">
        <f t="shared" ref="J38" si="104">IF(E38="","",IF(E38="Buy",(I38-G38),(G38-I38)))</f>
        <v>-6.5</v>
      </c>
      <c r="K38" s="34">
        <f t="shared" ref="K38" si="105">IF(E38="","",J38*F38)</f>
        <v>-6500</v>
      </c>
      <c r="L38" s="23">
        <v>400</v>
      </c>
      <c r="M38" s="48">
        <f t="shared" ref="M38" si="106">G38*F38*0.03%</f>
        <v>398.4</v>
      </c>
      <c r="N38" s="34">
        <f t="shared" ref="N38" si="107">K38-M38</f>
        <v>-6898.4</v>
      </c>
      <c r="O38" s="55"/>
    </row>
    <row r="39" spans="1:15" s="1" customFormat="1" ht="29.25" customHeight="1">
      <c r="A39" s="19">
        <v>31</v>
      </c>
      <c r="B39" s="21">
        <v>43936</v>
      </c>
      <c r="C39" s="22" t="s">
        <v>246</v>
      </c>
      <c r="D39" s="20" t="s">
        <v>302</v>
      </c>
      <c r="E39" s="23" t="s">
        <v>12</v>
      </c>
      <c r="F39" s="23">
        <v>2200</v>
      </c>
      <c r="G39" s="23">
        <v>727</v>
      </c>
      <c r="H39" s="23">
        <v>723.5</v>
      </c>
      <c r="I39" s="23">
        <v>733</v>
      </c>
      <c r="J39" s="33">
        <f t="shared" ref="J39" si="108">IF(E39="","",IF(E39="Buy",(I39-G39),(G39-I39)))</f>
        <v>6</v>
      </c>
      <c r="K39" s="34">
        <f t="shared" ref="K39" si="109">IF(E39="","",J39*F39)</f>
        <v>13200</v>
      </c>
      <c r="L39" s="23">
        <v>400</v>
      </c>
      <c r="M39" s="48">
        <f t="shared" ref="M39" si="110">G39*F39*0.03%</f>
        <v>479.81999999999994</v>
      </c>
      <c r="N39" s="34">
        <f t="shared" ref="N39" si="111">K39-M39</f>
        <v>12720.18</v>
      </c>
      <c r="O39" s="55"/>
    </row>
    <row r="40" spans="1:15" s="1" customFormat="1" ht="29.25" customHeight="1">
      <c r="A40" s="19">
        <v>32</v>
      </c>
      <c r="B40" s="21">
        <v>43936</v>
      </c>
      <c r="C40" s="22" t="s">
        <v>303</v>
      </c>
      <c r="D40" s="20" t="s">
        <v>89</v>
      </c>
      <c r="E40" s="23" t="s">
        <v>12</v>
      </c>
      <c r="F40" s="23">
        <v>618</v>
      </c>
      <c r="G40" s="23">
        <v>974</v>
      </c>
      <c r="H40" s="23">
        <v>965.5</v>
      </c>
      <c r="I40" s="23">
        <v>988.25</v>
      </c>
      <c r="J40" s="33">
        <f t="shared" ref="J40" si="112">IF(E40="","",IF(E40="Buy",(I40-G40),(G40-I40)))</f>
        <v>14.25</v>
      </c>
      <c r="K40" s="34">
        <f t="shared" ref="K40" si="113">IF(E40="","",J40*F40)</f>
        <v>8806.5</v>
      </c>
      <c r="L40" s="23">
        <v>400</v>
      </c>
      <c r="M40" s="48">
        <f t="shared" ref="M40" si="114">G40*F40*0.03%</f>
        <v>180.57959999999997</v>
      </c>
      <c r="N40" s="34">
        <f t="shared" ref="N40" si="115">K40-M40</f>
        <v>8625.9204000000009</v>
      </c>
      <c r="O40" s="55"/>
    </row>
    <row r="41" spans="1:15" s="1" customFormat="1" ht="29.25" customHeight="1">
      <c r="A41" s="19">
        <v>33</v>
      </c>
      <c r="B41" s="21">
        <v>43936</v>
      </c>
      <c r="C41" s="22" t="s">
        <v>111</v>
      </c>
      <c r="D41" s="20" t="s">
        <v>182</v>
      </c>
      <c r="E41" s="23" t="s">
        <v>12</v>
      </c>
      <c r="F41" s="23">
        <v>2600</v>
      </c>
      <c r="G41" s="23">
        <v>262.60000000000002</v>
      </c>
      <c r="H41" s="23">
        <v>259.2</v>
      </c>
      <c r="I41" s="23">
        <v>259.2</v>
      </c>
      <c r="J41" s="33">
        <f t="shared" ref="J41" si="116">IF(E41="","",IF(E41="Buy",(I41-G41),(G41-I41)))</f>
        <v>-3.4000000000000341</v>
      </c>
      <c r="K41" s="34">
        <f t="shared" ref="K41" si="117">IF(E41="","",J41*F41)</f>
        <v>-8840.0000000000891</v>
      </c>
      <c r="L41" s="23">
        <v>400</v>
      </c>
      <c r="M41" s="48">
        <f t="shared" ref="M41" si="118">G41*F41*0.03%</f>
        <v>204.828</v>
      </c>
      <c r="N41" s="34">
        <f t="shared" ref="N41" si="119">K41-M41</f>
        <v>-9044.8280000000887</v>
      </c>
      <c r="O41" s="55"/>
    </row>
    <row r="42" spans="1:15" s="1" customFormat="1" ht="29.25" customHeight="1">
      <c r="A42" s="19">
        <v>34</v>
      </c>
      <c r="B42" s="21">
        <v>43936</v>
      </c>
      <c r="C42" s="22" t="s">
        <v>304</v>
      </c>
      <c r="D42" s="20" t="s">
        <v>78</v>
      </c>
      <c r="E42" s="23" t="s">
        <v>13</v>
      </c>
      <c r="F42" s="23">
        <v>500</v>
      </c>
      <c r="G42" s="23">
        <v>2258</v>
      </c>
      <c r="H42" s="23">
        <v>2282.5</v>
      </c>
      <c r="I42" s="23">
        <v>2220</v>
      </c>
      <c r="J42" s="33">
        <f t="shared" ref="J42" si="120">IF(E42="","",IF(E42="Buy",(I42-G42),(G42-I42)))</f>
        <v>38</v>
      </c>
      <c r="K42" s="34">
        <f t="shared" ref="K42" si="121">IF(E42="","",J42*F42)</f>
        <v>19000</v>
      </c>
      <c r="L42" s="23">
        <v>400</v>
      </c>
      <c r="M42" s="48">
        <f t="shared" ref="M42" si="122">G42*F42*0.03%</f>
        <v>338.7</v>
      </c>
      <c r="N42" s="34">
        <f t="shared" ref="N42" si="123">K42-M42</f>
        <v>18661.3</v>
      </c>
      <c r="O42" s="55">
        <f>SUM(N37:N42)</f>
        <v>36300.30239999987</v>
      </c>
    </row>
    <row r="43" spans="1:15" s="1" customFormat="1" ht="29.25" customHeight="1">
      <c r="A43" s="19">
        <v>35</v>
      </c>
      <c r="B43" s="21">
        <v>43937</v>
      </c>
      <c r="C43" s="22" t="s">
        <v>106</v>
      </c>
      <c r="D43" s="20" t="s">
        <v>181</v>
      </c>
      <c r="E43" s="23" t="s">
        <v>13</v>
      </c>
      <c r="F43" s="23">
        <v>1100</v>
      </c>
      <c r="G43" s="23">
        <v>1166</v>
      </c>
      <c r="H43" s="23">
        <v>1176.5</v>
      </c>
      <c r="I43" s="23">
        <v>1170</v>
      </c>
      <c r="J43" s="33">
        <f t="shared" ref="J43" si="124">IF(E43="","",IF(E43="Buy",(I43-G43),(G43-I43)))</f>
        <v>-4</v>
      </c>
      <c r="K43" s="34">
        <f t="shared" ref="K43" si="125">IF(E43="","",J43*F43)</f>
        <v>-4400</v>
      </c>
      <c r="L43" s="23">
        <v>400</v>
      </c>
      <c r="M43" s="48">
        <f t="shared" ref="M43" si="126">G43*F43*0.03%</f>
        <v>384.78</v>
      </c>
      <c r="N43" s="34">
        <f t="shared" ref="N43" si="127">K43-M43</f>
        <v>-4784.78</v>
      </c>
      <c r="O43" s="55"/>
    </row>
    <row r="44" spans="1:15" s="1" customFormat="1" ht="29.25" customHeight="1">
      <c r="A44" s="19">
        <v>36</v>
      </c>
      <c r="B44" s="21">
        <v>43937</v>
      </c>
      <c r="C44" s="22" t="s">
        <v>66</v>
      </c>
      <c r="D44" s="20" t="s">
        <v>52</v>
      </c>
      <c r="E44" s="23" t="s">
        <v>13</v>
      </c>
      <c r="F44" s="23">
        <v>800</v>
      </c>
      <c r="G44" s="23">
        <v>1123</v>
      </c>
      <c r="H44" s="23">
        <v>1133.5</v>
      </c>
      <c r="I44" s="23">
        <v>1133.5</v>
      </c>
      <c r="J44" s="33">
        <f t="shared" ref="J44" si="128">IF(E44="","",IF(E44="Buy",(I44-G44),(G44-I44)))</f>
        <v>-10.5</v>
      </c>
      <c r="K44" s="34">
        <f t="shared" ref="K44" si="129">IF(E44="","",J44*F44)</f>
        <v>-8400</v>
      </c>
      <c r="L44" s="23">
        <v>400</v>
      </c>
      <c r="M44" s="48">
        <f t="shared" ref="M44" si="130">G44*F44*0.03%</f>
        <v>269.52</v>
      </c>
      <c r="N44" s="34">
        <f t="shared" ref="N44" si="131">K44-M44</f>
        <v>-8669.52</v>
      </c>
      <c r="O44" s="55"/>
    </row>
    <row r="45" spans="1:15" s="1" customFormat="1" ht="29.25" customHeight="1">
      <c r="A45" s="19">
        <v>37</v>
      </c>
      <c r="B45" s="21">
        <v>43937</v>
      </c>
      <c r="C45" s="22" t="s">
        <v>305</v>
      </c>
      <c r="D45" s="20" t="s">
        <v>170</v>
      </c>
      <c r="E45" s="23" t="s">
        <v>13</v>
      </c>
      <c r="F45" s="23">
        <v>2400</v>
      </c>
      <c r="G45" s="23">
        <v>513.5</v>
      </c>
      <c r="H45" s="23">
        <v>517.85</v>
      </c>
      <c r="I45" s="23">
        <v>514.9</v>
      </c>
      <c r="J45" s="33">
        <f t="shared" ref="J45:J46" si="132">IF(E45="","",IF(E45="Buy",(I45-G45),(G45-I45)))</f>
        <v>-1.3999999999999773</v>
      </c>
      <c r="K45" s="34">
        <f t="shared" ref="K45:K46" si="133">IF(E45="","",J45*F45)</f>
        <v>-3359.9999999999454</v>
      </c>
      <c r="L45" s="23">
        <v>400</v>
      </c>
      <c r="M45" s="48">
        <f t="shared" ref="M45:M46" si="134">G45*F45*0.03%</f>
        <v>369.71999999999997</v>
      </c>
      <c r="N45" s="34">
        <f t="shared" ref="N45:N46" si="135">K45-M45</f>
        <v>-3729.7199999999452</v>
      </c>
      <c r="O45" s="55"/>
    </row>
    <row r="46" spans="1:15" s="1" customFormat="1" ht="29.25" customHeight="1">
      <c r="A46" s="19">
        <v>38</v>
      </c>
      <c r="B46" s="21">
        <v>43937</v>
      </c>
      <c r="C46" s="22" t="s">
        <v>306</v>
      </c>
      <c r="D46" s="20" t="s">
        <v>51</v>
      </c>
      <c r="E46" s="23" t="s">
        <v>12</v>
      </c>
      <c r="F46" s="23">
        <v>2400</v>
      </c>
      <c r="G46" s="23">
        <v>360.5</v>
      </c>
      <c r="H46" s="23">
        <v>358.2</v>
      </c>
      <c r="I46" s="23">
        <v>363.55</v>
      </c>
      <c r="J46" s="33">
        <f t="shared" si="132"/>
        <v>3.0500000000000114</v>
      </c>
      <c r="K46" s="34">
        <f t="shared" si="133"/>
        <v>7320.0000000000273</v>
      </c>
      <c r="L46" s="23">
        <v>400</v>
      </c>
      <c r="M46" s="48">
        <f t="shared" si="134"/>
        <v>259.56</v>
      </c>
      <c r="N46" s="34">
        <f t="shared" si="135"/>
        <v>7060.4400000000269</v>
      </c>
      <c r="O46" s="55"/>
    </row>
    <row r="47" spans="1:15" s="1" customFormat="1" ht="29.25" customHeight="1">
      <c r="A47" s="19">
        <v>39</v>
      </c>
      <c r="B47" s="21">
        <v>43937</v>
      </c>
      <c r="C47" s="22" t="s">
        <v>46</v>
      </c>
      <c r="D47" s="20" t="s">
        <v>165</v>
      </c>
      <c r="E47" s="23" t="s">
        <v>13</v>
      </c>
      <c r="F47" s="23">
        <v>6600</v>
      </c>
      <c r="G47" s="23">
        <v>136.5</v>
      </c>
      <c r="H47" s="23">
        <v>138.05000000000001</v>
      </c>
      <c r="I47" s="23">
        <v>137.35</v>
      </c>
      <c r="J47" s="33">
        <f t="shared" ref="J47" si="136">IF(E47="","",IF(E47="Buy",(I47-G47),(G47-I47)))</f>
        <v>-0.84999999999999432</v>
      </c>
      <c r="K47" s="34">
        <f t="shared" ref="K47" si="137">IF(E47="","",J47*F47)</f>
        <v>-5609.9999999999627</v>
      </c>
      <c r="L47" s="23">
        <v>400</v>
      </c>
      <c r="M47" s="48">
        <f t="shared" ref="M47" si="138">G47*F47*0.03%</f>
        <v>270.27</v>
      </c>
      <c r="N47" s="34">
        <f t="shared" ref="N47" si="139">K47-M47</f>
        <v>-5880.2699999999622</v>
      </c>
      <c r="O47" s="55"/>
    </row>
    <row r="48" spans="1:15" s="1" customFormat="1" ht="29.25" customHeight="1">
      <c r="A48" s="19">
        <v>40</v>
      </c>
      <c r="B48" s="21">
        <v>43937</v>
      </c>
      <c r="C48" s="22" t="s">
        <v>307</v>
      </c>
      <c r="D48" s="20" t="s">
        <v>98</v>
      </c>
      <c r="E48" s="23" t="s">
        <v>12</v>
      </c>
      <c r="F48" s="23">
        <v>10000</v>
      </c>
      <c r="G48" s="23">
        <v>80.3</v>
      </c>
      <c r="H48" s="23">
        <v>79.05</v>
      </c>
      <c r="I48" s="23">
        <v>81.75</v>
      </c>
      <c r="J48" s="33">
        <f t="shared" ref="J48" si="140">IF(E48="","",IF(E48="Buy",(I48-G48),(G48-I48)))</f>
        <v>1.4500000000000028</v>
      </c>
      <c r="K48" s="34">
        <f t="shared" ref="K48" si="141">IF(E48="","",J48*F48)</f>
        <v>14500.000000000029</v>
      </c>
      <c r="L48" s="23">
        <v>400</v>
      </c>
      <c r="M48" s="48">
        <f t="shared" ref="M48" si="142">G48*F48*0.03%</f>
        <v>240.89999999999998</v>
      </c>
      <c r="N48" s="34">
        <f t="shared" ref="N48" si="143">K48-M48</f>
        <v>14259.100000000029</v>
      </c>
      <c r="O48" s="55">
        <f>SUM(N43:N48)</f>
        <v>-1744.7499999998508</v>
      </c>
    </row>
    <row r="49" spans="1:15" s="1" customFormat="1" ht="29.25" customHeight="1">
      <c r="A49" s="19">
        <v>41</v>
      </c>
      <c r="B49" s="21">
        <v>43938</v>
      </c>
      <c r="C49" s="22" t="s">
        <v>199</v>
      </c>
      <c r="D49" s="20" t="s">
        <v>152</v>
      </c>
      <c r="E49" s="23" t="s">
        <v>12</v>
      </c>
      <c r="F49" s="23">
        <v>2000</v>
      </c>
      <c r="G49" s="23">
        <v>544.20000000000005</v>
      </c>
      <c r="H49" s="23">
        <v>539.95000000000005</v>
      </c>
      <c r="I49" s="23">
        <v>542</v>
      </c>
      <c r="J49" s="33">
        <f t="shared" ref="J49" si="144">IF(E49="","",IF(E49="Buy",(I49-G49),(G49-I49)))</f>
        <v>-2.2000000000000455</v>
      </c>
      <c r="K49" s="34">
        <f t="shared" ref="K49" si="145">IF(E49="","",J49*F49)</f>
        <v>-4400.0000000000909</v>
      </c>
      <c r="L49" s="23">
        <v>400</v>
      </c>
      <c r="M49" s="48">
        <f t="shared" ref="M49" si="146">G49*F49*0.03%</f>
        <v>326.52</v>
      </c>
      <c r="N49" s="34">
        <f t="shared" ref="N49" si="147">K49-M49</f>
        <v>-4726.5200000000914</v>
      </c>
      <c r="O49" s="55"/>
    </row>
    <row r="50" spans="1:15" s="1" customFormat="1" ht="29.25" customHeight="1">
      <c r="A50" s="19">
        <v>42</v>
      </c>
      <c r="B50" s="21">
        <v>43938</v>
      </c>
      <c r="C50" s="22" t="s">
        <v>142</v>
      </c>
      <c r="D50" s="20" t="s">
        <v>171</v>
      </c>
      <c r="E50" s="23" t="s">
        <v>12</v>
      </c>
      <c r="F50" s="23">
        <v>750</v>
      </c>
      <c r="G50" s="23">
        <v>1147</v>
      </c>
      <c r="H50" s="23">
        <v>1134.95</v>
      </c>
      <c r="I50" s="23">
        <v>1134.95</v>
      </c>
      <c r="J50" s="33">
        <f t="shared" ref="J50" si="148">IF(E50="","",IF(E50="Buy",(I50-G50),(G50-I50)))</f>
        <v>-12.049999999999955</v>
      </c>
      <c r="K50" s="34">
        <f t="shared" ref="K50" si="149">IF(E50="","",J50*F50)</f>
        <v>-9037.4999999999654</v>
      </c>
      <c r="L50" s="23">
        <v>400</v>
      </c>
      <c r="M50" s="48">
        <f t="shared" ref="M50" si="150">G50*F50*0.03%</f>
        <v>258.07499999999999</v>
      </c>
      <c r="N50" s="34">
        <f t="shared" ref="N50" si="151">K50-M50</f>
        <v>-9295.5749999999662</v>
      </c>
      <c r="O50" s="55"/>
    </row>
    <row r="51" spans="1:15" s="1" customFormat="1" ht="29.25" customHeight="1">
      <c r="A51" s="19">
        <v>43</v>
      </c>
      <c r="B51" s="21">
        <v>43938</v>
      </c>
      <c r="C51" s="22" t="s">
        <v>198</v>
      </c>
      <c r="D51" s="20" t="s">
        <v>105</v>
      </c>
      <c r="E51" s="23" t="s">
        <v>12</v>
      </c>
      <c r="F51" s="23">
        <v>600</v>
      </c>
      <c r="G51" s="23">
        <v>1082.5</v>
      </c>
      <c r="H51" s="23">
        <v>1071.5</v>
      </c>
      <c r="I51" s="23">
        <v>1088</v>
      </c>
      <c r="J51" s="33">
        <f t="shared" ref="J51" si="152">IF(E51="","",IF(E51="Buy",(I51-G51),(G51-I51)))</f>
        <v>5.5</v>
      </c>
      <c r="K51" s="34">
        <f t="shared" ref="K51" si="153">IF(E51="","",J51*F51)</f>
        <v>3300</v>
      </c>
      <c r="L51" s="23">
        <v>400</v>
      </c>
      <c r="M51" s="48">
        <f t="shared" ref="M51" si="154">G51*F51*0.03%</f>
        <v>194.85</v>
      </c>
      <c r="N51" s="34">
        <f t="shared" ref="N51" si="155">K51-M51</f>
        <v>3105.15</v>
      </c>
      <c r="O51" s="55">
        <f>SUM(N49:N51)</f>
        <v>-10916.945000000058</v>
      </c>
    </row>
    <row r="52" spans="1:15" s="1" customFormat="1" ht="29.25" customHeight="1">
      <c r="A52" s="19">
        <v>44</v>
      </c>
      <c r="B52" s="21">
        <v>43941</v>
      </c>
      <c r="C52" s="22" t="s">
        <v>58</v>
      </c>
      <c r="D52" s="20" t="s">
        <v>113</v>
      </c>
      <c r="E52" s="23" t="s">
        <v>12</v>
      </c>
      <c r="F52" s="23">
        <v>8600</v>
      </c>
      <c r="G52" s="23">
        <v>80.400000000000006</v>
      </c>
      <c r="H52" s="23">
        <v>79.05</v>
      </c>
      <c r="I52" s="23">
        <v>82.2</v>
      </c>
      <c r="J52" s="33">
        <f t="shared" ref="J52" si="156">IF(E52="","",IF(E52="Buy",(I52-G52),(G52-I52)))</f>
        <v>1.7999999999999972</v>
      </c>
      <c r="K52" s="34">
        <f t="shared" ref="K52" si="157">IF(E52="","",J52*F52)</f>
        <v>15479.999999999976</v>
      </c>
      <c r="L52" s="23">
        <v>400</v>
      </c>
      <c r="M52" s="48">
        <f t="shared" ref="M52" si="158">G52*F52*0.03%</f>
        <v>207.43199999999999</v>
      </c>
      <c r="N52" s="34">
        <f t="shared" ref="N52" si="159">K52-M52</f>
        <v>15272.567999999976</v>
      </c>
      <c r="O52" s="55"/>
    </row>
    <row r="53" spans="1:15" s="1" customFormat="1" ht="29.25" customHeight="1">
      <c r="A53" s="19">
        <v>45</v>
      </c>
      <c r="B53" s="21">
        <v>43941</v>
      </c>
      <c r="C53" s="22" t="s">
        <v>294</v>
      </c>
      <c r="D53" s="20" t="s">
        <v>99</v>
      </c>
      <c r="E53" s="23" t="s">
        <v>12</v>
      </c>
      <c r="F53" s="23">
        <v>8000</v>
      </c>
      <c r="G53" s="23">
        <v>150</v>
      </c>
      <c r="H53" s="23">
        <v>148.55000000000001</v>
      </c>
      <c r="I53" s="23">
        <v>153</v>
      </c>
      <c r="J53" s="33">
        <f t="shared" ref="J53" si="160">IF(E53="","",IF(E53="Buy",(I53-G53),(G53-I53)))</f>
        <v>3</v>
      </c>
      <c r="K53" s="34">
        <f t="shared" ref="K53" si="161">IF(E53="","",J53*F53)</f>
        <v>24000</v>
      </c>
      <c r="L53" s="23">
        <v>400</v>
      </c>
      <c r="M53" s="48">
        <f t="shared" ref="M53" si="162">G53*F53*0.03%</f>
        <v>359.99999999999994</v>
      </c>
      <c r="N53" s="34">
        <f t="shared" ref="N53" si="163">K53-M53</f>
        <v>23640</v>
      </c>
      <c r="O53" s="55"/>
    </row>
    <row r="54" spans="1:15" s="1" customFormat="1" ht="29.25" customHeight="1">
      <c r="A54" s="19">
        <v>46</v>
      </c>
      <c r="B54" s="21">
        <v>43941</v>
      </c>
      <c r="C54" s="22" t="s">
        <v>308</v>
      </c>
      <c r="D54" s="20" t="s">
        <v>95</v>
      </c>
      <c r="E54" s="23" t="s">
        <v>12</v>
      </c>
      <c r="F54" s="23">
        <v>3000</v>
      </c>
      <c r="G54" s="23">
        <v>750</v>
      </c>
      <c r="H54" s="23">
        <v>747.5</v>
      </c>
      <c r="I54" s="23">
        <v>754</v>
      </c>
      <c r="J54" s="33">
        <f t="shared" ref="J54" si="164">IF(E54="","",IF(E54="Buy",(I54-G54),(G54-I54)))</f>
        <v>4</v>
      </c>
      <c r="K54" s="34">
        <f t="shared" ref="K54" si="165">IF(E54="","",J54*F54)</f>
        <v>12000</v>
      </c>
      <c r="L54" s="23">
        <v>400</v>
      </c>
      <c r="M54" s="48">
        <f t="shared" ref="M54" si="166">G54*F54*0.03%</f>
        <v>674.99999999999989</v>
      </c>
      <c r="N54" s="34">
        <f t="shared" ref="N54" si="167">K54-M54</f>
        <v>11325</v>
      </c>
      <c r="O54" s="55"/>
    </row>
    <row r="55" spans="1:15" s="1" customFormat="1" ht="29.25" customHeight="1">
      <c r="A55" s="19">
        <v>47</v>
      </c>
      <c r="B55" s="21">
        <v>43941</v>
      </c>
      <c r="C55" s="22" t="s">
        <v>309</v>
      </c>
      <c r="D55" s="20" t="s">
        <v>117</v>
      </c>
      <c r="E55" s="23" t="s">
        <v>12</v>
      </c>
      <c r="F55" s="23">
        <v>12000</v>
      </c>
      <c r="G55" s="23">
        <v>114.45</v>
      </c>
      <c r="H55" s="23">
        <v>113.25</v>
      </c>
      <c r="I55" s="23">
        <v>113.25</v>
      </c>
      <c r="J55" s="33">
        <f t="shared" ref="J55" si="168">IF(E55="","",IF(E55="Buy",(I55-G55),(G55-I55)))</f>
        <v>-1.2000000000000028</v>
      </c>
      <c r="K55" s="34">
        <f t="shared" ref="K55" si="169">IF(E55="","",J55*F55)</f>
        <v>-14400.000000000035</v>
      </c>
      <c r="L55" s="23">
        <v>400</v>
      </c>
      <c r="M55" s="48">
        <f t="shared" ref="M55" si="170">G55*F55*0.03%</f>
        <v>412.02</v>
      </c>
      <c r="N55" s="34">
        <f t="shared" ref="N55" si="171">K55-M55</f>
        <v>-14812.020000000035</v>
      </c>
      <c r="O55" s="55">
        <f>SUM(N52:N55)</f>
        <v>35425.547999999944</v>
      </c>
    </row>
    <row r="56" spans="1:15" s="1" customFormat="1" ht="29.25" customHeight="1">
      <c r="A56" s="19">
        <v>48</v>
      </c>
      <c r="B56" s="21">
        <v>43942</v>
      </c>
      <c r="C56" s="22" t="s">
        <v>137</v>
      </c>
      <c r="D56" s="20" t="s">
        <v>181</v>
      </c>
      <c r="E56" s="23" t="s">
        <v>13</v>
      </c>
      <c r="F56" s="23">
        <v>1100</v>
      </c>
      <c r="G56" s="23">
        <v>1174</v>
      </c>
      <c r="H56" s="23">
        <v>1184.0999999999999</v>
      </c>
      <c r="I56" s="23">
        <v>1184.0999999999999</v>
      </c>
      <c r="J56" s="33">
        <f t="shared" ref="J56" si="172">IF(E56="","",IF(E56="Buy",(I56-G56),(G56-I56)))</f>
        <v>-10.099999999999909</v>
      </c>
      <c r="K56" s="34">
        <f t="shared" ref="K56" si="173">IF(E56="","",J56*F56)</f>
        <v>-11109.9999999999</v>
      </c>
      <c r="L56" s="23">
        <v>400</v>
      </c>
      <c r="M56" s="48">
        <f t="shared" ref="M56" si="174">G56*F56*0.03%</f>
        <v>387.41999999999996</v>
      </c>
      <c r="N56" s="34">
        <f t="shared" ref="N56" si="175">K56-M56</f>
        <v>-11497.4199999999</v>
      </c>
      <c r="O56" s="55"/>
    </row>
    <row r="57" spans="1:15" s="1" customFormat="1" ht="29.25" customHeight="1">
      <c r="A57" s="19">
        <v>49</v>
      </c>
      <c r="B57" s="21">
        <v>43942</v>
      </c>
      <c r="C57" s="22" t="s">
        <v>310</v>
      </c>
      <c r="D57" s="20" t="s">
        <v>159</v>
      </c>
      <c r="E57" s="23" t="s">
        <v>12</v>
      </c>
      <c r="F57" s="23">
        <v>800</v>
      </c>
      <c r="G57" s="23">
        <v>2458</v>
      </c>
      <c r="H57" s="23">
        <v>2445.5</v>
      </c>
      <c r="I57" s="23">
        <v>2465.5500000000002</v>
      </c>
      <c r="J57" s="33">
        <f t="shared" ref="J57" si="176">IF(E57="","",IF(E57="Buy",(I57-G57),(G57-I57)))</f>
        <v>7.5500000000001819</v>
      </c>
      <c r="K57" s="34">
        <f t="shared" ref="K57" si="177">IF(E57="","",J57*F57)</f>
        <v>6040.0000000001455</v>
      </c>
      <c r="L57" s="23">
        <v>400</v>
      </c>
      <c r="M57" s="48">
        <f t="shared" ref="M57" si="178">G57*F57*0.03%</f>
        <v>589.91999999999996</v>
      </c>
      <c r="N57" s="34">
        <f t="shared" ref="N57" si="179">K57-M57</f>
        <v>5450.0800000001454</v>
      </c>
      <c r="O57" s="55">
        <f>SUM(N56:N57)</f>
        <v>-6047.3399999997546</v>
      </c>
    </row>
    <row r="58" spans="1:15" s="1" customFormat="1" ht="29.25" customHeight="1">
      <c r="A58" s="19">
        <v>50</v>
      </c>
      <c r="B58" s="21">
        <v>43943</v>
      </c>
      <c r="C58" s="22" t="s">
        <v>110</v>
      </c>
      <c r="D58" s="20" t="s">
        <v>80</v>
      </c>
      <c r="E58" s="23" t="s">
        <v>13</v>
      </c>
      <c r="F58" s="23">
        <v>3000</v>
      </c>
      <c r="G58" s="23">
        <v>106.8</v>
      </c>
      <c r="H58" s="23">
        <v>108.1</v>
      </c>
      <c r="I58" s="23">
        <v>105.3</v>
      </c>
      <c r="J58" s="33">
        <f t="shared" ref="J58" si="180">IF(E58="","",IF(E58="Buy",(I58-G58),(G58-I58)))</f>
        <v>1.5</v>
      </c>
      <c r="K58" s="34">
        <f t="shared" ref="K58" si="181">IF(E58="","",J58*F58)</f>
        <v>4500</v>
      </c>
      <c r="L58" s="23">
        <v>400</v>
      </c>
      <c r="M58" s="48">
        <f t="shared" ref="M58" si="182">G58*F58*0.03%</f>
        <v>96.11999999999999</v>
      </c>
      <c r="N58" s="34">
        <f t="shared" ref="N58" si="183">K58-M58</f>
        <v>4403.88</v>
      </c>
      <c r="O58" s="55"/>
    </row>
    <row r="59" spans="1:15" s="1" customFormat="1" ht="29.25" customHeight="1">
      <c r="A59" s="19">
        <v>51</v>
      </c>
      <c r="B59" s="21">
        <v>43943</v>
      </c>
      <c r="C59" s="22" t="s">
        <v>130</v>
      </c>
      <c r="D59" s="20" t="s">
        <v>117</v>
      </c>
      <c r="E59" s="23" t="s">
        <v>13</v>
      </c>
      <c r="F59" s="23">
        <v>12000</v>
      </c>
      <c r="G59" s="23">
        <v>98.9</v>
      </c>
      <c r="H59" s="23">
        <v>100.05</v>
      </c>
      <c r="I59" s="23">
        <v>98.5</v>
      </c>
      <c r="J59" s="33">
        <f t="shared" ref="J59" si="184">IF(E59="","",IF(E59="Buy",(I59-G59),(G59-I59)))</f>
        <v>0.40000000000000568</v>
      </c>
      <c r="K59" s="34">
        <f t="shared" ref="K59" si="185">IF(E59="","",J59*F59)</f>
        <v>4800.0000000000682</v>
      </c>
      <c r="L59" s="23">
        <v>400</v>
      </c>
      <c r="M59" s="48">
        <f t="shared" ref="M59" si="186">G59*F59*0.03%</f>
        <v>356.03999999999996</v>
      </c>
      <c r="N59" s="34">
        <f t="shared" ref="N59" si="187">K59-M59</f>
        <v>4443.9600000000682</v>
      </c>
      <c r="O59" s="55"/>
    </row>
    <row r="60" spans="1:15" s="1" customFormat="1" ht="29.25" customHeight="1">
      <c r="A60" s="19">
        <v>52</v>
      </c>
      <c r="B60" s="21">
        <v>43943</v>
      </c>
      <c r="C60" s="22" t="s">
        <v>311</v>
      </c>
      <c r="D60" s="20" t="s">
        <v>176</v>
      </c>
      <c r="E60" s="23" t="s">
        <v>13</v>
      </c>
      <c r="F60" s="23">
        <v>1200</v>
      </c>
      <c r="G60" s="23">
        <v>298.10000000000002</v>
      </c>
      <c r="H60" s="23">
        <v>301.5</v>
      </c>
      <c r="I60" s="23">
        <v>301.55</v>
      </c>
      <c r="J60" s="33">
        <f t="shared" ref="J60" si="188">IF(E60="","",IF(E60="Buy",(I60-G60),(G60-I60)))</f>
        <v>-3.4499999999999886</v>
      </c>
      <c r="K60" s="34">
        <f t="shared" ref="K60" si="189">IF(E60="","",J60*F60)</f>
        <v>-4139.9999999999864</v>
      </c>
      <c r="L60" s="23">
        <v>400</v>
      </c>
      <c r="M60" s="48">
        <f t="shared" ref="M60" si="190">G60*F60*0.03%</f>
        <v>107.31599999999999</v>
      </c>
      <c r="N60" s="34">
        <f t="shared" ref="N60" si="191">K60-M60</f>
        <v>-4247.3159999999862</v>
      </c>
      <c r="O60" s="55"/>
    </row>
    <row r="61" spans="1:15" s="1" customFormat="1" ht="29.25" customHeight="1">
      <c r="A61" s="19">
        <v>53</v>
      </c>
      <c r="B61" s="21">
        <v>43943</v>
      </c>
      <c r="C61" s="22" t="s">
        <v>312</v>
      </c>
      <c r="D61" s="20" t="s">
        <v>245</v>
      </c>
      <c r="E61" s="23" t="s">
        <v>12</v>
      </c>
      <c r="F61" s="23">
        <v>400</v>
      </c>
      <c r="G61" s="23">
        <v>1900</v>
      </c>
      <c r="H61" s="23">
        <v>1890.1</v>
      </c>
      <c r="I61" s="23">
        <v>1890.1</v>
      </c>
      <c r="J61" s="33">
        <f t="shared" ref="J61" si="192">IF(E61="","",IF(E61="Buy",(I61-G61),(G61-I61)))</f>
        <v>-9.9000000000000909</v>
      </c>
      <c r="K61" s="34">
        <f t="shared" ref="K61" si="193">IF(E61="","",J61*F61)</f>
        <v>-3960.0000000000364</v>
      </c>
      <c r="L61" s="23">
        <v>400</v>
      </c>
      <c r="M61" s="48">
        <f t="shared" ref="M61" si="194">G61*F61*0.03%</f>
        <v>227.99999999999997</v>
      </c>
      <c r="N61" s="34">
        <f t="shared" ref="N61" si="195">K61-M61</f>
        <v>-4188.0000000000364</v>
      </c>
      <c r="O61" s="55"/>
    </row>
    <row r="62" spans="1:15" s="1" customFormat="1" ht="29.25" customHeight="1">
      <c r="A62" s="19">
        <v>54</v>
      </c>
      <c r="B62" s="21">
        <v>43943</v>
      </c>
      <c r="C62" s="22" t="s">
        <v>314</v>
      </c>
      <c r="D62" s="20" t="s">
        <v>313</v>
      </c>
      <c r="E62" s="23" t="s">
        <v>12</v>
      </c>
      <c r="F62" s="23">
        <v>6000</v>
      </c>
      <c r="G62" s="23">
        <v>224.5</v>
      </c>
      <c r="H62" s="23">
        <v>223.5</v>
      </c>
      <c r="I62" s="23">
        <v>227</v>
      </c>
      <c r="J62" s="33">
        <f t="shared" ref="J62" si="196">IF(E62="","",IF(E62="Buy",(I62-G62),(G62-I62)))</f>
        <v>2.5</v>
      </c>
      <c r="K62" s="34">
        <f t="shared" ref="K62" si="197">IF(E62="","",J62*F62)</f>
        <v>15000</v>
      </c>
      <c r="L62" s="23">
        <v>400</v>
      </c>
      <c r="M62" s="48">
        <f t="shared" ref="M62" si="198">G62*F62*0.03%</f>
        <v>404.09999999999997</v>
      </c>
      <c r="N62" s="34">
        <f t="shared" ref="N62" si="199">K62-M62</f>
        <v>14595.9</v>
      </c>
      <c r="O62" s="55"/>
    </row>
    <row r="63" spans="1:15" s="1" customFormat="1" ht="29.25" customHeight="1">
      <c r="A63" s="19">
        <v>55</v>
      </c>
      <c r="B63" s="21">
        <v>43943</v>
      </c>
      <c r="C63" s="22" t="s">
        <v>315</v>
      </c>
      <c r="D63" s="20" t="s">
        <v>220</v>
      </c>
      <c r="E63" s="23" t="s">
        <v>12</v>
      </c>
      <c r="F63" s="23">
        <v>400</v>
      </c>
      <c r="G63" s="23">
        <v>2918</v>
      </c>
      <c r="H63" s="23">
        <v>2899.95</v>
      </c>
      <c r="I63" s="23">
        <v>2933</v>
      </c>
      <c r="J63" s="33">
        <f t="shared" ref="J63" si="200">IF(E63="","",IF(E63="Buy",(I63-G63),(G63-I63)))</f>
        <v>15</v>
      </c>
      <c r="K63" s="34">
        <f t="shared" ref="K63" si="201">IF(E63="","",J63*F63)</f>
        <v>6000</v>
      </c>
      <c r="L63" s="23">
        <v>400</v>
      </c>
      <c r="M63" s="48">
        <f t="shared" ref="M63" si="202">G63*F63*0.03%</f>
        <v>350.15999999999997</v>
      </c>
      <c r="N63" s="34">
        <f t="shared" ref="N63" si="203">K63-M63</f>
        <v>5649.84</v>
      </c>
      <c r="O63" s="55">
        <f>SUM(N58:N63)</f>
        <v>20658.264000000047</v>
      </c>
    </row>
    <row r="64" spans="1:15" s="1" customFormat="1" ht="29.25" customHeight="1">
      <c r="A64" s="19">
        <v>56</v>
      </c>
      <c r="B64" s="21">
        <v>43944</v>
      </c>
      <c r="C64" s="22" t="s">
        <v>276</v>
      </c>
      <c r="D64" s="20" t="s">
        <v>316</v>
      </c>
      <c r="E64" s="23" t="s">
        <v>12</v>
      </c>
      <c r="F64" s="23">
        <v>3000</v>
      </c>
      <c r="G64" s="23">
        <v>774</v>
      </c>
      <c r="H64" s="23">
        <v>2899.95</v>
      </c>
      <c r="I64" s="23">
        <v>784.25</v>
      </c>
      <c r="J64" s="33">
        <f t="shared" ref="J64:J65" si="204">IF(E64="","",IF(E64="Buy",(I64-G64),(G64-I64)))</f>
        <v>10.25</v>
      </c>
      <c r="K64" s="34">
        <f t="shared" ref="K64:K65" si="205">IF(E64="","",J64*F64)</f>
        <v>30750</v>
      </c>
      <c r="L64" s="23">
        <v>400</v>
      </c>
      <c r="M64" s="48">
        <f t="shared" ref="M64:M65" si="206">G64*F64*0.03%</f>
        <v>696.59999999999991</v>
      </c>
      <c r="N64" s="34">
        <f t="shared" ref="N64:N65" si="207">K64-M64</f>
        <v>30053.4</v>
      </c>
      <c r="O64" s="55"/>
    </row>
    <row r="65" spans="1:15" s="1" customFormat="1" ht="29.25" customHeight="1">
      <c r="A65" s="19">
        <v>57</v>
      </c>
      <c r="B65" s="21">
        <v>43944</v>
      </c>
      <c r="C65" s="22" t="s">
        <v>70</v>
      </c>
      <c r="D65" s="20" t="s">
        <v>317</v>
      </c>
      <c r="E65" s="23" t="s">
        <v>12</v>
      </c>
      <c r="F65" s="23">
        <v>2200</v>
      </c>
      <c r="G65" s="23">
        <v>770</v>
      </c>
      <c r="H65" s="23">
        <v>765</v>
      </c>
      <c r="I65" s="23">
        <v>774</v>
      </c>
      <c r="J65" s="33">
        <f t="shared" si="204"/>
        <v>4</v>
      </c>
      <c r="K65" s="34">
        <f t="shared" si="205"/>
        <v>8800</v>
      </c>
      <c r="L65" s="23">
        <v>400</v>
      </c>
      <c r="M65" s="48">
        <f t="shared" si="206"/>
        <v>508.19999999999993</v>
      </c>
      <c r="N65" s="34">
        <f t="shared" si="207"/>
        <v>8291.7999999999993</v>
      </c>
      <c r="O65" s="55"/>
    </row>
    <row r="66" spans="1:15" s="1" customFormat="1" ht="29.25" customHeight="1">
      <c r="A66" s="19">
        <v>58</v>
      </c>
      <c r="B66" s="21">
        <v>43944</v>
      </c>
      <c r="C66" s="22" t="s">
        <v>318</v>
      </c>
      <c r="D66" s="20" t="s">
        <v>269</v>
      </c>
      <c r="E66" s="23" t="s">
        <v>12</v>
      </c>
      <c r="F66" s="23">
        <v>2500</v>
      </c>
      <c r="G66" s="23">
        <v>514</v>
      </c>
      <c r="H66" s="23">
        <v>510.5</v>
      </c>
      <c r="I66" s="23">
        <v>510.5</v>
      </c>
      <c r="J66" s="33">
        <f t="shared" ref="J66" si="208">IF(E66="","",IF(E66="Buy",(I66-G66),(G66-I66)))</f>
        <v>-3.5</v>
      </c>
      <c r="K66" s="34">
        <f t="shared" ref="K66" si="209">IF(E66="","",J66*F66)</f>
        <v>-8750</v>
      </c>
      <c r="L66" s="23">
        <v>400</v>
      </c>
      <c r="M66" s="48">
        <f t="shared" ref="M66" si="210">G66*F66*0.03%</f>
        <v>385.49999999999994</v>
      </c>
      <c r="N66" s="34">
        <f t="shared" ref="N66" si="211">K66-M66</f>
        <v>-9135.5</v>
      </c>
      <c r="O66" s="55">
        <f>SUM(N64:N66)</f>
        <v>29209.699999999997</v>
      </c>
    </row>
    <row r="67" spans="1:15" s="1" customFormat="1" ht="29.25" customHeight="1">
      <c r="A67" s="19">
        <v>59</v>
      </c>
      <c r="B67" s="21">
        <v>43945</v>
      </c>
      <c r="C67" s="22" t="s">
        <v>102</v>
      </c>
      <c r="D67" s="20" t="s">
        <v>162</v>
      </c>
      <c r="E67" s="23" t="s">
        <v>13</v>
      </c>
      <c r="F67" s="23">
        <v>400</v>
      </c>
      <c r="G67" s="23">
        <v>3380</v>
      </c>
      <c r="H67" s="23">
        <v>3405.1</v>
      </c>
      <c r="I67" s="23">
        <v>3337</v>
      </c>
      <c r="J67" s="33">
        <f t="shared" ref="J67" si="212">IF(E67="","",IF(E67="Buy",(I67-G67),(G67-I67)))</f>
        <v>43</v>
      </c>
      <c r="K67" s="34">
        <f t="shared" ref="K67" si="213">IF(E67="","",J67*F67)</f>
        <v>17200</v>
      </c>
      <c r="L67" s="23">
        <v>400</v>
      </c>
      <c r="M67" s="48">
        <f t="shared" ref="M67" si="214">G67*F67*0.03%</f>
        <v>405.59999999999997</v>
      </c>
      <c r="N67" s="34">
        <f t="shared" ref="N67" si="215">K67-M67</f>
        <v>16794.400000000001</v>
      </c>
      <c r="O67" s="55"/>
    </row>
    <row r="68" spans="1:15" s="1" customFormat="1" ht="29.25" customHeight="1">
      <c r="A68" s="19">
        <v>60</v>
      </c>
      <c r="B68" s="21">
        <v>43945</v>
      </c>
      <c r="C68" s="22" t="s">
        <v>60</v>
      </c>
      <c r="D68" s="20" t="s">
        <v>273</v>
      </c>
      <c r="E68" s="23" t="s">
        <v>12</v>
      </c>
      <c r="F68" s="23">
        <v>500</v>
      </c>
      <c r="G68" s="23">
        <v>2451</v>
      </c>
      <c r="H68" s="23">
        <v>2437.85</v>
      </c>
      <c r="I68" s="23">
        <v>2446</v>
      </c>
      <c r="J68" s="33">
        <f t="shared" ref="J68" si="216">IF(E68="","",IF(E68="Buy",(I68-G68),(G68-I68)))</f>
        <v>-5</v>
      </c>
      <c r="K68" s="34">
        <f t="shared" ref="K68" si="217">IF(E68="","",J68*F68)</f>
        <v>-2500</v>
      </c>
      <c r="L68" s="23">
        <v>400</v>
      </c>
      <c r="M68" s="48">
        <f t="shared" ref="M68" si="218">G68*F68*0.03%</f>
        <v>367.65</v>
      </c>
      <c r="N68" s="34">
        <f t="shared" ref="N68" si="219">K68-M68</f>
        <v>-2867.65</v>
      </c>
      <c r="O68" s="55"/>
    </row>
    <row r="69" spans="1:15" s="1" customFormat="1" ht="29.25" customHeight="1">
      <c r="A69" s="19">
        <v>61</v>
      </c>
      <c r="B69" s="21">
        <v>43945</v>
      </c>
      <c r="C69" s="22" t="s">
        <v>149</v>
      </c>
      <c r="D69" s="20" t="s">
        <v>78</v>
      </c>
      <c r="E69" s="23" t="s">
        <v>13</v>
      </c>
      <c r="F69" s="23">
        <v>500</v>
      </c>
      <c r="G69" s="23">
        <v>1995</v>
      </c>
      <c r="H69" s="23">
        <v>2015.1</v>
      </c>
      <c r="I69" s="23">
        <v>1982.5</v>
      </c>
      <c r="J69" s="33">
        <f t="shared" ref="J69" si="220">IF(E69="","",IF(E69="Buy",(I69-G69),(G69-I69)))</f>
        <v>12.5</v>
      </c>
      <c r="K69" s="34">
        <f t="shared" ref="K69" si="221">IF(E69="","",J69*F69)</f>
        <v>6250</v>
      </c>
      <c r="L69" s="23">
        <v>400</v>
      </c>
      <c r="M69" s="48">
        <f t="shared" ref="M69" si="222">G69*F69*0.03%</f>
        <v>299.25</v>
      </c>
      <c r="N69" s="34">
        <f t="shared" ref="N69" si="223">K69-M69</f>
        <v>5950.75</v>
      </c>
      <c r="O69" s="55"/>
    </row>
    <row r="70" spans="1:15" s="1" customFormat="1" ht="29.25" customHeight="1">
      <c r="A70" s="19">
        <v>62</v>
      </c>
      <c r="B70" s="21">
        <v>43945</v>
      </c>
      <c r="C70" s="22" t="s">
        <v>84</v>
      </c>
      <c r="D70" s="20" t="s">
        <v>175</v>
      </c>
      <c r="E70" s="23" t="s">
        <v>13</v>
      </c>
      <c r="F70" s="23">
        <v>1200</v>
      </c>
      <c r="G70" s="23">
        <v>894</v>
      </c>
      <c r="H70" s="23">
        <v>900.35</v>
      </c>
      <c r="I70" s="23">
        <v>900.35</v>
      </c>
      <c r="J70" s="33">
        <f t="shared" ref="J70" si="224">IF(E70="","",IF(E70="Buy",(I70-G70),(G70-I70)))</f>
        <v>-6.3500000000000227</v>
      </c>
      <c r="K70" s="34">
        <f t="shared" ref="K70" si="225">IF(E70="","",J70*F70)</f>
        <v>-7620.0000000000273</v>
      </c>
      <c r="L70" s="23">
        <v>400</v>
      </c>
      <c r="M70" s="48">
        <f t="shared" ref="M70" si="226">G70*F70*0.03%</f>
        <v>321.83999999999997</v>
      </c>
      <c r="N70" s="34">
        <f t="shared" ref="N70" si="227">K70-M70</f>
        <v>-7941.8400000000274</v>
      </c>
      <c r="O70" s="55">
        <f>SUM(N67:N70)</f>
        <v>11935.659999999973</v>
      </c>
    </row>
    <row r="71" spans="1:15" s="1" customFormat="1" ht="29.25" customHeight="1">
      <c r="A71" s="19">
        <v>63</v>
      </c>
      <c r="B71" s="21">
        <v>43948</v>
      </c>
      <c r="C71" s="22" t="s">
        <v>110</v>
      </c>
      <c r="D71" s="20" t="s">
        <v>83</v>
      </c>
      <c r="E71" s="23" t="s">
        <v>12</v>
      </c>
      <c r="F71" s="23">
        <v>2300</v>
      </c>
      <c r="G71" s="23">
        <v>619</v>
      </c>
      <c r="H71" s="23">
        <v>615.5</v>
      </c>
      <c r="I71" s="23">
        <v>626</v>
      </c>
      <c r="J71" s="33">
        <f t="shared" ref="J71" si="228">IF(E71="","",IF(E71="Buy",(I71-G71),(G71-I71)))</f>
        <v>7</v>
      </c>
      <c r="K71" s="34">
        <f t="shared" ref="K71" si="229">IF(E71="","",J71*F71)</f>
        <v>16100</v>
      </c>
      <c r="L71" s="23">
        <v>400</v>
      </c>
      <c r="M71" s="48">
        <f t="shared" ref="M71" si="230">G71*F71*0.03%</f>
        <v>427.10999999999996</v>
      </c>
      <c r="N71" s="34">
        <f t="shared" ref="N71" si="231">K71-M71</f>
        <v>15672.89</v>
      </c>
      <c r="O71" s="55"/>
    </row>
    <row r="72" spans="1:15" s="1" customFormat="1" ht="29.25" customHeight="1">
      <c r="A72" s="19">
        <v>64</v>
      </c>
      <c r="B72" s="21">
        <v>43948</v>
      </c>
      <c r="C72" s="22" t="s">
        <v>246</v>
      </c>
      <c r="D72" s="20" t="s">
        <v>273</v>
      </c>
      <c r="E72" s="23" t="s">
        <v>12</v>
      </c>
      <c r="F72" s="23">
        <v>500</v>
      </c>
      <c r="G72" s="23">
        <v>2545</v>
      </c>
      <c r="H72" s="23">
        <v>2520.5</v>
      </c>
      <c r="I72" s="23">
        <v>2520.5</v>
      </c>
      <c r="J72" s="33">
        <f t="shared" ref="J72" si="232">IF(E72="","",IF(E72="Buy",(I72-G72),(G72-I72)))</f>
        <v>-24.5</v>
      </c>
      <c r="K72" s="34">
        <f t="shared" ref="K72" si="233">IF(E72="","",J72*F72)</f>
        <v>-12250</v>
      </c>
      <c r="L72" s="23">
        <v>400</v>
      </c>
      <c r="M72" s="48">
        <f t="shared" ref="M72" si="234">G72*F72*0.03%</f>
        <v>381.74999999999994</v>
      </c>
      <c r="N72" s="34">
        <f t="shared" ref="N72" si="235">K72-M72</f>
        <v>-12631.75</v>
      </c>
      <c r="O72" s="55"/>
    </row>
    <row r="73" spans="1:15" s="1" customFormat="1" ht="29.25" customHeight="1">
      <c r="A73" s="19">
        <v>65</v>
      </c>
      <c r="B73" s="21">
        <v>43948</v>
      </c>
      <c r="C73" s="22" t="s">
        <v>319</v>
      </c>
      <c r="D73" s="20" t="s">
        <v>89</v>
      </c>
      <c r="E73" s="23" t="s">
        <v>12</v>
      </c>
      <c r="F73" s="23">
        <v>618</v>
      </c>
      <c r="G73" s="23">
        <v>904</v>
      </c>
      <c r="H73" s="23">
        <v>895.5</v>
      </c>
      <c r="I73" s="23">
        <v>895.5</v>
      </c>
      <c r="J73" s="33">
        <f t="shared" ref="J73" si="236">IF(E73="","",IF(E73="Buy",(I73-G73),(G73-I73)))</f>
        <v>-8.5</v>
      </c>
      <c r="K73" s="34">
        <f t="shared" ref="K73" si="237">IF(E73="","",J73*F73)</f>
        <v>-5253</v>
      </c>
      <c r="L73" s="23">
        <v>400</v>
      </c>
      <c r="M73" s="48">
        <f t="shared" ref="M73" si="238">G73*F73*0.03%</f>
        <v>167.60159999999999</v>
      </c>
      <c r="N73" s="34">
        <f t="shared" ref="N73" si="239">K73-M73</f>
        <v>-5420.6016</v>
      </c>
      <c r="O73" s="55"/>
    </row>
    <row r="74" spans="1:15" s="1" customFormat="1" ht="29.25" customHeight="1">
      <c r="A74" s="19">
        <v>66</v>
      </c>
      <c r="B74" s="21">
        <v>43948</v>
      </c>
      <c r="C74" s="22" t="s">
        <v>60</v>
      </c>
      <c r="D74" s="20" t="s">
        <v>117</v>
      </c>
      <c r="E74" s="23" t="s">
        <v>12</v>
      </c>
      <c r="F74" s="23">
        <v>12000</v>
      </c>
      <c r="G74" s="23">
        <v>115.8</v>
      </c>
      <c r="H74" s="23">
        <v>114.95</v>
      </c>
      <c r="I74" s="23">
        <v>117.1</v>
      </c>
      <c r="J74" s="33">
        <f t="shared" ref="J74" si="240">IF(E74="","",IF(E74="Buy",(I74-G74),(G74-I74)))</f>
        <v>1.2999999999999972</v>
      </c>
      <c r="K74" s="34">
        <f t="shared" ref="K74" si="241">IF(E74="","",J74*F74)</f>
        <v>15599.999999999965</v>
      </c>
      <c r="L74" s="23">
        <v>400</v>
      </c>
      <c r="M74" s="48">
        <f t="shared" ref="M74" si="242">G74*F74*0.03%</f>
        <v>416.87999999999994</v>
      </c>
      <c r="N74" s="34">
        <f t="shared" ref="N74" si="243">K74-M74</f>
        <v>15183.119999999966</v>
      </c>
      <c r="O74" s="55"/>
    </row>
    <row r="75" spans="1:15" s="1" customFormat="1" ht="29.25" customHeight="1">
      <c r="A75" s="19">
        <v>67</v>
      </c>
      <c r="B75" s="21">
        <v>43948</v>
      </c>
      <c r="C75" s="22" t="s">
        <v>320</v>
      </c>
      <c r="D75" s="20" t="s">
        <v>193</v>
      </c>
      <c r="E75" s="23" t="s">
        <v>12</v>
      </c>
      <c r="F75" s="23">
        <v>4600</v>
      </c>
      <c r="G75" s="23">
        <v>366.5</v>
      </c>
      <c r="H75" s="23">
        <v>364.5</v>
      </c>
      <c r="I75" s="23">
        <v>364.5</v>
      </c>
      <c r="J75" s="33">
        <f t="shared" ref="J75" si="244">IF(E75="","",IF(E75="Buy",(I75-G75),(G75-I75)))</f>
        <v>-2</v>
      </c>
      <c r="K75" s="34">
        <f t="shared" ref="K75" si="245">IF(E75="","",J75*F75)</f>
        <v>-9200</v>
      </c>
      <c r="L75" s="23">
        <v>400</v>
      </c>
      <c r="M75" s="48">
        <f t="shared" ref="M75" si="246">G75*F75*0.03%</f>
        <v>505.77</v>
      </c>
      <c r="N75" s="34">
        <f t="shared" ref="N75" si="247">K75-M75</f>
        <v>-9705.77</v>
      </c>
      <c r="O75" s="55">
        <f>SUM(N71:N75)</f>
        <v>3097.8883999999653</v>
      </c>
    </row>
    <row r="76" spans="1:15" s="1" customFormat="1" ht="29.25" customHeight="1">
      <c r="A76" s="19">
        <v>68</v>
      </c>
      <c r="B76" s="21">
        <v>43949</v>
      </c>
      <c r="C76" s="22" t="s">
        <v>199</v>
      </c>
      <c r="D76" s="20" t="s">
        <v>321</v>
      </c>
      <c r="E76" s="23" t="s">
        <v>12</v>
      </c>
      <c r="F76" s="23">
        <v>6000</v>
      </c>
      <c r="G76" s="23">
        <v>312.5</v>
      </c>
      <c r="H76" s="23">
        <v>309.95</v>
      </c>
      <c r="I76" s="23">
        <v>310.5</v>
      </c>
      <c r="J76" s="33">
        <f t="shared" ref="J76" si="248">IF(E76="","",IF(E76="Buy",(I76-G76),(G76-I76)))</f>
        <v>-2</v>
      </c>
      <c r="K76" s="34">
        <f t="shared" ref="K76" si="249">IF(E76="","",J76*F76)</f>
        <v>-12000</v>
      </c>
      <c r="L76" s="23">
        <v>400</v>
      </c>
      <c r="M76" s="48">
        <f t="shared" ref="M76" si="250">G76*F76*0.03%</f>
        <v>562.5</v>
      </c>
      <c r="N76" s="34">
        <f t="shared" ref="N76" si="251">K76-M76</f>
        <v>-12562.5</v>
      </c>
      <c r="O76" s="55"/>
    </row>
    <row r="77" spans="1:15" s="1" customFormat="1" ht="29.25" customHeight="1">
      <c r="A77" s="19">
        <v>69</v>
      </c>
      <c r="B77" s="21">
        <v>43949</v>
      </c>
      <c r="C77" s="22" t="s">
        <v>322</v>
      </c>
      <c r="D77" s="20" t="s">
        <v>47</v>
      </c>
      <c r="E77" s="23" t="s">
        <v>12</v>
      </c>
      <c r="F77" s="23">
        <v>1800</v>
      </c>
      <c r="G77" s="23">
        <v>369</v>
      </c>
      <c r="H77" s="23">
        <v>365.95</v>
      </c>
      <c r="I77" s="23">
        <v>365.95</v>
      </c>
      <c r="J77" s="33">
        <f t="shared" ref="J77" si="252">IF(E77="","",IF(E77="Buy",(I77-G77),(G77-I77)))</f>
        <v>-3.0500000000000114</v>
      </c>
      <c r="K77" s="34">
        <f t="shared" ref="K77" si="253">IF(E77="","",J77*F77)</f>
        <v>-5490.00000000002</v>
      </c>
      <c r="L77" s="23">
        <v>400</v>
      </c>
      <c r="M77" s="48">
        <f t="shared" ref="M77" si="254">G77*F77*0.03%</f>
        <v>199.26</v>
      </c>
      <c r="N77" s="34">
        <f t="shared" ref="N77" si="255">K77-M77</f>
        <v>-5689.2600000000202</v>
      </c>
      <c r="O77" s="55"/>
    </row>
    <row r="78" spans="1:15" s="1" customFormat="1" ht="29.25" customHeight="1">
      <c r="A78" s="19">
        <v>70</v>
      </c>
      <c r="B78" s="21">
        <v>43949</v>
      </c>
      <c r="C78" s="22" t="s">
        <v>323</v>
      </c>
      <c r="D78" s="20" t="s">
        <v>241</v>
      </c>
      <c r="E78" s="23" t="s">
        <v>12</v>
      </c>
      <c r="F78" s="23">
        <v>500</v>
      </c>
      <c r="G78" s="23">
        <v>3705</v>
      </c>
      <c r="H78" s="23">
        <v>3679.8</v>
      </c>
      <c r="I78" s="23">
        <v>3721.5</v>
      </c>
      <c r="J78" s="33">
        <f t="shared" ref="J78" si="256">IF(E78="","",IF(E78="Buy",(I78-G78),(G78-I78)))</f>
        <v>16.5</v>
      </c>
      <c r="K78" s="34">
        <f t="shared" ref="K78" si="257">IF(E78="","",J78*F78)</f>
        <v>8250</v>
      </c>
      <c r="L78" s="23">
        <v>400</v>
      </c>
      <c r="M78" s="48">
        <f t="shared" ref="M78" si="258">G78*F78*0.03%</f>
        <v>555.75</v>
      </c>
      <c r="N78" s="34">
        <f t="shared" ref="N78" si="259">K78-M78</f>
        <v>7694.25</v>
      </c>
      <c r="O78" s="55">
        <f>SUM(N76:N78)</f>
        <v>-10557.51000000002</v>
      </c>
    </row>
    <row r="79" spans="1:15" s="1" customFormat="1" ht="29.25" customHeight="1">
      <c r="A79" s="19">
        <v>71</v>
      </c>
      <c r="B79" s="21">
        <v>43950</v>
      </c>
      <c r="C79" s="22" t="s">
        <v>238</v>
      </c>
      <c r="D79" s="20" t="s">
        <v>98</v>
      </c>
      <c r="E79" s="23" t="s">
        <v>12</v>
      </c>
      <c r="F79" s="23">
        <v>10000</v>
      </c>
      <c r="G79" s="23">
        <v>83.35</v>
      </c>
      <c r="H79" s="23">
        <v>82.25</v>
      </c>
      <c r="I79" s="23">
        <v>82.7</v>
      </c>
      <c r="J79" s="33">
        <f t="shared" ref="J79" si="260">IF(E79="","",IF(E79="Buy",(I79-G79),(G79-I79)))</f>
        <v>-0.64999999999999147</v>
      </c>
      <c r="K79" s="34">
        <f t="shared" ref="K79" si="261">IF(E79="","",J79*F79)</f>
        <v>-6499.9999999999145</v>
      </c>
      <c r="L79" s="23">
        <v>400</v>
      </c>
      <c r="M79" s="48">
        <f t="shared" ref="M79" si="262">G79*F79*0.03%</f>
        <v>250.04999999999998</v>
      </c>
      <c r="N79" s="34">
        <f t="shared" ref="N79" si="263">K79-M79</f>
        <v>-6750.0499999999147</v>
      </c>
      <c r="O79" s="55"/>
    </row>
    <row r="80" spans="1:15" s="1" customFormat="1" ht="29.25" customHeight="1">
      <c r="A80" s="19">
        <v>72</v>
      </c>
      <c r="B80" s="21">
        <v>43950</v>
      </c>
      <c r="C80" s="22" t="s">
        <v>265</v>
      </c>
      <c r="D80" s="20" t="s">
        <v>216</v>
      </c>
      <c r="E80" s="23" t="s">
        <v>12</v>
      </c>
      <c r="F80" s="23">
        <v>2400</v>
      </c>
      <c r="G80" s="23">
        <v>115.2</v>
      </c>
      <c r="H80" s="23">
        <v>112.5</v>
      </c>
      <c r="I80" s="23">
        <v>122.9</v>
      </c>
      <c r="J80" s="33">
        <f t="shared" ref="J80" si="264">IF(E80="","",IF(E80="Buy",(I80-G80),(G80-I80)))</f>
        <v>7.7000000000000028</v>
      </c>
      <c r="K80" s="34">
        <f t="shared" ref="K80" si="265">IF(E80="","",J80*F80)</f>
        <v>18480.000000000007</v>
      </c>
      <c r="L80" s="23">
        <v>400</v>
      </c>
      <c r="M80" s="48">
        <f t="shared" ref="M80" si="266">G80*F80*0.03%</f>
        <v>82.943999999999988</v>
      </c>
      <c r="N80" s="34">
        <f t="shared" ref="N80" si="267">K80-M80</f>
        <v>18397.056000000008</v>
      </c>
      <c r="O80" s="55"/>
    </row>
    <row r="81" spans="1:15" s="1" customFormat="1" ht="29.25" customHeight="1">
      <c r="A81" s="19">
        <v>73</v>
      </c>
      <c r="B81" s="21">
        <v>43950</v>
      </c>
      <c r="C81" s="22" t="s">
        <v>211</v>
      </c>
      <c r="D81" s="20" t="s">
        <v>51</v>
      </c>
      <c r="E81" s="23" t="s">
        <v>12</v>
      </c>
      <c r="F81" s="23">
        <v>2400</v>
      </c>
      <c r="G81" s="23">
        <v>393</v>
      </c>
      <c r="H81" s="23">
        <v>389.5</v>
      </c>
      <c r="I81" s="23">
        <v>389.5</v>
      </c>
      <c r="J81" s="33">
        <f t="shared" ref="J81" si="268">IF(E81="","",IF(E81="Buy",(I81-G81),(G81-I81)))</f>
        <v>-3.5</v>
      </c>
      <c r="K81" s="34">
        <f t="shared" ref="K81" si="269">IF(E81="","",J81*F81)</f>
        <v>-8400</v>
      </c>
      <c r="L81" s="23">
        <v>400</v>
      </c>
      <c r="M81" s="48">
        <f t="shared" ref="M81" si="270">G81*F81*0.03%</f>
        <v>282.95999999999998</v>
      </c>
      <c r="N81" s="34">
        <f t="shared" ref="N81" si="271">K81-M81</f>
        <v>-8682.9599999999991</v>
      </c>
      <c r="O81" s="55">
        <f>SUM(N79:N81)</f>
        <v>2964.046000000093</v>
      </c>
    </row>
    <row r="82" spans="1:15" s="1" customFormat="1" ht="29.25" customHeight="1">
      <c r="A82" s="19">
        <v>74</v>
      </c>
      <c r="B82" s="21">
        <v>43951</v>
      </c>
      <c r="C82" s="22" t="s">
        <v>110</v>
      </c>
      <c r="D82" s="20" t="s">
        <v>324</v>
      </c>
      <c r="E82" s="23" t="s">
        <v>12</v>
      </c>
      <c r="F82" s="23">
        <v>2600</v>
      </c>
      <c r="G82" s="23">
        <v>294</v>
      </c>
      <c r="H82" s="23">
        <v>292.5</v>
      </c>
      <c r="I82" s="23">
        <v>302.5</v>
      </c>
      <c r="J82" s="33">
        <f t="shared" ref="J82" si="272">IF(E82="","",IF(E82="Buy",(I82-G82),(G82-I82)))</f>
        <v>8.5</v>
      </c>
      <c r="K82" s="34">
        <f t="shared" ref="K82" si="273">IF(E82="","",J82*F82)</f>
        <v>22100</v>
      </c>
      <c r="L82" s="23">
        <v>400</v>
      </c>
      <c r="M82" s="48">
        <f t="shared" ref="M82" si="274">G82*F82*0.03%</f>
        <v>229.32</v>
      </c>
      <c r="N82" s="34">
        <f t="shared" ref="N82" si="275">K82-M82</f>
        <v>21870.68</v>
      </c>
      <c r="O82" s="55"/>
    </row>
    <row r="83" spans="1:15" s="1" customFormat="1" ht="29.25" customHeight="1">
      <c r="A83" s="19">
        <v>75</v>
      </c>
      <c r="B83" s="21">
        <v>43951</v>
      </c>
      <c r="C83" s="22" t="s">
        <v>94</v>
      </c>
      <c r="D83" s="20" t="s">
        <v>204</v>
      </c>
      <c r="E83" s="23" t="s">
        <v>12</v>
      </c>
      <c r="F83" s="23">
        <v>2700</v>
      </c>
      <c r="G83" s="23">
        <v>319</v>
      </c>
      <c r="H83" s="23">
        <v>316.85000000000002</v>
      </c>
      <c r="I83" s="23">
        <v>316.85000000000002</v>
      </c>
      <c r="J83" s="33">
        <f t="shared" ref="J83" si="276">IF(E83="","",IF(E83="Buy",(I83-G83),(G83-I83)))</f>
        <v>-2.1499999999999773</v>
      </c>
      <c r="K83" s="34">
        <f t="shared" ref="K83" si="277">IF(E83="","",J83*F83)</f>
        <v>-5804.9999999999382</v>
      </c>
      <c r="L83" s="23">
        <v>400</v>
      </c>
      <c r="M83" s="48">
        <f t="shared" ref="M83" si="278">G83*F83*0.03%</f>
        <v>258.39</v>
      </c>
      <c r="N83" s="34">
        <f t="shared" ref="N83" si="279">K83-M83</f>
        <v>-6063.3899999999385</v>
      </c>
      <c r="O83" s="55"/>
    </row>
    <row r="84" spans="1:15" s="1" customFormat="1" ht="29.25" customHeight="1" thickBot="1">
      <c r="A84" s="19">
        <v>76</v>
      </c>
      <c r="B84" s="21">
        <v>43951</v>
      </c>
      <c r="C84" s="22" t="s">
        <v>230</v>
      </c>
      <c r="D84" s="20" t="s">
        <v>95</v>
      </c>
      <c r="E84" s="23" t="s">
        <v>12</v>
      </c>
      <c r="F84" s="23">
        <v>3000</v>
      </c>
      <c r="G84" s="23">
        <v>847</v>
      </c>
      <c r="H84" s="23">
        <v>842.5</v>
      </c>
      <c r="I84" s="23">
        <v>861</v>
      </c>
      <c r="J84" s="33">
        <f t="shared" ref="J84" si="280">IF(E84="","",IF(E84="Buy",(I84-G84),(G84-I84)))</f>
        <v>14</v>
      </c>
      <c r="K84" s="34">
        <f t="shared" ref="K84" si="281">IF(E84="","",J84*F84)</f>
        <v>42000</v>
      </c>
      <c r="L84" s="23">
        <v>400</v>
      </c>
      <c r="M84" s="48">
        <f t="shared" ref="M84" si="282">G84*F84*0.03%</f>
        <v>762.3</v>
      </c>
      <c r="N84" s="34">
        <f t="shared" ref="N84" si="283">K84-M84</f>
        <v>41237.699999999997</v>
      </c>
      <c r="O84" s="55">
        <f>SUM(N82:N84)</f>
        <v>57044.990000000063</v>
      </c>
    </row>
    <row r="85" spans="1:15" s="5" customFormat="1" ht="24" customHeight="1" thickBot="1">
      <c r="A85" s="56"/>
      <c r="B85" s="57"/>
      <c r="C85" s="57"/>
      <c r="D85" s="57" t="s">
        <v>31</v>
      </c>
      <c r="E85" s="57"/>
      <c r="F85" s="57"/>
      <c r="G85" s="57"/>
      <c r="H85" s="57"/>
      <c r="I85" s="57"/>
      <c r="J85" s="58"/>
      <c r="K85" s="59">
        <f>SUM(K9:K9)</f>
        <v>13200</v>
      </c>
      <c r="L85" s="57"/>
      <c r="M85" s="60">
        <f>SUM(M9:M84)</f>
        <v>25114.862160000001</v>
      </c>
      <c r="N85" s="59">
        <f>SUM(N9:N84)</f>
        <v>355597.93783999991</v>
      </c>
      <c r="O85" s="61"/>
    </row>
    <row r="86" spans="1:15" ht="15" customHeight="1">
      <c r="A86" s="10"/>
      <c r="B86" s="10"/>
      <c r="C86" s="10"/>
      <c r="D86" s="10"/>
      <c r="E86" s="10"/>
      <c r="F86" s="10"/>
      <c r="G86" s="10"/>
      <c r="H86" s="10"/>
      <c r="I86" s="10"/>
      <c r="J86" s="26"/>
      <c r="K86" s="27"/>
      <c r="L86" s="10"/>
      <c r="M86" s="10"/>
      <c r="N86" s="27"/>
      <c r="O86" s="27"/>
    </row>
    <row r="87" spans="1:15" s="49" customFormat="1" ht="15" customHeight="1">
      <c r="A87" s="126" t="s">
        <v>299</v>
      </c>
      <c r="B87" s="126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126"/>
      <c r="N87" s="126"/>
      <c r="O87" s="126"/>
    </row>
    <row r="88" spans="1:15" s="49" customFormat="1" ht="15" customHeight="1">
      <c r="A88" s="66" t="s">
        <v>300</v>
      </c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</row>
    <row r="89" spans="1:15" ht="15" customHeight="1">
      <c r="A89" s="66" t="s">
        <v>301</v>
      </c>
      <c r="B89" s="66"/>
      <c r="C89" s="66"/>
      <c r="D89" s="66"/>
      <c r="E89" s="66"/>
      <c r="F89" s="66"/>
      <c r="G89" s="66"/>
      <c r="H89" s="66"/>
      <c r="I89" s="66"/>
      <c r="J89" s="66"/>
      <c r="K89" s="66"/>
      <c r="L89" s="66"/>
      <c r="M89" s="66"/>
      <c r="N89" s="66"/>
      <c r="O89" s="65"/>
    </row>
    <row r="90" spans="1:15" ht="15" customHeight="1">
      <c r="A90" s="10"/>
      <c r="B90" s="10"/>
      <c r="C90" s="10"/>
      <c r="D90" s="10"/>
      <c r="E90" s="10"/>
      <c r="F90" s="10"/>
      <c r="G90" s="10"/>
      <c r="H90" s="10"/>
      <c r="I90" s="10"/>
      <c r="J90" s="26"/>
      <c r="K90" s="27"/>
      <c r="L90" s="10"/>
      <c r="M90" s="10"/>
      <c r="N90" s="27"/>
      <c r="O90" s="27"/>
    </row>
    <row r="91" spans="1:15" ht="15" customHeight="1">
      <c r="A91" s="10"/>
      <c r="B91" s="10"/>
      <c r="C91" s="10"/>
      <c r="D91" s="10"/>
      <c r="E91" s="10"/>
      <c r="F91" s="10"/>
      <c r="G91" s="10"/>
      <c r="H91" s="10"/>
      <c r="I91" s="10"/>
      <c r="J91" s="26"/>
      <c r="K91" s="27"/>
      <c r="L91" s="10"/>
      <c r="M91" s="10"/>
      <c r="N91" s="27"/>
      <c r="O91" s="27"/>
    </row>
    <row r="92" spans="1:15" ht="15" customHeight="1">
      <c r="A92" s="10"/>
      <c r="B92" s="10"/>
      <c r="C92" s="10"/>
      <c r="D92" s="10"/>
      <c r="E92" s="10"/>
      <c r="F92" s="10"/>
      <c r="G92" s="10"/>
      <c r="H92" s="10"/>
      <c r="I92" s="10"/>
      <c r="J92" s="26"/>
      <c r="K92" s="27"/>
      <c r="L92" s="10"/>
      <c r="M92" s="10"/>
      <c r="N92" s="27"/>
      <c r="O92" s="27"/>
    </row>
    <row r="93" spans="1:15" ht="15" customHeight="1">
      <c r="A93" s="10"/>
      <c r="B93" s="10"/>
      <c r="C93" s="10"/>
      <c r="D93" s="10"/>
      <c r="E93" s="10"/>
      <c r="F93" s="10"/>
      <c r="G93" s="10"/>
      <c r="H93" s="10"/>
      <c r="I93" s="10"/>
      <c r="J93" s="26"/>
      <c r="K93" s="27"/>
      <c r="L93" s="10"/>
      <c r="M93" s="10"/>
      <c r="N93" s="27"/>
      <c r="O93" s="27"/>
    </row>
    <row r="94" spans="1:15" ht="15" customHeight="1">
      <c r="A94" s="10"/>
      <c r="B94" s="10"/>
      <c r="C94" s="10"/>
      <c r="D94" s="10"/>
      <c r="E94" s="10"/>
      <c r="F94" s="10"/>
      <c r="G94" s="10"/>
      <c r="H94" s="10"/>
      <c r="I94" s="10"/>
      <c r="J94" s="26"/>
      <c r="K94" s="27"/>
      <c r="L94" s="10"/>
      <c r="M94" s="10"/>
      <c r="N94" s="27"/>
      <c r="O94" s="27"/>
    </row>
    <row r="95" spans="1:15" ht="15" customHeight="1">
      <c r="A95" s="10"/>
      <c r="B95" s="10"/>
      <c r="C95" s="10"/>
      <c r="D95" s="10"/>
      <c r="E95" s="10"/>
      <c r="F95" s="10"/>
      <c r="G95" s="10"/>
      <c r="H95" s="10"/>
      <c r="I95" s="10"/>
      <c r="J95" s="26"/>
      <c r="K95" s="27"/>
      <c r="L95" s="10"/>
      <c r="M95" s="10"/>
      <c r="N95" s="27"/>
      <c r="O95" s="27"/>
    </row>
    <row r="96" spans="1:15" ht="15" customHeight="1">
      <c r="A96" s="10"/>
      <c r="B96" s="10"/>
      <c r="C96" s="10"/>
      <c r="D96" s="10"/>
      <c r="E96" s="10"/>
      <c r="F96" s="10"/>
      <c r="G96" s="10"/>
      <c r="H96" s="10"/>
      <c r="I96" s="10"/>
      <c r="J96" s="26"/>
      <c r="K96" s="27"/>
      <c r="L96" s="10"/>
      <c r="M96" s="10"/>
      <c r="N96" s="27"/>
      <c r="O96" s="27"/>
    </row>
    <row r="97" spans="1:15" ht="15" customHeight="1">
      <c r="A97" s="10"/>
      <c r="B97" s="10"/>
      <c r="C97" s="10"/>
      <c r="D97" s="10"/>
      <c r="E97" s="10"/>
      <c r="F97" s="10"/>
      <c r="G97" s="10"/>
      <c r="H97" s="10"/>
      <c r="I97" s="10"/>
      <c r="J97" s="26"/>
      <c r="K97" s="27"/>
      <c r="L97" s="10"/>
      <c r="M97" s="10"/>
      <c r="N97" s="27"/>
      <c r="O97" s="27"/>
    </row>
    <row r="98" spans="1:15" ht="15" customHeight="1">
      <c r="A98" s="10"/>
      <c r="B98" s="10"/>
      <c r="C98" s="10"/>
      <c r="D98" s="10"/>
      <c r="E98" s="10"/>
      <c r="F98" s="10"/>
      <c r="G98" s="10"/>
      <c r="H98" s="10"/>
      <c r="I98" s="10"/>
      <c r="J98" s="26"/>
      <c r="K98" s="27"/>
      <c r="L98" s="10"/>
      <c r="M98" s="10"/>
      <c r="N98" s="27"/>
      <c r="O98" s="27"/>
    </row>
    <row r="99" spans="1:15" ht="15" customHeight="1">
      <c r="A99" s="10"/>
      <c r="B99" s="10"/>
      <c r="C99" s="10"/>
      <c r="D99" s="10"/>
      <c r="E99" s="10"/>
      <c r="F99" s="10"/>
      <c r="G99" s="10"/>
      <c r="H99" s="10"/>
      <c r="I99" s="10"/>
      <c r="J99" s="26"/>
      <c r="K99" s="27"/>
      <c r="L99" s="10"/>
      <c r="M99" s="10"/>
      <c r="N99" s="27"/>
      <c r="O99" s="27"/>
    </row>
    <row r="100" spans="1:15" ht="1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26"/>
      <c r="K100" s="27"/>
      <c r="L100" s="10"/>
      <c r="M100" s="10"/>
      <c r="N100" s="27"/>
      <c r="O100" s="27"/>
    </row>
    <row r="101" spans="1:15" ht="1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26"/>
      <c r="K101" s="27"/>
      <c r="L101" s="10"/>
      <c r="M101" s="10"/>
      <c r="N101" s="27"/>
      <c r="O101" s="27"/>
    </row>
    <row r="102" spans="1:15" ht="15" customHeight="1">
      <c r="A102" s="35"/>
      <c r="B102" s="35"/>
      <c r="C102" s="35"/>
      <c r="D102" s="35"/>
      <c r="E102" s="35"/>
      <c r="F102" s="35"/>
      <c r="G102" s="35"/>
      <c r="H102" s="35"/>
      <c r="I102" s="35"/>
      <c r="J102" s="37"/>
      <c r="K102" s="35"/>
      <c r="L102" s="35"/>
      <c r="M102" s="35"/>
      <c r="N102" s="35"/>
      <c r="O102" s="35"/>
    </row>
    <row r="103" spans="1:15" ht="15" customHeight="1">
      <c r="A103" s="35"/>
      <c r="B103" s="35"/>
      <c r="C103" s="35"/>
      <c r="D103" s="35"/>
      <c r="E103" s="35"/>
      <c r="F103" s="35"/>
      <c r="G103" s="35"/>
      <c r="H103" s="35"/>
      <c r="I103" s="35"/>
      <c r="J103" s="37"/>
      <c r="K103" s="35"/>
      <c r="L103" s="35"/>
      <c r="M103" s="35"/>
      <c r="N103" s="35"/>
      <c r="O103" s="35"/>
    </row>
    <row r="104" spans="1:15" ht="15" customHeight="1">
      <c r="A104" s="35"/>
      <c r="B104" s="35"/>
      <c r="C104" s="35"/>
      <c r="D104" s="35"/>
      <c r="E104" s="35"/>
      <c r="F104" s="35"/>
      <c r="G104" s="35"/>
      <c r="H104" s="35"/>
      <c r="I104" s="35"/>
      <c r="J104" s="37"/>
      <c r="K104" s="35"/>
      <c r="L104" s="35"/>
      <c r="M104" s="35"/>
      <c r="N104" s="35"/>
      <c r="O104" s="35"/>
    </row>
    <row r="105" spans="1:15" ht="15" customHeight="1">
      <c r="A105" s="35"/>
      <c r="B105" s="35"/>
      <c r="C105" s="35"/>
      <c r="D105" s="35"/>
      <c r="E105" s="35"/>
      <c r="F105" s="35"/>
      <c r="G105" s="35"/>
      <c r="H105" s="35"/>
      <c r="I105" s="35"/>
      <c r="J105" s="37"/>
      <c r="K105" s="35"/>
      <c r="L105" s="35"/>
      <c r="M105" s="35"/>
      <c r="N105" s="35"/>
      <c r="O105" s="35"/>
    </row>
    <row r="106" spans="1:15" ht="15" customHeight="1">
      <c r="A106" s="35"/>
      <c r="B106" s="35"/>
      <c r="C106" s="35"/>
      <c r="D106" s="35"/>
      <c r="E106" s="35"/>
      <c r="F106" s="35"/>
      <c r="G106" s="35"/>
      <c r="H106" s="35"/>
      <c r="I106" s="35"/>
      <c r="J106" s="37"/>
      <c r="K106" s="35"/>
      <c r="L106" s="35"/>
      <c r="M106" s="35"/>
      <c r="N106" s="35"/>
      <c r="O106" s="35"/>
    </row>
    <row r="107" spans="1:15" ht="15" customHeight="1">
      <c r="A107" s="35"/>
      <c r="B107" s="35"/>
      <c r="C107" s="35"/>
      <c r="D107" s="35"/>
      <c r="E107" s="35"/>
      <c r="F107" s="35"/>
      <c r="G107" s="35"/>
      <c r="H107" s="35"/>
      <c r="I107" s="35"/>
      <c r="J107" s="37"/>
      <c r="K107" s="35"/>
      <c r="L107" s="35"/>
      <c r="M107" s="35"/>
      <c r="N107" s="35"/>
      <c r="O107" s="35"/>
    </row>
    <row r="108" spans="1:15" ht="15" customHeight="1">
      <c r="A108" s="35"/>
      <c r="B108" s="35"/>
      <c r="C108" s="35"/>
      <c r="D108" s="35"/>
      <c r="E108" s="35"/>
      <c r="F108" s="35"/>
      <c r="G108" s="35"/>
      <c r="H108" s="35"/>
      <c r="I108" s="35"/>
      <c r="J108" s="37"/>
      <c r="K108" s="35"/>
      <c r="L108" s="35"/>
      <c r="M108" s="35"/>
      <c r="N108" s="35"/>
      <c r="O108" s="35"/>
    </row>
    <row r="109" spans="1:15" ht="15" customHeight="1">
      <c r="A109" s="35"/>
      <c r="B109" s="35"/>
      <c r="C109" s="35"/>
      <c r="D109" s="35"/>
      <c r="E109" s="35"/>
      <c r="F109" s="35"/>
      <c r="G109" s="35"/>
      <c r="H109" s="35"/>
      <c r="I109" s="35"/>
      <c r="J109" s="37"/>
      <c r="K109" s="35"/>
      <c r="L109" s="35"/>
      <c r="M109" s="35"/>
      <c r="N109" s="35"/>
      <c r="O109" s="35"/>
    </row>
    <row r="110" spans="1:15" ht="15" customHeight="1">
      <c r="A110" s="35"/>
      <c r="B110" s="35"/>
      <c r="C110" s="35"/>
      <c r="D110" s="35"/>
      <c r="E110" s="35"/>
      <c r="F110" s="35"/>
      <c r="G110" s="35"/>
      <c r="H110" s="35"/>
      <c r="I110" s="35"/>
      <c r="J110" s="37"/>
      <c r="K110" s="35"/>
      <c r="L110" s="35"/>
      <c r="M110" s="35"/>
      <c r="N110" s="35"/>
      <c r="O110" s="35"/>
    </row>
    <row r="111" spans="1:15" ht="15" customHeight="1">
      <c r="A111" s="35"/>
      <c r="B111" s="35"/>
      <c r="C111" s="35"/>
      <c r="D111" s="35"/>
      <c r="E111" s="35"/>
      <c r="F111" s="35"/>
      <c r="G111" s="35"/>
      <c r="H111" s="35"/>
      <c r="I111" s="35"/>
      <c r="J111" s="37"/>
      <c r="K111" s="35"/>
      <c r="L111" s="35"/>
      <c r="M111" s="35"/>
      <c r="N111" s="35"/>
      <c r="O111" s="35"/>
    </row>
    <row r="112" spans="1:15" ht="15" customHeight="1">
      <c r="A112" s="35"/>
      <c r="B112" s="35"/>
      <c r="C112" s="35"/>
      <c r="D112" s="35"/>
      <c r="E112" s="35"/>
      <c r="F112" s="35"/>
      <c r="G112" s="35"/>
      <c r="H112" s="35"/>
      <c r="I112" s="35"/>
      <c r="J112" s="37"/>
      <c r="K112" s="35"/>
      <c r="L112" s="35"/>
      <c r="M112" s="35"/>
      <c r="N112" s="35"/>
      <c r="O112" s="35"/>
    </row>
    <row r="113" spans="1:15" ht="15" customHeight="1">
      <c r="A113" s="35"/>
      <c r="B113" s="35"/>
      <c r="C113" s="35"/>
      <c r="D113" s="35"/>
      <c r="E113" s="35"/>
      <c r="F113" s="35"/>
      <c r="G113" s="35"/>
      <c r="H113" s="35"/>
      <c r="I113" s="35"/>
      <c r="J113" s="37"/>
      <c r="K113" s="35"/>
      <c r="L113" s="35"/>
      <c r="M113" s="35"/>
      <c r="N113" s="35"/>
      <c r="O113" s="35"/>
    </row>
    <row r="114" spans="1:15" ht="15" customHeight="1">
      <c r="A114" s="35"/>
      <c r="B114" s="35"/>
      <c r="C114" s="35"/>
      <c r="D114" s="35"/>
      <c r="E114" s="35"/>
      <c r="F114" s="35"/>
      <c r="G114" s="35"/>
      <c r="H114" s="35"/>
      <c r="I114" s="35"/>
      <c r="J114" s="37"/>
      <c r="K114" s="35"/>
      <c r="L114" s="35"/>
      <c r="M114" s="35"/>
      <c r="N114" s="35"/>
      <c r="O114" s="35"/>
    </row>
    <row r="115" spans="1:15" ht="15" customHeight="1">
      <c r="A115" s="35"/>
      <c r="B115" s="35"/>
      <c r="C115" s="35"/>
      <c r="D115" s="35"/>
      <c r="E115" s="35"/>
      <c r="F115" s="35"/>
      <c r="G115" s="35"/>
      <c r="H115" s="35"/>
      <c r="I115" s="35"/>
      <c r="J115" s="37"/>
      <c r="K115" s="35"/>
      <c r="L115" s="35"/>
      <c r="M115" s="35"/>
      <c r="N115" s="35"/>
      <c r="O115" s="35"/>
    </row>
    <row r="116" spans="1:15" ht="1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8"/>
      <c r="K116" s="36"/>
      <c r="L116" s="36"/>
      <c r="M116" s="36"/>
      <c r="N116" s="36"/>
      <c r="O116" s="36"/>
    </row>
    <row r="117" spans="1:15" ht="1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8"/>
      <c r="K117" s="36"/>
      <c r="L117" s="36"/>
      <c r="M117" s="36"/>
      <c r="N117" s="36"/>
      <c r="O117" s="36"/>
    </row>
    <row r="118" spans="1:15" ht="1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8"/>
      <c r="K118" s="36"/>
      <c r="L118" s="36"/>
      <c r="M118" s="36"/>
      <c r="N118" s="36"/>
      <c r="O118" s="36"/>
    </row>
    <row r="119" spans="1:15" ht="1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8"/>
      <c r="K119" s="36"/>
      <c r="L119" s="36"/>
      <c r="M119" s="36"/>
      <c r="N119" s="36"/>
      <c r="O119" s="36"/>
    </row>
    <row r="120" spans="1:15" ht="1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8"/>
      <c r="K120" s="36"/>
      <c r="L120" s="36"/>
      <c r="M120" s="36"/>
      <c r="N120" s="36"/>
      <c r="O120" s="36"/>
    </row>
    <row r="121" spans="1:15" ht="1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8"/>
      <c r="K121" s="36"/>
      <c r="L121" s="36"/>
      <c r="M121" s="36"/>
      <c r="N121" s="36"/>
      <c r="O121" s="36"/>
    </row>
    <row r="122" spans="1:15" ht="1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8"/>
      <c r="K122" s="36"/>
      <c r="L122" s="36"/>
      <c r="M122" s="36"/>
      <c r="N122" s="36"/>
      <c r="O122" s="36"/>
    </row>
  </sheetData>
  <mergeCells count="2">
    <mergeCell ref="A6:O6"/>
    <mergeCell ref="A87:O87"/>
  </mergeCells>
  <pageMargins left="0.7" right="0.7" top="0.75" bottom="0.75" header="0.51180555555555496" footer="0.51180555555555496"/>
  <pageSetup firstPageNumber="0" orientation="portrait" useFirstPageNumber="1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91"/>
  <sheetViews>
    <sheetView workbookViewId="0">
      <selection activeCell="I52" sqref="I52"/>
    </sheetView>
  </sheetViews>
  <sheetFormatPr defaultColWidth="9" defaultRowHeight="14.35"/>
  <cols>
    <col min="1" max="1" width="8.87890625" customWidth="1"/>
    <col min="2" max="2" width="16.3515625" customWidth="1"/>
    <col min="3" max="3" width="15" customWidth="1"/>
    <col min="4" max="4" width="23.3515625" customWidth="1"/>
    <col min="5" max="5" width="11.52734375" customWidth="1"/>
    <col min="6" max="6" width="12" customWidth="1"/>
    <col min="7" max="7" width="15.64453125" customWidth="1"/>
    <col min="8" max="8" width="13.64453125" customWidth="1"/>
    <col min="9" max="9" width="19" customWidth="1"/>
    <col min="10" max="10" width="8.52734375" style="6" hidden="1" customWidth="1"/>
    <col min="11" max="11" width="16.87890625" hidden="1" customWidth="1"/>
    <col min="12" max="12" width="7" hidden="1" customWidth="1"/>
    <col min="13" max="13" width="14.52734375" customWidth="1"/>
    <col min="14" max="14" width="18.64453125" customWidth="1"/>
    <col min="15" max="15" width="15.87890625" customWidth="1"/>
  </cols>
  <sheetData>
    <row r="1" spans="1:15" ht="15" customHeight="1">
      <c r="A1" s="7"/>
      <c r="B1" s="8"/>
      <c r="C1" s="8"/>
      <c r="D1" s="8"/>
      <c r="E1" s="8"/>
      <c r="F1" s="8"/>
      <c r="G1" s="8"/>
      <c r="H1" s="8"/>
      <c r="I1" s="8"/>
      <c r="J1" s="24"/>
      <c r="K1" s="25"/>
      <c r="L1" s="8"/>
      <c r="M1" s="8"/>
      <c r="N1" s="25"/>
      <c r="O1" s="50"/>
    </row>
    <row r="2" spans="1:15" ht="15" customHeight="1">
      <c r="A2" s="9"/>
      <c r="B2" s="10"/>
      <c r="C2" s="10"/>
      <c r="D2" s="10"/>
      <c r="E2" s="10"/>
      <c r="F2" s="10"/>
      <c r="G2" s="10"/>
      <c r="H2" s="10"/>
      <c r="I2" s="10"/>
      <c r="J2" s="26"/>
      <c r="K2" s="27"/>
      <c r="L2" s="10"/>
      <c r="M2" s="10"/>
      <c r="N2" s="27"/>
      <c r="O2" s="51"/>
    </row>
    <row r="3" spans="1:15" ht="15" customHeight="1">
      <c r="A3" s="9"/>
      <c r="B3" s="10"/>
      <c r="C3" s="10"/>
      <c r="D3" s="10"/>
      <c r="E3" s="10"/>
      <c r="F3" s="10"/>
      <c r="G3" s="10"/>
      <c r="H3" s="10"/>
      <c r="I3" s="10"/>
      <c r="J3" s="26"/>
      <c r="K3" s="27"/>
      <c r="L3" s="10"/>
      <c r="M3" s="10"/>
      <c r="N3" s="27"/>
      <c r="O3" s="51"/>
    </row>
    <row r="4" spans="1:15" ht="15" customHeight="1">
      <c r="A4" s="9"/>
      <c r="B4" s="10"/>
      <c r="C4" s="10"/>
      <c r="D4" s="10"/>
      <c r="E4" s="10"/>
      <c r="F4" s="10"/>
      <c r="G4" s="10"/>
      <c r="H4" s="10"/>
      <c r="I4" s="10"/>
      <c r="J4" s="26"/>
      <c r="K4" s="27"/>
      <c r="L4" s="10"/>
      <c r="M4" s="10"/>
      <c r="N4" s="27"/>
      <c r="O4" s="51"/>
    </row>
    <row r="5" spans="1:15" ht="18.7">
      <c r="A5" s="11"/>
      <c r="B5" s="12"/>
      <c r="C5" s="12"/>
      <c r="D5" s="12"/>
      <c r="E5" s="12"/>
      <c r="F5" s="12"/>
      <c r="G5" s="12"/>
      <c r="H5" s="12"/>
      <c r="I5" s="12"/>
      <c r="J5" s="28"/>
      <c r="K5" s="12"/>
      <c r="L5" s="12"/>
      <c r="M5" s="12"/>
      <c r="N5" s="12"/>
      <c r="O5" s="52"/>
    </row>
    <row r="6" spans="1:15" ht="23.35">
      <c r="A6" s="123" t="s">
        <v>326</v>
      </c>
      <c r="B6" s="124"/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5"/>
    </row>
    <row r="7" spans="1:15" s="4" customFormat="1" ht="54.75" customHeight="1">
      <c r="A7" s="13" t="s">
        <v>0</v>
      </c>
      <c r="B7" s="14" t="s">
        <v>2</v>
      </c>
      <c r="C7" s="14" t="s">
        <v>3</v>
      </c>
      <c r="D7" s="14" t="s">
        <v>1</v>
      </c>
      <c r="E7" s="14" t="s">
        <v>4</v>
      </c>
      <c r="F7" s="14" t="s">
        <v>67</v>
      </c>
      <c r="G7" s="15" t="s">
        <v>5</v>
      </c>
      <c r="H7" s="14" t="s">
        <v>6</v>
      </c>
      <c r="I7" s="14" t="s">
        <v>7</v>
      </c>
      <c r="J7" s="29" t="s">
        <v>8</v>
      </c>
      <c r="K7" s="30" t="s">
        <v>9</v>
      </c>
      <c r="L7" s="14" t="s">
        <v>10</v>
      </c>
      <c r="M7" s="14" t="s">
        <v>101</v>
      </c>
      <c r="N7" s="30" t="s">
        <v>100</v>
      </c>
      <c r="O7" s="53" t="s">
        <v>128</v>
      </c>
    </row>
    <row r="8" spans="1:15" ht="6.75" customHeight="1">
      <c r="A8" s="16"/>
      <c r="B8" s="17"/>
      <c r="C8" s="17"/>
      <c r="D8" s="17"/>
      <c r="E8" s="17"/>
      <c r="F8" s="17"/>
      <c r="G8" s="18"/>
      <c r="H8" s="17"/>
      <c r="I8" s="17"/>
      <c r="J8" s="31"/>
      <c r="K8" s="32"/>
      <c r="L8" s="17"/>
      <c r="M8" s="17"/>
      <c r="N8" s="32"/>
      <c r="O8" s="54"/>
    </row>
    <row r="9" spans="1:15" s="1" customFormat="1" ht="29.25" customHeight="1">
      <c r="A9" s="19">
        <v>1</v>
      </c>
      <c r="B9" s="21">
        <v>43955</v>
      </c>
      <c r="C9" s="22" t="s">
        <v>189</v>
      </c>
      <c r="D9" s="20" t="s">
        <v>317</v>
      </c>
      <c r="E9" s="23" t="s">
        <v>13</v>
      </c>
      <c r="F9" s="23">
        <v>2200</v>
      </c>
      <c r="G9" s="23">
        <v>677</v>
      </c>
      <c r="H9" s="23">
        <v>681.3</v>
      </c>
      <c r="I9" s="23">
        <v>678.3</v>
      </c>
      <c r="J9" s="33">
        <f t="shared" ref="J9:J10" si="0">IF(E9="","",IF(E9="Buy",(I9-G9),(G9-I9)))</f>
        <v>-1.2999999999999545</v>
      </c>
      <c r="K9" s="34">
        <f t="shared" ref="K9:K10" si="1">IF(E9="","",J9*F9)</f>
        <v>-2859.9999999999</v>
      </c>
      <c r="L9" s="23">
        <v>400</v>
      </c>
      <c r="M9" s="48">
        <f t="shared" ref="M9:M10" si="2">G9*F9*0.03%</f>
        <v>446.81999999999994</v>
      </c>
      <c r="N9" s="34">
        <f t="shared" ref="N9:N10" si="3">K9-M9</f>
        <v>-3306.8199999998997</v>
      </c>
      <c r="O9" s="55">
        <f>SUM(N9)</f>
        <v>-3306.8199999998997</v>
      </c>
    </row>
    <row r="10" spans="1:15" s="1" customFormat="1" ht="29.25" customHeight="1">
      <c r="A10" s="19">
        <v>2</v>
      </c>
      <c r="B10" s="21">
        <v>43956</v>
      </c>
      <c r="C10" s="22" t="s">
        <v>327</v>
      </c>
      <c r="D10" s="20" t="s">
        <v>74</v>
      </c>
      <c r="E10" s="23" t="s">
        <v>13</v>
      </c>
      <c r="F10" s="23">
        <v>2400</v>
      </c>
      <c r="G10" s="23">
        <v>397.5</v>
      </c>
      <c r="H10" s="23">
        <v>400.55</v>
      </c>
      <c r="I10" s="23">
        <v>400.55</v>
      </c>
      <c r="J10" s="33">
        <f t="shared" si="0"/>
        <v>-3.0500000000000114</v>
      </c>
      <c r="K10" s="34">
        <f t="shared" si="1"/>
        <v>-7320.0000000000273</v>
      </c>
      <c r="L10" s="23">
        <v>400</v>
      </c>
      <c r="M10" s="48">
        <f t="shared" si="2"/>
        <v>286.2</v>
      </c>
      <c r="N10" s="34">
        <f t="shared" si="3"/>
        <v>-7606.2000000000271</v>
      </c>
      <c r="O10" s="55"/>
    </row>
    <row r="11" spans="1:15" s="1" customFormat="1" ht="29.25" customHeight="1">
      <c r="A11" s="19">
        <v>3</v>
      </c>
      <c r="B11" s="21">
        <v>43956</v>
      </c>
      <c r="C11" s="22" t="s">
        <v>198</v>
      </c>
      <c r="D11" s="20" t="s">
        <v>152</v>
      </c>
      <c r="E11" s="23" t="s">
        <v>13</v>
      </c>
      <c r="F11" s="23">
        <v>2000</v>
      </c>
      <c r="G11" s="23">
        <v>451</v>
      </c>
      <c r="H11" s="23">
        <v>455.5</v>
      </c>
      <c r="I11" s="23">
        <v>448</v>
      </c>
      <c r="J11" s="33">
        <f t="shared" ref="J11" si="4">IF(E11="","",IF(E11="Buy",(I11-G11),(G11-I11)))</f>
        <v>3</v>
      </c>
      <c r="K11" s="34">
        <f t="shared" ref="K11" si="5">IF(E11="","",J11*F11)</f>
        <v>6000</v>
      </c>
      <c r="L11" s="23">
        <v>400</v>
      </c>
      <c r="M11" s="48">
        <f t="shared" ref="M11" si="6">G11*F11*0.03%</f>
        <v>270.59999999999997</v>
      </c>
      <c r="N11" s="34">
        <f t="shared" ref="N11" si="7">K11-M11</f>
        <v>5729.4</v>
      </c>
      <c r="O11" s="55"/>
    </row>
    <row r="12" spans="1:15" s="1" customFormat="1" ht="29.25" customHeight="1">
      <c r="A12" s="19">
        <v>4</v>
      </c>
      <c r="B12" s="21">
        <v>43956</v>
      </c>
      <c r="C12" s="22" t="s">
        <v>328</v>
      </c>
      <c r="D12" s="20" t="s">
        <v>78</v>
      </c>
      <c r="E12" s="23" t="s">
        <v>13</v>
      </c>
      <c r="F12" s="23">
        <v>500</v>
      </c>
      <c r="G12" s="23">
        <v>1998</v>
      </c>
      <c r="H12" s="23">
        <v>2025</v>
      </c>
      <c r="I12" s="23">
        <v>2002</v>
      </c>
      <c r="J12" s="33">
        <f t="shared" ref="J12" si="8">IF(E12="","",IF(E12="Buy",(I12-G12),(G12-I12)))</f>
        <v>-4</v>
      </c>
      <c r="K12" s="34">
        <f t="shared" ref="K12" si="9">IF(E12="","",J12*F12)</f>
        <v>-2000</v>
      </c>
      <c r="L12" s="23">
        <v>400</v>
      </c>
      <c r="M12" s="48">
        <f t="shared" ref="M12" si="10">G12*F12*0.03%</f>
        <v>299.7</v>
      </c>
      <c r="N12" s="34">
        <f t="shared" ref="N12" si="11">K12-M12</f>
        <v>-2299.6999999999998</v>
      </c>
      <c r="O12" s="55">
        <f>SUM(N10:N12)</f>
        <v>-4176.5000000000273</v>
      </c>
    </row>
    <row r="13" spans="1:15" s="1" customFormat="1" ht="29.25" customHeight="1">
      <c r="A13" s="19">
        <v>5</v>
      </c>
      <c r="B13" s="21">
        <v>43957</v>
      </c>
      <c r="C13" s="22" t="s">
        <v>82</v>
      </c>
      <c r="D13" s="20" t="s">
        <v>273</v>
      </c>
      <c r="E13" s="23" t="s">
        <v>13</v>
      </c>
      <c r="F13" s="23">
        <v>500</v>
      </c>
      <c r="G13" s="23">
        <v>2375</v>
      </c>
      <c r="H13" s="23">
        <v>2401.1</v>
      </c>
      <c r="I13" s="23">
        <v>2401.1</v>
      </c>
      <c r="J13" s="33">
        <f t="shared" ref="J13" si="12">IF(E13="","",IF(E13="Buy",(I13-G13),(G13-I13)))</f>
        <v>-26.099999999999909</v>
      </c>
      <c r="K13" s="34">
        <f t="shared" ref="K13" si="13">IF(E13="","",J13*F13)</f>
        <v>-13049.999999999955</v>
      </c>
      <c r="L13" s="23">
        <v>400</v>
      </c>
      <c r="M13" s="48">
        <f t="shared" ref="M13" si="14">G13*F13*0.03%</f>
        <v>356.24999999999994</v>
      </c>
      <c r="N13" s="34">
        <f t="shared" ref="N13" si="15">K13-M13</f>
        <v>-13406.249999999955</v>
      </c>
      <c r="O13" s="55"/>
    </row>
    <row r="14" spans="1:15" s="1" customFormat="1" ht="29.25" customHeight="1">
      <c r="A14" s="19">
        <v>6</v>
      </c>
      <c r="B14" s="21">
        <v>43957</v>
      </c>
      <c r="C14" s="22" t="s">
        <v>329</v>
      </c>
      <c r="D14" s="20" t="s">
        <v>168</v>
      </c>
      <c r="E14" s="23" t="s">
        <v>12</v>
      </c>
      <c r="F14" s="23">
        <v>1800</v>
      </c>
      <c r="G14" s="23">
        <v>289.5</v>
      </c>
      <c r="H14" s="23">
        <v>284.95</v>
      </c>
      <c r="I14" s="23">
        <v>287.05</v>
      </c>
      <c r="J14" s="33">
        <f t="shared" ref="J14" si="16">IF(E14="","",IF(E14="Buy",(I14-G14),(G14-I14)))</f>
        <v>-2.4499999999999886</v>
      </c>
      <c r="K14" s="34">
        <f t="shared" ref="K14" si="17">IF(E14="","",J14*F14)</f>
        <v>-4409.99999999998</v>
      </c>
      <c r="L14" s="23">
        <v>400</v>
      </c>
      <c r="M14" s="48">
        <f t="shared" ref="M14" si="18">G14*F14*0.03%</f>
        <v>156.32999999999998</v>
      </c>
      <c r="N14" s="34">
        <f t="shared" ref="N14" si="19">K14-M14</f>
        <v>-4566.3299999999799</v>
      </c>
      <c r="O14" s="55">
        <f>SUM(N13:N14)</f>
        <v>-17972.579999999936</v>
      </c>
    </row>
    <row r="15" spans="1:15" s="1" customFormat="1" ht="29.25" customHeight="1">
      <c r="A15" s="19">
        <v>7</v>
      </c>
      <c r="B15" s="21">
        <v>43958</v>
      </c>
      <c r="C15" s="22" t="s">
        <v>221</v>
      </c>
      <c r="D15" s="20" t="s">
        <v>85</v>
      </c>
      <c r="E15" s="23" t="s">
        <v>13</v>
      </c>
      <c r="F15" s="23">
        <v>2800</v>
      </c>
      <c r="G15" s="23">
        <v>341.3</v>
      </c>
      <c r="H15" s="23">
        <v>284.95</v>
      </c>
      <c r="I15" s="23">
        <v>338.5</v>
      </c>
      <c r="J15" s="33">
        <f t="shared" ref="J15" si="20">IF(E15="","",IF(E15="Buy",(I15-G15),(G15-I15)))</f>
        <v>2.8000000000000114</v>
      </c>
      <c r="K15" s="34">
        <f t="shared" ref="K15" si="21">IF(E15="","",J15*F15)</f>
        <v>7840.0000000000318</v>
      </c>
      <c r="L15" s="23">
        <v>400</v>
      </c>
      <c r="M15" s="48">
        <f t="shared" ref="M15" si="22">G15*F15*0.03%</f>
        <v>286.69199999999995</v>
      </c>
      <c r="N15" s="34">
        <f t="shared" ref="N15" si="23">K15-M15</f>
        <v>7553.3080000000318</v>
      </c>
      <c r="O15" s="55"/>
    </row>
    <row r="16" spans="1:15" s="1" customFormat="1" ht="29.25" customHeight="1">
      <c r="A16" s="19">
        <v>8</v>
      </c>
      <c r="B16" s="21">
        <v>43958</v>
      </c>
      <c r="C16" s="22" t="s">
        <v>211</v>
      </c>
      <c r="D16" s="20" t="s">
        <v>65</v>
      </c>
      <c r="E16" s="23" t="s">
        <v>13</v>
      </c>
      <c r="F16" s="23">
        <v>1500</v>
      </c>
      <c r="G16" s="23">
        <v>854.5</v>
      </c>
      <c r="H16" s="23">
        <v>863.25</v>
      </c>
      <c r="I16" s="23">
        <v>851.3</v>
      </c>
      <c r="J16" s="33">
        <f t="shared" ref="J16" si="24">IF(E16="","",IF(E16="Buy",(I16-G16),(G16-I16)))</f>
        <v>3.2000000000000455</v>
      </c>
      <c r="K16" s="34">
        <f t="shared" ref="K16" si="25">IF(E16="","",J16*F16)</f>
        <v>4800.0000000000682</v>
      </c>
      <c r="L16" s="23">
        <v>400</v>
      </c>
      <c r="M16" s="48">
        <f t="shared" ref="M16" si="26">G16*F16*0.03%</f>
        <v>384.52499999999998</v>
      </c>
      <c r="N16" s="34">
        <f t="shared" ref="N16" si="27">K16-M16</f>
        <v>4415.4750000000686</v>
      </c>
      <c r="O16" s="55">
        <f>SUM(N15:N16)</f>
        <v>11968.783000000101</v>
      </c>
    </row>
    <row r="17" spans="1:15" s="1" customFormat="1" ht="29.25" customHeight="1">
      <c r="A17" s="19">
        <v>9</v>
      </c>
      <c r="B17" s="21">
        <v>43959</v>
      </c>
      <c r="C17" s="22" t="s">
        <v>330</v>
      </c>
      <c r="D17" s="20" t="s">
        <v>65</v>
      </c>
      <c r="E17" s="23" t="s">
        <v>13</v>
      </c>
      <c r="F17" s="23">
        <v>1500</v>
      </c>
      <c r="G17" s="23">
        <v>835.5</v>
      </c>
      <c r="H17" s="23">
        <v>841.5</v>
      </c>
      <c r="I17" s="23">
        <v>841.5</v>
      </c>
      <c r="J17" s="33">
        <f t="shared" ref="J17" si="28">IF(E17="","",IF(E17="Buy",(I17-G17),(G17-I17)))</f>
        <v>-6</v>
      </c>
      <c r="K17" s="34">
        <f t="shared" ref="K17" si="29">IF(E17="","",J17*F17)</f>
        <v>-9000</v>
      </c>
      <c r="L17" s="23">
        <v>400</v>
      </c>
      <c r="M17" s="48">
        <f t="shared" ref="M17" si="30">G17*F17*0.03%</f>
        <v>375.97499999999997</v>
      </c>
      <c r="N17" s="34">
        <f t="shared" ref="N17" si="31">K17-M17</f>
        <v>-9375.9750000000004</v>
      </c>
      <c r="O17" s="55">
        <f>SUM(N17)</f>
        <v>-9375.9750000000004</v>
      </c>
    </row>
    <row r="18" spans="1:15" s="1" customFormat="1" ht="29.25" customHeight="1">
      <c r="A18" s="19">
        <v>10</v>
      </c>
      <c r="B18" s="21">
        <v>43962</v>
      </c>
      <c r="C18" s="22" t="s">
        <v>137</v>
      </c>
      <c r="D18" s="20" t="s">
        <v>226</v>
      </c>
      <c r="E18" s="23" t="s">
        <v>12</v>
      </c>
      <c r="F18" s="23">
        <v>2750</v>
      </c>
      <c r="G18" s="23">
        <v>484.6</v>
      </c>
      <c r="H18" s="23">
        <v>479.9</v>
      </c>
      <c r="I18" s="23">
        <v>487.75</v>
      </c>
      <c r="J18" s="33">
        <f t="shared" ref="J18" si="32">IF(E18="","",IF(E18="Buy",(I18-G18),(G18-I18)))</f>
        <v>3.1499999999999773</v>
      </c>
      <c r="K18" s="34">
        <f t="shared" ref="K18" si="33">IF(E18="","",J18*F18)</f>
        <v>8662.4999999999382</v>
      </c>
      <c r="L18" s="23">
        <v>400</v>
      </c>
      <c r="M18" s="48">
        <f t="shared" ref="M18" si="34">G18*F18*0.03%</f>
        <v>399.79499999999996</v>
      </c>
      <c r="N18" s="34">
        <f t="shared" ref="N18" si="35">K18-M18</f>
        <v>8262.7049999999381</v>
      </c>
      <c r="O18" s="55"/>
    </row>
    <row r="19" spans="1:15" s="1" customFormat="1" ht="29.25" customHeight="1">
      <c r="A19" s="19">
        <v>11</v>
      </c>
      <c r="B19" s="21">
        <v>43962</v>
      </c>
      <c r="C19" s="22" t="s">
        <v>137</v>
      </c>
      <c r="D19" s="20" t="s">
        <v>185</v>
      </c>
      <c r="E19" s="23" t="s">
        <v>12</v>
      </c>
      <c r="F19" s="23">
        <v>2000</v>
      </c>
      <c r="G19" s="23">
        <v>673.9</v>
      </c>
      <c r="H19" s="23">
        <v>665.95</v>
      </c>
      <c r="I19" s="23">
        <v>665.95</v>
      </c>
      <c r="J19" s="33">
        <f t="shared" ref="J19" si="36">IF(E19="","",IF(E19="Buy",(I19-G19),(G19-I19)))</f>
        <v>-7.9499999999999318</v>
      </c>
      <c r="K19" s="34">
        <f t="shared" ref="K19" si="37">IF(E19="","",J19*F19)</f>
        <v>-15899.999999999864</v>
      </c>
      <c r="L19" s="23">
        <v>400</v>
      </c>
      <c r="M19" s="48">
        <f t="shared" ref="M19" si="38">G19*F19*0.03%</f>
        <v>404.34</v>
      </c>
      <c r="N19" s="34">
        <f t="shared" ref="N19" si="39">K19-M19</f>
        <v>-16304.339999999864</v>
      </c>
      <c r="O19" s="55">
        <f>SUM(N18:N19)</f>
        <v>-8041.6349999999256</v>
      </c>
    </row>
    <row r="20" spans="1:15" s="1" customFormat="1" ht="29.25" customHeight="1">
      <c r="A20" s="19">
        <v>12</v>
      </c>
      <c r="B20" s="21">
        <v>43963</v>
      </c>
      <c r="C20" s="22" t="s">
        <v>145</v>
      </c>
      <c r="D20" s="20" t="s">
        <v>169</v>
      </c>
      <c r="E20" s="23" t="s">
        <v>13</v>
      </c>
      <c r="F20" s="23">
        <v>3000</v>
      </c>
      <c r="G20" s="23">
        <v>266.8</v>
      </c>
      <c r="H20" s="23">
        <v>269.85000000000002</v>
      </c>
      <c r="I20" s="23">
        <v>264.3</v>
      </c>
      <c r="J20" s="33">
        <f t="shared" ref="J20" si="40">IF(E20="","",IF(E20="Buy",(I20-G20),(G20-I20)))</f>
        <v>2.5</v>
      </c>
      <c r="K20" s="34">
        <f t="shared" ref="K20" si="41">IF(E20="","",J20*F20)</f>
        <v>7500</v>
      </c>
      <c r="L20" s="23">
        <v>400</v>
      </c>
      <c r="M20" s="48">
        <f t="shared" ref="M20" si="42">G20*F20*0.03%</f>
        <v>240.11999999999998</v>
      </c>
      <c r="N20" s="34">
        <f t="shared" ref="N20" si="43">K20-M20</f>
        <v>7259.88</v>
      </c>
      <c r="O20" s="55"/>
    </row>
    <row r="21" spans="1:15" s="1" customFormat="1" ht="29.25" customHeight="1">
      <c r="A21" s="19">
        <v>13</v>
      </c>
      <c r="B21" s="21">
        <v>43963</v>
      </c>
      <c r="C21" s="22" t="s">
        <v>96</v>
      </c>
      <c r="D21" s="20" t="s">
        <v>193</v>
      </c>
      <c r="E21" s="23" t="s">
        <v>13</v>
      </c>
      <c r="F21" s="23">
        <v>4600</v>
      </c>
      <c r="G21" s="23">
        <v>347</v>
      </c>
      <c r="H21" s="23">
        <v>350.25</v>
      </c>
      <c r="I21" s="23">
        <v>343.75</v>
      </c>
      <c r="J21" s="33">
        <f t="shared" ref="J21" si="44">IF(E21="","",IF(E21="Buy",(I21-G21),(G21-I21)))</f>
        <v>3.25</v>
      </c>
      <c r="K21" s="34">
        <f t="shared" ref="K21" si="45">IF(E21="","",J21*F21)</f>
        <v>14950</v>
      </c>
      <c r="L21" s="23">
        <v>400</v>
      </c>
      <c r="M21" s="48">
        <f t="shared" ref="M21" si="46">G21*F21*0.03%</f>
        <v>478.85999999999996</v>
      </c>
      <c r="N21" s="34">
        <f t="shared" ref="N21" si="47">K21-M21</f>
        <v>14471.14</v>
      </c>
      <c r="O21" s="55"/>
    </row>
    <row r="22" spans="1:15" s="1" customFormat="1" ht="29.25" customHeight="1">
      <c r="A22" s="19">
        <v>14</v>
      </c>
      <c r="B22" s="21">
        <v>43963</v>
      </c>
      <c r="C22" s="22" t="s">
        <v>331</v>
      </c>
      <c r="D22" s="20" t="s">
        <v>105</v>
      </c>
      <c r="E22" s="23" t="s">
        <v>12</v>
      </c>
      <c r="F22" s="23">
        <v>600</v>
      </c>
      <c r="G22" s="23">
        <v>998</v>
      </c>
      <c r="H22" s="23">
        <v>989.95</v>
      </c>
      <c r="I22" s="23">
        <v>989.95</v>
      </c>
      <c r="J22" s="33">
        <f t="shared" ref="J22:J23" si="48">IF(E22="","",IF(E22="Buy",(I22-G22),(G22-I22)))</f>
        <v>-8.0499999999999545</v>
      </c>
      <c r="K22" s="34">
        <f t="shared" ref="K22:K23" si="49">IF(E22="","",J22*F22)</f>
        <v>-4829.9999999999727</v>
      </c>
      <c r="L22" s="23">
        <v>400</v>
      </c>
      <c r="M22" s="48">
        <f t="shared" ref="M22:M23" si="50">G22*F22*0.03%</f>
        <v>179.64</v>
      </c>
      <c r="N22" s="34">
        <f t="shared" ref="N22:N23" si="51">K22-M22</f>
        <v>-5009.639999999973</v>
      </c>
      <c r="O22" s="55"/>
    </row>
    <row r="23" spans="1:15" s="1" customFormat="1" ht="29.25" customHeight="1">
      <c r="A23" s="19">
        <v>15</v>
      </c>
      <c r="B23" s="21">
        <v>43963</v>
      </c>
      <c r="C23" s="22" t="s">
        <v>298</v>
      </c>
      <c r="D23" s="20" t="s">
        <v>185</v>
      </c>
      <c r="E23" s="23" t="s">
        <v>12</v>
      </c>
      <c r="F23" s="23">
        <v>2000</v>
      </c>
      <c r="G23" s="23">
        <v>686</v>
      </c>
      <c r="H23" s="23">
        <v>681.75</v>
      </c>
      <c r="I23" s="23">
        <v>690.5</v>
      </c>
      <c r="J23" s="33">
        <f t="shared" si="48"/>
        <v>4.5</v>
      </c>
      <c r="K23" s="34">
        <f t="shared" si="49"/>
        <v>9000</v>
      </c>
      <c r="L23" s="23">
        <v>400</v>
      </c>
      <c r="M23" s="48">
        <f t="shared" si="50"/>
        <v>411.59999999999997</v>
      </c>
      <c r="N23" s="34">
        <f t="shared" si="51"/>
        <v>8588.4</v>
      </c>
      <c r="O23" s="55">
        <f>SUM(N20:N23)</f>
        <v>25309.780000000028</v>
      </c>
    </row>
    <row r="24" spans="1:15" s="1" customFormat="1" ht="29.25" customHeight="1">
      <c r="A24" s="19">
        <v>16</v>
      </c>
      <c r="B24" s="21">
        <v>43964</v>
      </c>
      <c r="C24" s="22" t="s">
        <v>323</v>
      </c>
      <c r="D24" s="20" t="s">
        <v>241</v>
      </c>
      <c r="E24" s="23" t="s">
        <v>12</v>
      </c>
      <c r="F24" s="23">
        <v>500</v>
      </c>
      <c r="G24" s="23">
        <v>3700</v>
      </c>
      <c r="H24" s="23">
        <v>3669.95</v>
      </c>
      <c r="I24" s="23">
        <v>3705.5</v>
      </c>
      <c r="J24" s="33">
        <f t="shared" ref="J24" si="52">IF(E24="","",IF(E24="Buy",(I24-G24),(G24-I24)))</f>
        <v>5.5</v>
      </c>
      <c r="K24" s="34">
        <f t="shared" ref="K24" si="53">IF(E24="","",J24*F24)</f>
        <v>2750</v>
      </c>
      <c r="L24" s="23">
        <v>400</v>
      </c>
      <c r="M24" s="48">
        <f t="shared" ref="M24" si="54">G24*F24*0.03%</f>
        <v>555</v>
      </c>
      <c r="N24" s="34">
        <f t="shared" ref="N24" si="55">K24-M24</f>
        <v>2195</v>
      </c>
      <c r="O24" s="55"/>
    </row>
    <row r="25" spans="1:15" s="1" customFormat="1" ht="29.25" customHeight="1">
      <c r="A25" s="19">
        <v>17</v>
      </c>
      <c r="B25" s="21">
        <v>43964</v>
      </c>
      <c r="C25" s="22" t="s">
        <v>332</v>
      </c>
      <c r="D25" s="20" t="s">
        <v>133</v>
      </c>
      <c r="E25" s="23" t="s">
        <v>12</v>
      </c>
      <c r="F25" s="23">
        <v>5000</v>
      </c>
      <c r="G25" s="23">
        <v>304</v>
      </c>
      <c r="H25" s="23">
        <v>301.89999999999998</v>
      </c>
      <c r="I25" s="23">
        <v>306.64999999999998</v>
      </c>
      <c r="J25" s="33">
        <f t="shared" ref="J25" si="56">IF(E25="","",IF(E25="Buy",(I25-G25),(G25-I25)))</f>
        <v>2.6499999999999773</v>
      </c>
      <c r="K25" s="34">
        <f t="shared" ref="K25" si="57">IF(E25="","",J25*F25)</f>
        <v>13249.999999999887</v>
      </c>
      <c r="L25" s="23">
        <v>400</v>
      </c>
      <c r="M25" s="48">
        <f t="shared" ref="M25" si="58">G25*F25*0.03%</f>
        <v>455.99999999999994</v>
      </c>
      <c r="N25" s="34">
        <f t="shared" ref="N25" si="59">K25-M25</f>
        <v>12793.999999999887</v>
      </c>
      <c r="O25" s="55">
        <f>SUM(N24:N25)</f>
        <v>14988.999999999887</v>
      </c>
    </row>
    <row r="26" spans="1:15" s="1" customFormat="1" ht="29.25" customHeight="1">
      <c r="A26" s="19">
        <v>18</v>
      </c>
      <c r="B26" s="21">
        <v>43965</v>
      </c>
      <c r="C26" s="22" t="s">
        <v>70</v>
      </c>
      <c r="D26" s="20" t="s">
        <v>109</v>
      </c>
      <c r="E26" s="23" t="s">
        <v>12</v>
      </c>
      <c r="F26" s="23">
        <v>3200</v>
      </c>
      <c r="G26" s="23">
        <v>181.5</v>
      </c>
      <c r="H26" s="23">
        <v>178.55</v>
      </c>
      <c r="I26" s="23">
        <v>179.4</v>
      </c>
      <c r="J26" s="33">
        <f t="shared" ref="J26" si="60">IF(E26="","",IF(E26="Buy",(I26-G26),(G26-I26)))</f>
        <v>-2.0999999999999943</v>
      </c>
      <c r="K26" s="34">
        <f t="shared" ref="K26" si="61">IF(E26="","",J26*F26)</f>
        <v>-6719.9999999999818</v>
      </c>
      <c r="L26" s="23">
        <v>400</v>
      </c>
      <c r="M26" s="48">
        <f t="shared" ref="M26" si="62">G26*F26*0.03%</f>
        <v>174.23999999999998</v>
      </c>
      <c r="N26" s="34">
        <f t="shared" ref="N26" si="63">K26-M26</f>
        <v>-6894.2399999999816</v>
      </c>
      <c r="O26" s="55"/>
    </row>
    <row r="27" spans="1:15" s="1" customFormat="1" ht="29.25" customHeight="1">
      <c r="A27" s="19">
        <v>19</v>
      </c>
      <c r="B27" s="21">
        <v>43965</v>
      </c>
      <c r="C27" s="22" t="s">
        <v>238</v>
      </c>
      <c r="D27" s="20" t="s">
        <v>78</v>
      </c>
      <c r="E27" s="23" t="s">
        <v>12</v>
      </c>
      <c r="F27" s="23">
        <v>500</v>
      </c>
      <c r="G27" s="23">
        <v>2224</v>
      </c>
      <c r="H27" s="23">
        <v>2204.9499999999998</v>
      </c>
      <c r="I27" s="23">
        <v>2250</v>
      </c>
      <c r="J27" s="33">
        <f t="shared" ref="J27" si="64">IF(E27="","",IF(E27="Buy",(I27-G27),(G27-I27)))</f>
        <v>26</v>
      </c>
      <c r="K27" s="34">
        <f t="shared" ref="K27" si="65">IF(E27="","",J27*F27)</f>
        <v>13000</v>
      </c>
      <c r="L27" s="23">
        <v>400</v>
      </c>
      <c r="M27" s="48">
        <f t="shared" ref="M27" si="66">G27*F27*0.03%</f>
        <v>333.59999999999997</v>
      </c>
      <c r="N27" s="34">
        <f t="shared" ref="N27" si="67">K27-M27</f>
        <v>12666.4</v>
      </c>
      <c r="O27" s="55"/>
    </row>
    <row r="28" spans="1:15" s="1" customFormat="1" ht="29.25" customHeight="1">
      <c r="A28" s="19">
        <v>20</v>
      </c>
      <c r="B28" s="21">
        <v>43965</v>
      </c>
      <c r="C28" s="22" t="s">
        <v>188</v>
      </c>
      <c r="D28" s="20" t="s">
        <v>333</v>
      </c>
      <c r="E28" s="23" t="s">
        <v>12</v>
      </c>
      <c r="F28" s="23">
        <v>3400</v>
      </c>
      <c r="G28" s="23">
        <v>182</v>
      </c>
      <c r="H28" s="23">
        <v>179.8</v>
      </c>
      <c r="I28" s="23">
        <v>181.1</v>
      </c>
      <c r="J28" s="33">
        <f t="shared" ref="J28" si="68">IF(E28="","",IF(E28="Buy",(I28-G28),(G28-I28)))</f>
        <v>-0.90000000000000568</v>
      </c>
      <c r="K28" s="34">
        <f t="shared" ref="K28" si="69">IF(E28="","",J28*F28)</f>
        <v>-3060.0000000000191</v>
      </c>
      <c r="L28" s="23">
        <v>400</v>
      </c>
      <c r="M28" s="48">
        <f t="shared" ref="M28" si="70">G28*F28*0.03%</f>
        <v>185.64</v>
      </c>
      <c r="N28" s="34">
        <f t="shared" ref="N28" si="71">K28-M28</f>
        <v>-3245.640000000019</v>
      </c>
      <c r="O28" s="55">
        <f>SUM(N26:N28)</f>
        <v>2526.5199999999991</v>
      </c>
    </row>
    <row r="29" spans="1:15" s="1" customFormat="1" ht="29.25" customHeight="1">
      <c r="A29" s="19">
        <v>21</v>
      </c>
      <c r="B29" s="21">
        <v>43966</v>
      </c>
      <c r="C29" s="22" t="s">
        <v>94</v>
      </c>
      <c r="D29" s="20" t="s">
        <v>159</v>
      </c>
      <c r="E29" s="23" t="s">
        <v>12</v>
      </c>
      <c r="F29" s="23">
        <v>800</v>
      </c>
      <c r="G29" s="23">
        <v>2410</v>
      </c>
      <c r="H29" s="23">
        <v>2397.5</v>
      </c>
      <c r="I29" s="23">
        <v>2397.5</v>
      </c>
      <c r="J29" s="33">
        <f t="shared" ref="J29" si="72">IF(E29="","",IF(E29="Buy",(I29-G29),(G29-I29)))</f>
        <v>-12.5</v>
      </c>
      <c r="K29" s="34">
        <f t="shared" ref="K29" si="73">IF(E29="","",J29*F29)</f>
        <v>-10000</v>
      </c>
      <c r="L29" s="23">
        <v>400</v>
      </c>
      <c r="M29" s="48">
        <f t="shared" ref="M29" si="74">G29*F29*0.03%</f>
        <v>578.4</v>
      </c>
      <c r="N29" s="34">
        <f t="shared" ref="N29" si="75">K29-M29</f>
        <v>-10578.4</v>
      </c>
      <c r="O29" s="55"/>
    </row>
    <row r="30" spans="1:15" s="1" customFormat="1" ht="29.25" customHeight="1">
      <c r="A30" s="19">
        <v>22</v>
      </c>
      <c r="B30" s="21">
        <v>43966</v>
      </c>
      <c r="C30" s="22" t="s">
        <v>334</v>
      </c>
      <c r="D30" s="20" t="s">
        <v>182</v>
      </c>
      <c r="E30" s="23" t="s">
        <v>13</v>
      </c>
      <c r="F30" s="23">
        <v>2600</v>
      </c>
      <c r="G30" s="23">
        <v>249.9</v>
      </c>
      <c r="H30" s="23">
        <v>253.6</v>
      </c>
      <c r="I30" s="23">
        <v>253.6</v>
      </c>
      <c r="J30" s="33">
        <f t="shared" ref="J30" si="76">IF(E30="","",IF(E30="Buy",(I30-G30),(G30-I30)))</f>
        <v>-3.6999999999999886</v>
      </c>
      <c r="K30" s="34">
        <f t="shared" ref="K30" si="77">IF(E30="","",J30*F30)</f>
        <v>-9619.9999999999709</v>
      </c>
      <c r="L30" s="23">
        <v>400</v>
      </c>
      <c r="M30" s="48">
        <f t="shared" ref="M30" si="78">G30*F30*0.03%</f>
        <v>194.922</v>
      </c>
      <c r="N30" s="34">
        <f t="shared" ref="N30" si="79">K30-M30</f>
        <v>-9814.9219999999714</v>
      </c>
      <c r="O30" s="55">
        <f>SUM(N29:N30)</f>
        <v>-20393.321999999971</v>
      </c>
    </row>
    <row r="31" spans="1:15" s="1" customFormat="1" ht="29.25" customHeight="1">
      <c r="A31" s="19">
        <v>23</v>
      </c>
      <c r="B31" s="21">
        <v>43969</v>
      </c>
      <c r="C31" s="22" t="s">
        <v>106</v>
      </c>
      <c r="D31" s="20" t="s">
        <v>182</v>
      </c>
      <c r="E31" s="23" t="s">
        <v>13</v>
      </c>
      <c r="F31" s="23">
        <v>2600</v>
      </c>
      <c r="G31" s="23">
        <v>245.5</v>
      </c>
      <c r="H31" s="23">
        <v>248.5</v>
      </c>
      <c r="I31" s="23">
        <v>241.9</v>
      </c>
      <c r="J31" s="33">
        <f t="shared" ref="J31" si="80">IF(E31="","",IF(E31="Buy",(I31-G31),(G31-I31)))</f>
        <v>3.5999999999999943</v>
      </c>
      <c r="K31" s="34">
        <f t="shared" ref="K31" si="81">IF(E31="","",J31*F31)</f>
        <v>9359.9999999999854</v>
      </c>
      <c r="L31" s="23">
        <v>400</v>
      </c>
      <c r="M31" s="48">
        <f t="shared" ref="M31" si="82">G31*F31*0.03%</f>
        <v>191.48999999999998</v>
      </c>
      <c r="N31" s="34">
        <f t="shared" ref="N31" si="83">K31-M31</f>
        <v>9168.5099999999857</v>
      </c>
      <c r="O31" s="55"/>
    </row>
    <row r="32" spans="1:15" s="1" customFormat="1" ht="29.25" customHeight="1">
      <c r="A32" s="19">
        <v>24</v>
      </c>
      <c r="B32" s="21">
        <v>43969</v>
      </c>
      <c r="C32" s="22" t="s">
        <v>229</v>
      </c>
      <c r="D32" s="20" t="s">
        <v>335</v>
      </c>
      <c r="E32" s="23" t="s">
        <v>13</v>
      </c>
      <c r="F32" s="23">
        <v>1100</v>
      </c>
      <c r="G32" s="23">
        <v>441.5</v>
      </c>
      <c r="H32" s="23">
        <v>446.5</v>
      </c>
      <c r="I32" s="23">
        <v>446.5</v>
      </c>
      <c r="J32" s="33">
        <f t="shared" ref="J32" si="84">IF(E32="","",IF(E32="Buy",(I32-G32),(G32-I32)))</f>
        <v>-5</v>
      </c>
      <c r="K32" s="34">
        <f t="shared" ref="K32" si="85">IF(E32="","",J32*F32)</f>
        <v>-5500</v>
      </c>
      <c r="L32" s="23">
        <v>400</v>
      </c>
      <c r="M32" s="48">
        <f t="shared" ref="M32" si="86">G32*F32*0.03%</f>
        <v>145.69499999999999</v>
      </c>
      <c r="N32" s="34">
        <f t="shared" ref="N32" si="87">K32-M32</f>
        <v>-5645.6949999999997</v>
      </c>
      <c r="O32" s="55"/>
    </row>
    <row r="33" spans="1:15" s="1" customFormat="1" ht="29.25" customHeight="1">
      <c r="A33" s="19">
        <v>25</v>
      </c>
      <c r="B33" s="21">
        <v>43969</v>
      </c>
      <c r="C33" s="22" t="s">
        <v>45</v>
      </c>
      <c r="D33" s="20" t="s">
        <v>154</v>
      </c>
      <c r="E33" s="23" t="s">
        <v>13</v>
      </c>
      <c r="F33" s="23">
        <v>7000</v>
      </c>
      <c r="G33" s="23">
        <v>115.1</v>
      </c>
      <c r="H33" s="23">
        <v>116.5</v>
      </c>
      <c r="I33" s="23">
        <v>116.5</v>
      </c>
      <c r="J33" s="33">
        <f t="shared" ref="J33" si="88">IF(E33="","",IF(E33="Buy",(I33-G33),(G33-I33)))</f>
        <v>-1.4000000000000057</v>
      </c>
      <c r="K33" s="34">
        <f t="shared" ref="K33" si="89">IF(E33="","",J33*F33)</f>
        <v>-9800.00000000004</v>
      </c>
      <c r="L33" s="23">
        <v>400</v>
      </c>
      <c r="M33" s="48">
        <f t="shared" ref="M33" si="90">G33*F33*0.03%</f>
        <v>241.70999999999998</v>
      </c>
      <c r="N33" s="34">
        <f t="shared" ref="N33" si="91">K33-M33</f>
        <v>-10041.710000000039</v>
      </c>
      <c r="O33" s="55">
        <f>SUM(N31:N33)</f>
        <v>-6518.8950000000532</v>
      </c>
    </row>
    <row r="34" spans="1:15" s="1" customFormat="1" ht="29.25" customHeight="1">
      <c r="A34" s="19">
        <v>26</v>
      </c>
      <c r="B34" s="21">
        <v>43970</v>
      </c>
      <c r="C34" s="22" t="s">
        <v>82</v>
      </c>
      <c r="D34" s="20" t="s">
        <v>47</v>
      </c>
      <c r="E34" s="23" t="s">
        <v>13</v>
      </c>
      <c r="F34" s="23">
        <v>1800</v>
      </c>
      <c r="G34" s="23">
        <v>360</v>
      </c>
      <c r="H34" s="23">
        <v>365.5</v>
      </c>
      <c r="I34" s="23">
        <v>352</v>
      </c>
      <c r="J34" s="33">
        <f t="shared" ref="J34" si="92">IF(E34="","",IF(E34="Buy",(I34-G34),(G34-I34)))</f>
        <v>8</v>
      </c>
      <c r="K34" s="34">
        <f t="shared" ref="K34" si="93">IF(E34="","",J34*F34)</f>
        <v>14400</v>
      </c>
      <c r="L34" s="23">
        <v>400</v>
      </c>
      <c r="M34" s="48">
        <f t="shared" ref="M34" si="94">G34*F34*0.03%</f>
        <v>194.39999999999998</v>
      </c>
      <c r="N34" s="34">
        <f t="shared" ref="N34" si="95">K34-M34</f>
        <v>14205.6</v>
      </c>
      <c r="O34" s="55"/>
    </row>
    <row r="35" spans="1:15" s="1" customFormat="1" ht="29.25" customHeight="1">
      <c r="A35" s="19">
        <v>27</v>
      </c>
      <c r="B35" s="21">
        <v>43970</v>
      </c>
      <c r="C35" s="22" t="s">
        <v>71</v>
      </c>
      <c r="D35" s="20" t="s">
        <v>80</v>
      </c>
      <c r="E35" s="23" t="s">
        <v>13</v>
      </c>
      <c r="F35" s="23">
        <v>3000</v>
      </c>
      <c r="G35" s="23">
        <v>108.4</v>
      </c>
      <c r="H35" s="23">
        <v>110.85</v>
      </c>
      <c r="I35" s="23">
        <v>110.85</v>
      </c>
      <c r="J35" s="33">
        <f t="shared" ref="J35" si="96">IF(E35="","",IF(E35="Buy",(I35-G35),(G35-I35)))</f>
        <v>-2.4499999999999886</v>
      </c>
      <c r="K35" s="34">
        <f t="shared" ref="K35" si="97">IF(E35="","",J35*F35)</f>
        <v>-7349.9999999999654</v>
      </c>
      <c r="L35" s="23">
        <v>400</v>
      </c>
      <c r="M35" s="48">
        <f t="shared" ref="M35" si="98">G35*F35*0.03%</f>
        <v>97.559999999999988</v>
      </c>
      <c r="N35" s="34">
        <f t="shared" ref="N35" si="99">K35-M35</f>
        <v>-7447.5599999999658</v>
      </c>
      <c r="O35" s="55">
        <f>SUM(N34:N35)</f>
        <v>6758.0400000000345</v>
      </c>
    </row>
    <row r="36" spans="1:15" s="1" customFormat="1" ht="29.25" customHeight="1">
      <c r="A36" s="19">
        <v>28</v>
      </c>
      <c r="B36" s="21">
        <v>43970</v>
      </c>
      <c r="C36" s="22" t="s">
        <v>229</v>
      </c>
      <c r="D36" s="20" t="s">
        <v>56</v>
      </c>
      <c r="E36" s="23" t="s">
        <v>12</v>
      </c>
      <c r="F36" s="23">
        <v>1000</v>
      </c>
      <c r="G36" s="23">
        <v>2545</v>
      </c>
      <c r="H36" s="23">
        <v>2524.5</v>
      </c>
      <c r="I36" s="23">
        <v>2533</v>
      </c>
      <c r="J36" s="33">
        <f t="shared" ref="J36" si="100">IF(E36="","",IF(E36="Buy",(I36-G36),(G36-I36)))</f>
        <v>-12</v>
      </c>
      <c r="K36" s="34">
        <f t="shared" ref="K36" si="101">IF(E36="","",J36*F36)</f>
        <v>-12000</v>
      </c>
      <c r="L36" s="23">
        <v>400</v>
      </c>
      <c r="M36" s="48">
        <f t="shared" ref="M36" si="102">G36*F36*0.03%</f>
        <v>763.49999999999989</v>
      </c>
      <c r="N36" s="34">
        <f t="shared" ref="N36" si="103">K36-M36</f>
        <v>-12763.5</v>
      </c>
      <c r="O36" s="55"/>
    </row>
    <row r="37" spans="1:15" s="1" customFormat="1" ht="29.25" customHeight="1">
      <c r="A37" s="19">
        <v>29</v>
      </c>
      <c r="B37" s="21">
        <v>43970</v>
      </c>
      <c r="C37" s="22" t="s">
        <v>127</v>
      </c>
      <c r="D37" s="20" t="s">
        <v>281</v>
      </c>
      <c r="E37" s="23" t="s">
        <v>12</v>
      </c>
      <c r="F37" s="23">
        <v>500</v>
      </c>
      <c r="G37" s="23">
        <v>3810</v>
      </c>
      <c r="H37" s="23">
        <v>3780</v>
      </c>
      <c r="I37" s="23">
        <v>3780</v>
      </c>
      <c r="J37" s="33">
        <f t="shared" ref="J37" si="104">IF(E37="","",IF(E37="Buy",(I37-G37),(G37-I37)))</f>
        <v>-30</v>
      </c>
      <c r="K37" s="34">
        <f t="shared" ref="K37" si="105">IF(E37="","",J37*F37)</f>
        <v>-15000</v>
      </c>
      <c r="L37" s="23">
        <v>400</v>
      </c>
      <c r="M37" s="48">
        <f t="shared" ref="M37" si="106">G37*F37*0.03%</f>
        <v>571.5</v>
      </c>
      <c r="N37" s="34">
        <f t="shared" ref="N37" si="107">K37-M37</f>
        <v>-15571.5</v>
      </c>
      <c r="O37" s="55">
        <f>SUM(N36:N37)</f>
        <v>-28335</v>
      </c>
    </row>
    <row r="38" spans="1:15" s="1" customFormat="1" ht="29.25" customHeight="1">
      <c r="A38" s="19">
        <v>30</v>
      </c>
      <c r="B38" s="21">
        <v>43972</v>
      </c>
      <c r="C38" s="22" t="s">
        <v>276</v>
      </c>
      <c r="D38" s="20" t="s">
        <v>183</v>
      </c>
      <c r="E38" s="23" t="s">
        <v>12</v>
      </c>
      <c r="F38" s="23">
        <v>4400</v>
      </c>
      <c r="G38" s="23">
        <v>344.5</v>
      </c>
      <c r="H38" s="23">
        <v>341.1</v>
      </c>
      <c r="I38" s="23">
        <v>348.05</v>
      </c>
      <c r="J38" s="33">
        <f t="shared" ref="J38:J43" si="108">IF(E38="","",IF(E38="Buy",(I38-G38),(G38-I38)))</f>
        <v>3.5500000000000114</v>
      </c>
      <c r="K38" s="34">
        <f t="shared" ref="K38:K43" si="109">IF(E38="","",J38*F38)</f>
        <v>15620.000000000051</v>
      </c>
      <c r="L38" s="23">
        <v>400</v>
      </c>
      <c r="M38" s="48">
        <f t="shared" ref="M38:M43" si="110">G38*F38*0.03%</f>
        <v>454.73999999999995</v>
      </c>
      <c r="N38" s="34">
        <f t="shared" ref="N38:N43" si="111">K38-M38</f>
        <v>15165.260000000051</v>
      </c>
      <c r="O38" s="55"/>
    </row>
    <row r="39" spans="1:15" s="1" customFormat="1" ht="29.25" customHeight="1">
      <c r="A39" s="19">
        <v>31</v>
      </c>
      <c r="B39" s="21">
        <v>43972</v>
      </c>
      <c r="C39" s="22" t="s">
        <v>221</v>
      </c>
      <c r="D39" s="20" t="s">
        <v>141</v>
      </c>
      <c r="E39" s="23" t="s">
        <v>12</v>
      </c>
      <c r="F39" s="23">
        <v>2500</v>
      </c>
      <c r="G39" s="23">
        <v>585.5</v>
      </c>
      <c r="H39" s="23">
        <v>581.5</v>
      </c>
      <c r="I39" s="23">
        <v>581.5</v>
      </c>
      <c r="J39" s="33">
        <f t="shared" si="108"/>
        <v>-4</v>
      </c>
      <c r="K39" s="34">
        <f t="shared" si="109"/>
        <v>-10000</v>
      </c>
      <c r="L39" s="23">
        <v>400</v>
      </c>
      <c r="M39" s="48">
        <f t="shared" si="110"/>
        <v>439.12499999999994</v>
      </c>
      <c r="N39" s="34">
        <f t="shared" si="111"/>
        <v>-10439.125</v>
      </c>
      <c r="O39" s="55"/>
    </row>
    <row r="40" spans="1:15" s="1" customFormat="1" ht="29.25" customHeight="1">
      <c r="A40" s="19">
        <v>32</v>
      </c>
      <c r="B40" s="21">
        <v>43972</v>
      </c>
      <c r="C40" s="22" t="s">
        <v>336</v>
      </c>
      <c r="D40" s="20" t="s">
        <v>337</v>
      </c>
      <c r="E40" s="23" t="s">
        <v>12</v>
      </c>
      <c r="F40" s="23">
        <v>1600</v>
      </c>
      <c r="G40" s="23">
        <v>596</v>
      </c>
      <c r="H40" s="23">
        <v>589.5</v>
      </c>
      <c r="I40" s="23">
        <v>592.20000000000005</v>
      </c>
      <c r="J40" s="33">
        <f t="shared" si="108"/>
        <v>-3.7999999999999545</v>
      </c>
      <c r="K40" s="34">
        <f t="shared" si="109"/>
        <v>-6079.9999999999272</v>
      </c>
      <c r="L40" s="23">
        <v>400</v>
      </c>
      <c r="M40" s="48">
        <f t="shared" si="110"/>
        <v>286.08</v>
      </c>
      <c r="N40" s="34">
        <f t="shared" si="111"/>
        <v>-6366.0799999999272</v>
      </c>
      <c r="O40" s="55"/>
    </row>
    <row r="41" spans="1:15" s="1" customFormat="1" ht="29.25" customHeight="1">
      <c r="A41" s="19">
        <v>33</v>
      </c>
      <c r="B41" s="21">
        <v>43972</v>
      </c>
      <c r="C41" s="22" t="s">
        <v>338</v>
      </c>
      <c r="D41" s="20" t="s">
        <v>339</v>
      </c>
      <c r="E41" s="23" t="s">
        <v>13</v>
      </c>
      <c r="F41" s="23">
        <v>2400</v>
      </c>
      <c r="G41" s="23">
        <v>210</v>
      </c>
      <c r="H41" s="23">
        <v>212.9</v>
      </c>
      <c r="I41" s="23">
        <v>209.7</v>
      </c>
      <c r="J41" s="33">
        <f t="shared" si="108"/>
        <v>0.30000000000001137</v>
      </c>
      <c r="K41" s="34">
        <f t="shared" si="109"/>
        <v>720.00000000002728</v>
      </c>
      <c r="L41" s="23">
        <v>400</v>
      </c>
      <c r="M41" s="48">
        <f t="shared" si="110"/>
        <v>151.19999999999999</v>
      </c>
      <c r="N41" s="34">
        <f t="shared" si="111"/>
        <v>568.80000000002724</v>
      </c>
      <c r="O41" s="55">
        <f>SUM(N38:N41)</f>
        <v>-1071.1449999998488</v>
      </c>
    </row>
    <row r="42" spans="1:15" s="1" customFormat="1" ht="29.25" customHeight="1">
      <c r="A42" s="19">
        <v>34</v>
      </c>
      <c r="B42" s="21">
        <v>43973</v>
      </c>
      <c r="C42" s="22" t="s">
        <v>340</v>
      </c>
      <c r="D42" s="20" t="s">
        <v>78</v>
      </c>
      <c r="E42" s="23" t="s">
        <v>13</v>
      </c>
      <c r="F42" s="23">
        <v>500</v>
      </c>
      <c r="G42" s="23">
        <v>1872</v>
      </c>
      <c r="H42" s="23">
        <v>1906</v>
      </c>
      <c r="I42" s="23">
        <v>1906</v>
      </c>
      <c r="J42" s="33">
        <f t="shared" si="108"/>
        <v>-34</v>
      </c>
      <c r="K42" s="34">
        <f t="shared" si="109"/>
        <v>-17000</v>
      </c>
      <c r="L42" s="23">
        <v>400</v>
      </c>
      <c r="M42" s="48">
        <f t="shared" si="110"/>
        <v>280.79999999999995</v>
      </c>
      <c r="N42" s="34">
        <f t="shared" si="111"/>
        <v>-17280.8</v>
      </c>
      <c r="O42" s="55">
        <f>SUM(N42)</f>
        <v>-17280.8</v>
      </c>
    </row>
    <row r="43" spans="1:15" s="1" customFormat="1" ht="29.25" customHeight="1">
      <c r="A43" s="19">
        <v>35</v>
      </c>
      <c r="B43" s="21">
        <v>43977</v>
      </c>
      <c r="C43" s="22" t="s">
        <v>195</v>
      </c>
      <c r="D43" s="20" t="s">
        <v>231</v>
      </c>
      <c r="E43" s="23" t="s">
        <v>12</v>
      </c>
      <c r="F43" s="23">
        <v>1600</v>
      </c>
      <c r="G43" s="23">
        <v>1010</v>
      </c>
      <c r="H43" s="23">
        <v>999.95</v>
      </c>
      <c r="I43" s="23">
        <v>1012.5</v>
      </c>
      <c r="J43" s="33">
        <f t="shared" si="108"/>
        <v>2.5</v>
      </c>
      <c r="K43" s="34">
        <f t="shared" si="109"/>
        <v>4000</v>
      </c>
      <c r="L43" s="23">
        <v>400</v>
      </c>
      <c r="M43" s="48">
        <f t="shared" si="110"/>
        <v>484.79999999999995</v>
      </c>
      <c r="N43" s="34">
        <f t="shared" si="111"/>
        <v>3515.2</v>
      </c>
      <c r="O43" s="55"/>
    </row>
    <row r="44" spans="1:15" s="1" customFormat="1" ht="29.25" customHeight="1">
      <c r="A44" s="19">
        <v>36</v>
      </c>
      <c r="B44" s="21">
        <v>43977</v>
      </c>
      <c r="C44" s="22" t="s">
        <v>114</v>
      </c>
      <c r="D44" s="20" t="s">
        <v>138</v>
      </c>
      <c r="E44" s="23" t="s">
        <v>12</v>
      </c>
      <c r="F44" s="23">
        <v>1000</v>
      </c>
      <c r="G44" s="23">
        <v>1648</v>
      </c>
      <c r="H44" s="23">
        <v>1638.5</v>
      </c>
      <c r="I44" s="23">
        <v>1650.5</v>
      </c>
      <c r="J44" s="33">
        <f t="shared" ref="J44" si="112">IF(E44="","",IF(E44="Buy",(I44-G44),(G44-I44)))</f>
        <v>2.5</v>
      </c>
      <c r="K44" s="34">
        <f t="shared" ref="K44" si="113">IF(E44="","",J44*F44)</f>
        <v>2500</v>
      </c>
      <c r="L44" s="23">
        <v>400</v>
      </c>
      <c r="M44" s="48">
        <f t="shared" ref="M44" si="114">G44*F44*0.03%</f>
        <v>494.4</v>
      </c>
      <c r="N44" s="34">
        <f t="shared" ref="N44" si="115">K44-M44</f>
        <v>2005.6</v>
      </c>
      <c r="O44" s="55"/>
    </row>
    <row r="45" spans="1:15" s="1" customFormat="1" ht="29.25" customHeight="1">
      <c r="A45" s="19">
        <v>37</v>
      </c>
      <c r="B45" s="21">
        <v>43977</v>
      </c>
      <c r="C45" s="22" t="s">
        <v>259</v>
      </c>
      <c r="D45" s="20" t="s">
        <v>341</v>
      </c>
      <c r="E45" s="23" t="s">
        <v>13</v>
      </c>
      <c r="F45" s="23">
        <v>500</v>
      </c>
      <c r="G45" s="23">
        <v>1499</v>
      </c>
      <c r="H45" s="23">
        <v>1518.8</v>
      </c>
      <c r="I45" s="23">
        <v>1494</v>
      </c>
      <c r="J45" s="33">
        <f t="shared" ref="J45:J46" si="116">IF(E45="","",IF(E45="Buy",(I45-G45),(G45-I45)))</f>
        <v>5</v>
      </c>
      <c r="K45" s="34">
        <f t="shared" ref="K45:K46" si="117">IF(E45="","",J45*F45)</f>
        <v>2500</v>
      </c>
      <c r="L45" s="23">
        <v>400</v>
      </c>
      <c r="M45" s="48">
        <f t="shared" ref="M45:M46" si="118">G45*F45*0.03%</f>
        <v>224.85</v>
      </c>
      <c r="N45" s="34">
        <f t="shared" ref="N45:N46" si="119">K45-M45</f>
        <v>2275.15</v>
      </c>
      <c r="O45" s="55"/>
    </row>
    <row r="46" spans="1:15" s="1" customFormat="1" ht="29.25" customHeight="1">
      <c r="A46" s="19">
        <v>38</v>
      </c>
      <c r="B46" s="21">
        <v>43977</v>
      </c>
      <c r="C46" s="22" t="s">
        <v>342</v>
      </c>
      <c r="D46" s="20" t="s">
        <v>138</v>
      </c>
      <c r="E46" s="23" t="s">
        <v>12</v>
      </c>
      <c r="F46" s="23">
        <v>1000</v>
      </c>
      <c r="G46" s="23">
        <v>1662</v>
      </c>
      <c r="H46" s="23">
        <v>1638.5</v>
      </c>
      <c r="I46" s="23">
        <v>1677.5</v>
      </c>
      <c r="J46" s="33">
        <f t="shared" si="116"/>
        <v>15.5</v>
      </c>
      <c r="K46" s="34">
        <f t="shared" si="117"/>
        <v>15500</v>
      </c>
      <c r="L46" s="23">
        <v>400</v>
      </c>
      <c r="M46" s="48">
        <f t="shared" si="118"/>
        <v>498.59999999999997</v>
      </c>
      <c r="N46" s="34">
        <f t="shared" si="119"/>
        <v>15001.4</v>
      </c>
      <c r="O46" s="55">
        <f>SUM(N43:N46)</f>
        <v>22797.35</v>
      </c>
    </row>
    <row r="47" spans="1:15" s="1" customFormat="1" ht="29.25" customHeight="1">
      <c r="A47" s="19">
        <v>39</v>
      </c>
      <c r="B47" s="21">
        <v>43978</v>
      </c>
      <c r="C47" s="22" t="s">
        <v>213</v>
      </c>
      <c r="D47" s="20" t="s">
        <v>51</v>
      </c>
      <c r="E47" s="23" t="s">
        <v>12</v>
      </c>
      <c r="F47" s="23">
        <v>2400</v>
      </c>
      <c r="G47" s="23">
        <v>402</v>
      </c>
      <c r="H47" s="23">
        <v>399.5</v>
      </c>
      <c r="I47" s="23">
        <v>399.5</v>
      </c>
      <c r="J47" s="33">
        <f t="shared" ref="J47" si="120">IF(E47="","",IF(E47="Buy",(I47-G47),(G47-I47)))</f>
        <v>-2.5</v>
      </c>
      <c r="K47" s="34">
        <f t="shared" ref="K47" si="121">IF(E47="","",J47*F47)</f>
        <v>-6000</v>
      </c>
      <c r="L47" s="23">
        <v>400</v>
      </c>
      <c r="M47" s="48">
        <f t="shared" ref="M47" si="122">G47*F47*0.03%</f>
        <v>289.44</v>
      </c>
      <c r="N47" s="34">
        <f t="shared" ref="N47" si="123">K47-M47</f>
        <v>-6289.44</v>
      </c>
      <c r="O47" s="55"/>
    </row>
    <row r="48" spans="1:15" s="1" customFormat="1" ht="29.25" customHeight="1">
      <c r="A48" s="19">
        <v>40</v>
      </c>
      <c r="B48" s="21">
        <v>43978</v>
      </c>
      <c r="C48" s="22" t="s">
        <v>343</v>
      </c>
      <c r="D48" s="20" t="s">
        <v>52</v>
      </c>
      <c r="E48" s="23" t="s">
        <v>12</v>
      </c>
      <c r="F48" s="23">
        <v>800</v>
      </c>
      <c r="G48" s="23">
        <v>1221.5</v>
      </c>
      <c r="H48" s="23">
        <v>1209.8</v>
      </c>
      <c r="I48" s="23">
        <v>1234</v>
      </c>
      <c r="J48" s="33">
        <f t="shared" ref="J48" si="124">IF(E48="","",IF(E48="Buy",(I48-G48),(G48-I48)))</f>
        <v>12.5</v>
      </c>
      <c r="K48" s="34">
        <f t="shared" ref="K48" si="125">IF(E48="","",J48*F48)</f>
        <v>10000</v>
      </c>
      <c r="L48" s="23">
        <v>400</v>
      </c>
      <c r="M48" s="48">
        <f t="shared" ref="M48" si="126">G48*F48*0.03%</f>
        <v>293.15999999999997</v>
      </c>
      <c r="N48" s="34">
        <f t="shared" ref="N48" si="127">K48-M48</f>
        <v>9706.84</v>
      </c>
      <c r="O48" s="55">
        <f>SUM(N47:N48)</f>
        <v>3417.4000000000005</v>
      </c>
    </row>
    <row r="49" spans="1:15" s="1" customFormat="1" ht="29.25" customHeight="1">
      <c r="A49" s="19">
        <v>41</v>
      </c>
      <c r="B49" s="21">
        <v>43979</v>
      </c>
      <c r="C49" s="22" t="s">
        <v>284</v>
      </c>
      <c r="D49" s="20" t="s">
        <v>86</v>
      </c>
      <c r="E49" s="23" t="s">
        <v>12</v>
      </c>
      <c r="F49" s="23">
        <v>3400</v>
      </c>
      <c r="G49" s="23">
        <v>171</v>
      </c>
      <c r="H49" s="23">
        <v>168.5</v>
      </c>
      <c r="I49" s="23">
        <v>175</v>
      </c>
      <c r="J49" s="33">
        <f t="shared" ref="J49" si="128">IF(E49="","",IF(E49="Buy",(I49-G49),(G49-I49)))</f>
        <v>4</v>
      </c>
      <c r="K49" s="34">
        <f t="shared" ref="K49" si="129">IF(E49="","",J49*F49)</f>
        <v>13600</v>
      </c>
      <c r="L49" s="23">
        <v>400</v>
      </c>
      <c r="M49" s="48">
        <f t="shared" ref="M49" si="130">G49*F49*0.03%</f>
        <v>174.42</v>
      </c>
      <c r="N49" s="34">
        <f t="shared" ref="N49" si="131">K49-M49</f>
        <v>13425.58</v>
      </c>
      <c r="O49" s="55"/>
    </row>
    <row r="50" spans="1:15" s="1" customFormat="1" ht="29.25" customHeight="1">
      <c r="A50" s="19">
        <v>42</v>
      </c>
      <c r="B50" s="21">
        <v>43979</v>
      </c>
      <c r="C50" s="22" t="s">
        <v>344</v>
      </c>
      <c r="D50" s="20" t="s">
        <v>317</v>
      </c>
      <c r="E50" s="23" t="s">
        <v>12</v>
      </c>
      <c r="F50" s="23">
        <v>2200</v>
      </c>
      <c r="G50" s="23">
        <v>887</v>
      </c>
      <c r="H50" s="23">
        <v>881.5</v>
      </c>
      <c r="I50" s="23">
        <v>881.5</v>
      </c>
      <c r="J50" s="33">
        <f t="shared" ref="J50" si="132">IF(E50="","",IF(E50="Buy",(I50-G50),(G50-I50)))</f>
        <v>-5.5</v>
      </c>
      <c r="K50" s="34">
        <f t="shared" ref="K50" si="133">IF(E50="","",J50*F50)</f>
        <v>-12100</v>
      </c>
      <c r="L50" s="23">
        <v>400</v>
      </c>
      <c r="M50" s="48">
        <f t="shared" ref="M50" si="134">G50*F50*0.03%</f>
        <v>585.41999999999996</v>
      </c>
      <c r="N50" s="34">
        <f t="shared" ref="N50" si="135">K50-M50</f>
        <v>-12685.42</v>
      </c>
      <c r="O50" s="55">
        <f>SUM(N49:N50)</f>
        <v>740.15999999999985</v>
      </c>
    </row>
    <row r="51" spans="1:15" s="1" customFormat="1" ht="29.25" customHeight="1">
      <c r="A51" s="19">
        <v>42</v>
      </c>
      <c r="B51" s="21">
        <v>43980</v>
      </c>
      <c r="C51" s="22" t="s">
        <v>96</v>
      </c>
      <c r="D51" s="20" t="s">
        <v>47</v>
      </c>
      <c r="E51" s="23" t="s">
        <v>12</v>
      </c>
      <c r="F51" s="23">
        <v>1800</v>
      </c>
      <c r="G51" s="23">
        <v>400.2</v>
      </c>
      <c r="H51" s="23">
        <v>394.95</v>
      </c>
      <c r="I51" s="23">
        <v>397</v>
      </c>
      <c r="J51" s="33">
        <f t="shared" ref="J51" si="136">IF(E51="","",IF(E51="Buy",(I51-G51),(G51-I51)))</f>
        <v>-3.1999999999999886</v>
      </c>
      <c r="K51" s="34">
        <f t="shared" ref="K51" si="137">IF(E51="","",J51*F51)</f>
        <v>-5759.99999999998</v>
      </c>
      <c r="L51" s="23">
        <v>400</v>
      </c>
      <c r="M51" s="48">
        <f t="shared" ref="M51" si="138">G51*F51*0.03%</f>
        <v>216.10799999999998</v>
      </c>
      <c r="N51" s="34">
        <f t="shared" ref="N51" si="139">K51-M51</f>
        <v>-5976.1079999999802</v>
      </c>
      <c r="O51" s="55"/>
    </row>
    <row r="52" spans="1:15" s="1" customFormat="1" ht="29.25" customHeight="1">
      <c r="A52" s="19">
        <v>43</v>
      </c>
      <c r="B52" s="21">
        <v>43980</v>
      </c>
      <c r="C52" s="22" t="s">
        <v>345</v>
      </c>
      <c r="D52" s="20" t="s">
        <v>162</v>
      </c>
      <c r="E52" s="23" t="s">
        <v>12</v>
      </c>
      <c r="F52" s="23">
        <v>400</v>
      </c>
      <c r="G52" s="23">
        <v>3856</v>
      </c>
      <c r="H52" s="23">
        <v>3825.2</v>
      </c>
      <c r="I52" s="23">
        <v>3825.2</v>
      </c>
      <c r="J52" s="33">
        <f t="shared" ref="J52:J53" si="140">IF(E52="","",IF(E52="Buy",(I52-G52),(G52-I52)))</f>
        <v>-30.800000000000182</v>
      </c>
      <c r="K52" s="34">
        <f t="shared" ref="K52:K53" si="141">IF(E52="","",J52*F52)</f>
        <v>-12320.000000000073</v>
      </c>
      <c r="L52" s="23">
        <v>400</v>
      </c>
      <c r="M52" s="48">
        <f t="shared" ref="M52:M53" si="142">G52*F52*0.03%</f>
        <v>462.71999999999997</v>
      </c>
      <c r="N52" s="34">
        <f t="shared" ref="N52:N53" si="143">K52-M52</f>
        <v>-12782.720000000072</v>
      </c>
      <c r="O52" s="55"/>
    </row>
    <row r="53" spans="1:15" s="1" customFormat="1" ht="29.25" customHeight="1" thickBot="1">
      <c r="A53" s="19">
        <v>44</v>
      </c>
      <c r="B53" s="21">
        <v>43980</v>
      </c>
      <c r="C53" s="22" t="s">
        <v>97</v>
      </c>
      <c r="D53" s="20" t="s">
        <v>346</v>
      </c>
      <c r="E53" s="23" t="s">
        <v>12</v>
      </c>
      <c r="F53" s="23">
        <v>1000</v>
      </c>
      <c r="G53" s="23">
        <v>1443</v>
      </c>
      <c r="H53" s="23">
        <v>1432.5</v>
      </c>
      <c r="I53" s="23">
        <v>1452.1</v>
      </c>
      <c r="J53" s="33">
        <f t="shared" si="140"/>
        <v>9.0999999999999091</v>
      </c>
      <c r="K53" s="34">
        <f t="shared" si="141"/>
        <v>9099.9999999999091</v>
      </c>
      <c r="L53" s="23">
        <v>400</v>
      </c>
      <c r="M53" s="48">
        <f t="shared" si="142"/>
        <v>432.9</v>
      </c>
      <c r="N53" s="34">
        <f t="shared" si="143"/>
        <v>8667.0999999999094</v>
      </c>
      <c r="O53" s="55">
        <f>SUM(N51:N53)</f>
        <v>-10091.728000000143</v>
      </c>
    </row>
    <row r="54" spans="1:15" s="5" customFormat="1" ht="24" customHeight="1" thickBot="1">
      <c r="A54" s="56"/>
      <c r="B54" s="57"/>
      <c r="C54" s="57"/>
      <c r="D54" s="57" t="s">
        <v>31</v>
      </c>
      <c r="E54" s="57"/>
      <c r="F54" s="57"/>
      <c r="G54" s="57"/>
      <c r="H54" s="57"/>
      <c r="I54" s="57"/>
      <c r="J54" s="58"/>
      <c r="K54" s="59">
        <f>SUM(K9:K9)</f>
        <v>-2859.9999999999</v>
      </c>
      <c r="L54" s="57"/>
      <c r="M54" s="60">
        <f>SUM(M9:M53)</f>
        <v>15429.866999999998</v>
      </c>
      <c r="N54" s="59">
        <f>SUM(N9:N53)</f>
        <v>-38057.366999999766</v>
      </c>
      <c r="O54" s="61"/>
    </row>
    <row r="55" spans="1:15" ht="15" customHeight="1">
      <c r="A55" s="10"/>
      <c r="B55" s="10"/>
      <c r="C55" s="10"/>
      <c r="D55" s="10"/>
      <c r="E55" s="10"/>
      <c r="F55" s="10"/>
      <c r="G55" s="10"/>
      <c r="H55" s="10"/>
      <c r="I55" s="10"/>
      <c r="J55" s="26"/>
      <c r="K55" s="27"/>
      <c r="L55" s="10"/>
      <c r="M55" s="10"/>
      <c r="N55" s="27"/>
      <c r="O55" s="27"/>
    </row>
    <row r="56" spans="1:15" s="49" customFormat="1" ht="15" customHeight="1">
      <c r="A56" s="126" t="s">
        <v>299</v>
      </c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</row>
    <row r="57" spans="1:15" s="49" customFormat="1" ht="15" customHeight="1">
      <c r="A57" s="66" t="s">
        <v>300</v>
      </c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</row>
    <row r="58" spans="1:15" ht="15" customHeight="1">
      <c r="A58" s="66" t="s">
        <v>301</v>
      </c>
      <c r="B58" s="66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5"/>
    </row>
    <row r="59" spans="1:15" ht="15" customHeight="1">
      <c r="A59" s="10"/>
      <c r="B59" s="10"/>
      <c r="C59" s="10"/>
      <c r="D59" s="10"/>
      <c r="E59" s="10"/>
      <c r="F59" s="10"/>
      <c r="G59" s="10"/>
      <c r="H59" s="10"/>
      <c r="I59" s="10"/>
      <c r="J59" s="26"/>
      <c r="K59" s="27"/>
      <c r="L59" s="10"/>
      <c r="M59" s="10"/>
      <c r="N59" s="27"/>
      <c r="O59" s="27"/>
    </row>
    <row r="60" spans="1:15" ht="15" customHeight="1">
      <c r="A60" s="10"/>
      <c r="B60" s="10"/>
      <c r="C60" s="10"/>
      <c r="D60" s="10"/>
      <c r="E60" s="10"/>
      <c r="F60" s="10"/>
      <c r="G60" s="10"/>
      <c r="H60" s="10"/>
      <c r="I60" s="10"/>
      <c r="J60" s="26"/>
      <c r="K60" s="27"/>
      <c r="L60" s="10"/>
      <c r="M60" s="10"/>
      <c r="N60" s="27"/>
      <c r="O60" s="27"/>
    </row>
    <row r="61" spans="1:15" ht="15" customHeight="1">
      <c r="A61" s="10"/>
      <c r="B61" s="10"/>
      <c r="C61" s="10"/>
      <c r="D61" s="10"/>
      <c r="E61" s="10"/>
      <c r="F61" s="10"/>
      <c r="G61" s="10"/>
      <c r="H61" s="10"/>
      <c r="I61" s="10"/>
      <c r="J61" s="26"/>
      <c r="K61" s="27"/>
      <c r="L61" s="10"/>
      <c r="M61" s="10"/>
      <c r="N61" s="27"/>
      <c r="O61" s="27"/>
    </row>
    <row r="62" spans="1:15" ht="15" customHeight="1">
      <c r="A62" s="10"/>
      <c r="B62" s="10"/>
      <c r="C62" s="10"/>
      <c r="D62" s="10"/>
      <c r="E62" s="10"/>
      <c r="F62" s="10"/>
      <c r="G62" s="10"/>
      <c r="H62" s="10"/>
      <c r="I62" s="10"/>
      <c r="J62" s="26"/>
      <c r="K62" s="27"/>
      <c r="L62" s="10"/>
      <c r="M62" s="10"/>
      <c r="N62" s="27"/>
      <c r="O62" s="27"/>
    </row>
    <row r="63" spans="1:15" ht="15" customHeight="1">
      <c r="A63" s="10"/>
      <c r="B63" s="10"/>
      <c r="C63" s="10"/>
      <c r="D63" s="10"/>
      <c r="E63" s="10"/>
      <c r="F63" s="10"/>
      <c r="G63" s="10"/>
      <c r="H63" s="10"/>
      <c r="I63" s="10"/>
      <c r="J63" s="26"/>
      <c r="K63" s="27"/>
      <c r="L63" s="10"/>
      <c r="M63" s="10"/>
      <c r="N63" s="27"/>
      <c r="O63" s="27"/>
    </row>
    <row r="64" spans="1:15" ht="15" customHeight="1">
      <c r="A64" s="10"/>
      <c r="B64" s="10"/>
      <c r="C64" s="10"/>
      <c r="D64" s="10"/>
      <c r="E64" s="10"/>
      <c r="F64" s="10"/>
      <c r="G64" s="10"/>
      <c r="H64" s="10"/>
      <c r="I64" s="10"/>
      <c r="J64" s="26"/>
      <c r="K64" s="27"/>
      <c r="L64" s="10"/>
      <c r="M64" s="10"/>
      <c r="N64" s="27"/>
      <c r="O64" s="27"/>
    </row>
    <row r="65" spans="1:15" ht="15" customHeight="1">
      <c r="A65" s="10"/>
      <c r="B65" s="10"/>
      <c r="C65" s="10"/>
      <c r="D65" s="10"/>
      <c r="E65" s="10"/>
      <c r="F65" s="10"/>
      <c r="G65" s="10"/>
      <c r="H65" s="10"/>
      <c r="I65" s="10"/>
      <c r="J65" s="26"/>
      <c r="K65" s="27"/>
      <c r="L65" s="10"/>
      <c r="M65" s="10"/>
      <c r="N65" s="27"/>
      <c r="O65" s="27"/>
    </row>
    <row r="66" spans="1:15" ht="15" customHeight="1">
      <c r="A66" s="10"/>
      <c r="B66" s="10"/>
      <c r="C66" s="10"/>
      <c r="D66" s="10"/>
      <c r="E66" s="10"/>
      <c r="F66" s="10"/>
      <c r="G66" s="10"/>
      <c r="H66" s="10"/>
      <c r="I66" s="10"/>
      <c r="J66" s="26"/>
      <c r="K66" s="27"/>
      <c r="L66" s="10"/>
      <c r="M66" s="10"/>
      <c r="N66" s="27"/>
      <c r="O66" s="27"/>
    </row>
    <row r="67" spans="1:15" ht="15" customHeight="1">
      <c r="A67" s="10"/>
      <c r="B67" s="10"/>
      <c r="C67" s="10"/>
      <c r="D67" s="10"/>
      <c r="E67" s="10"/>
      <c r="F67" s="10"/>
      <c r="G67" s="10"/>
      <c r="H67" s="10"/>
      <c r="I67" s="10"/>
      <c r="J67" s="26"/>
      <c r="K67" s="27"/>
      <c r="L67" s="10"/>
      <c r="M67" s="10"/>
      <c r="N67" s="27"/>
      <c r="O67" s="27"/>
    </row>
    <row r="68" spans="1:15" ht="15" customHeight="1">
      <c r="A68" s="10"/>
      <c r="B68" s="10"/>
      <c r="C68" s="10"/>
      <c r="D68" s="10"/>
      <c r="E68" s="10"/>
      <c r="F68" s="10"/>
      <c r="G68" s="10"/>
      <c r="H68" s="10"/>
      <c r="I68" s="10"/>
      <c r="J68" s="26"/>
      <c r="K68" s="27"/>
      <c r="L68" s="10"/>
      <c r="M68" s="10"/>
      <c r="N68" s="27"/>
      <c r="O68" s="27"/>
    </row>
    <row r="69" spans="1:15" ht="15" customHeight="1">
      <c r="A69" s="10"/>
      <c r="B69" s="10"/>
      <c r="C69" s="10"/>
      <c r="D69" s="10"/>
      <c r="E69" s="10"/>
      <c r="F69" s="10"/>
      <c r="G69" s="10"/>
      <c r="H69" s="10"/>
      <c r="I69" s="10"/>
      <c r="J69" s="26"/>
      <c r="K69" s="27"/>
      <c r="L69" s="10"/>
      <c r="M69" s="10"/>
      <c r="N69" s="27"/>
      <c r="O69" s="27"/>
    </row>
    <row r="70" spans="1:15" ht="15" customHeight="1">
      <c r="A70" s="10"/>
      <c r="B70" s="10"/>
      <c r="C70" s="10"/>
      <c r="D70" s="10"/>
      <c r="E70" s="10"/>
      <c r="F70" s="10"/>
      <c r="G70" s="10"/>
      <c r="H70" s="10"/>
      <c r="I70" s="10"/>
      <c r="J70" s="26"/>
      <c r="K70" s="27"/>
      <c r="L70" s="10"/>
      <c r="M70" s="10"/>
      <c r="N70" s="27"/>
      <c r="O70" s="27"/>
    </row>
    <row r="71" spans="1:15" ht="15" customHeight="1">
      <c r="A71" s="35"/>
      <c r="B71" s="35"/>
      <c r="C71" s="35"/>
      <c r="D71" s="35"/>
      <c r="E71" s="35"/>
      <c r="F71" s="35"/>
      <c r="G71" s="35"/>
      <c r="H71" s="35"/>
      <c r="I71" s="35"/>
      <c r="J71" s="37"/>
      <c r="K71" s="35"/>
      <c r="L71" s="35"/>
      <c r="M71" s="35"/>
      <c r="N71" s="35"/>
      <c r="O71" s="35"/>
    </row>
    <row r="72" spans="1:15" ht="15" customHeight="1">
      <c r="A72" s="35"/>
      <c r="B72" s="35"/>
      <c r="C72" s="35"/>
      <c r="D72" s="35"/>
      <c r="E72" s="35"/>
      <c r="F72" s="35"/>
      <c r="G72" s="35"/>
      <c r="H72" s="35"/>
      <c r="I72" s="35"/>
      <c r="J72" s="37"/>
      <c r="K72" s="35"/>
      <c r="L72" s="35"/>
      <c r="M72" s="35"/>
      <c r="N72" s="35"/>
      <c r="O72" s="35"/>
    </row>
    <row r="73" spans="1:15" ht="15" customHeight="1">
      <c r="A73" s="35"/>
      <c r="B73" s="35"/>
      <c r="C73" s="35"/>
      <c r="D73" s="35"/>
      <c r="E73" s="35"/>
      <c r="F73" s="35"/>
      <c r="G73" s="35"/>
      <c r="H73" s="35"/>
      <c r="I73" s="35"/>
      <c r="J73" s="37"/>
      <c r="K73" s="35"/>
      <c r="L73" s="35"/>
      <c r="M73" s="35"/>
      <c r="N73" s="35"/>
      <c r="O73" s="35"/>
    </row>
    <row r="74" spans="1:15" ht="15" customHeight="1">
      <c r="A74" s="35"/>
      <c r="B74" s="35"/>
      <c r="C74" s="35"/>
      <c r="D74" s="35"/>
      <c r="E74" s="35"/>
      <c r="F74" s="35"/>
      <c r="G74" s="35"/>
      <c r="H74" s="35"/>
      <c r="I74" s="35"/>
      <c r="J74" s="37"/>
      <c r="K74" s="35"/>
      <c r="L74" s="35"/>
      <c r="M74" s="35"/>
      <c r="N74" s="35"/>
      <c r="O74" s="35"/>
    </row>
    <row r="75" spans="1:15" ht="15" customHeight="1">
      <c r="A75" s="35"/>
      <c r="B75" s="35"/>
      <c r="C75" s="35"/>
      <c r="D75" s="35"/>
      <c r="E75" s="35"/>
      <c r="F75" s="35"/>
      <c r="G75" s="35"/>
      <c r="H75" s="35"/>
      <c r="I75" s="35"/>
      <c r="J75" s="37"/>
      <c r="K75" s="35"/>
      <c r="L75" s="35"/>
      <c r="M75" s="35"/>
      <c r="N75" s="35"/>
      <c r="O75" s="35"/>
    </row>
    <row r="76" spans="1:15" ht="15" customHeight="1">
      <c r="A76" s="35"/>
      <c r="B76" s="35"/>
      <c r="C76" s="35"/>
      <c r="D76" s="35"/>
      <c r="E76" s="35"/>
      <c r="F76" s="35"/>
      <c r="G76" s="35"/>
      <c r="H76" s="35"/>
      <c r="I76" s="35"/>
      <c r="J76" s="37"/>
      <c r="K76" s="35"/>
      <c r="L76" s="35"/>
      <c r="M76" s="35"/>
      <c r="N76" s="35"/>
      <c r="O76" s="35"/>
    </row>
    <row r="77" spans="1:15" ht="15" customHeight="1">
      <c r="A77" s="35"/>
      <c r="B77" s="35"/>
      <c r="C77" s="35"/>
      <c r="D77" s="35"/>
      <c r="E77" s="35"/>
      <c r="F77" s="35"/>
      <c r="G77" s="35"/>
      <c r="H77" s="35"/>
      <c r="I77" s="35"/>
      <c r="J77" s="37"/>
      <c r="K77" s="35"/>
      <c r="L77" s="35"/>
      <c r="M77" s="35"/>
      <c r="N77" s="35"/>
      <c r="O77" s="35"/>
    </row>
    <row r="78" spans="1:15" ht="15" customHeight="1">
      <c r="A78" s="35"/>
      <c r="B78" s="35"/>
      <c r="C78" s="35"/>
      <c r="D78" s="35"/>
      <c r="E78" s="35"/>
      <c r="F78" s="35"/>
      <c r="G78" s="35"/>
      <c r="H78" s="35"/>
      <c r="I78" s="35"/>
      <c r="J78" s="37"/>
      <c r="K78" s="35"/>
      <c r="L78" s="35"/>
      <c r="M78" s="35"/>
      <c r="N78" s="35"/>
      <c r="O78" s="35"/>
    </row>
    <row r="79" spans="1:15" ht="15" customHeight="1">
      <c r="A79" s="35"/>
      <c r="B79" s="35"/>
      <c r="C79" s="35"/>
      <c r="D79" s="35"/>
      <c r="E79" s="35"/>
      <c r="F79" s="35"/>
      <c r="G79" s="35"/>
      <c r="H79" s="35"/>
      <c r="I79" s="35"/>
      <c r="J79" s="37"/>
      <c r="K79" s="35"/>
      <c r="L79" s="35"/>
      <c r="M79" s="35"/>
      <c r="N79" s="35"/>
      <c r="O79" s="35"/>
    </row>
    <row r="80" spans="1:15" ht="15" customHeight="1">
      <c r="A80" s="35"/>
      <c r="B80" s="35"/>
      <c r="C80" s="35"/>
      <c r="D80" s="35"/>
      <c r="E80" s="35"/>
      <c r="F80" s="35"/>
      <c r="G80" s="35"/>
      <c r="H80" s="35"/>
      <c r="I80" s="35"/>
      <c r="J80" s="37"/>
      <c r="K80" s="35"/>
      <c r="L80" s="35"/>
      <c r="M80" s="35"/>
      <c r="N80" s="35"/>
      <c r="O80" s="35"/>
    </row>
    <row r="81" spans="1:15" ht="15" customHeight="1">
      <c r="A81" s="35"/>
      <c r="B81" s="35"/>
      <c r="C81" s="35"/>
      <c r="D81" s="35"/>
      <c r="E81" s="35"/>
      <c r="F81" s="35"/>
      <c r="G81" s="35"/>
      <c r="H81" s="35"/>
      <c r="I81" s="35"/>
      <c r="J81" s="37"/>
      <c r="K81" s="35"/>
      <c r="L81" s="35"/>
      <c r="M81" s="35"/>
      <c r="N81" s="35"/>
      <c r="O81" s="35"/>
    </row>
    <row r="82" spans="1:15" ht="15" customHeight="1">
      <c r="A82" s="35"/>
      <c r="B82" s="35"/>
      <c r="C82" s="35"/>
      <c r="D82" s="35"/>
      <c r="E82" s="35"/>
      <c r="F82" s="35"/>
      <c r="G82" s="35"/>
      <c r="H82" s="35"/>
      <c r="I82" s="35"/>
      <c r="J82" s="37"/>
      <c r="K82" s="35"/>
      <c r="L82" s="35"/>
      <c r="M82" s="35"/>
      <c r="N82" s="35"/>
      <c r="O82" s="35"/>
    </row>
    <row r="83" spans="1:15" ht="15" customHeight="1">
      <c r="A83" s="35"/>
      <c r="B83" s="35"/>
      <c r="C83" s="35"/>
      <c r="D83" s="35"/>
      <c r="E83" s="35"/>
      <c r="F83" s="35"/>
      <c r="G83" s="35"/>
      <c r="H83" s="35"/>
      <c r="I83" s="35"/>
      <c r="J83" s="37"/>
      <c r="K83" s="35"/>
      <c r="L83" s="35"/>
      <c r="M83" s="35"/>
      <c r="N83" s="35"/>
      <c r="O83" s="35"/>
    </row>
    <row r="84" spans="1:15" ht="15" customHeight="1">
      <c r="A84" s="35"/>
      <c r="B84" s="35"/>
      <c r="C84" s="35"/>
      <c r="D84" s="35"/>
      <c r="E84" s="35"/>
      <c r="F84" s="35"/>
      <c r="G84" s="35"/>
      <c r="H84" s="35"/>
      <c r="I84" s="35"/>
      <c r="J84" s="37"/>
      <c r="K84" s="35"/>
      <c r="L84" s="35"/>
      <c r="M84" s="35"/>
      <c r="N84" s="35"/>
      <c r="O84" s="35"/>
    </row>
    <row r="85" spans="1:15" ht="15" customHeight="1">
      <c r="A85" s="36"/>
      <c r="B85" s="36"/>
      <c r="C85" s="36"/>
      <c r="D85" s="36"/>
      <c r="E85" s="36"/>
      <c r="F85" s="36"/>
      <c r="G85" s="36"/>
      <c r="H85" s="36"/>
      <c r="I85" s="36"/>
      <c r="J85" s="38"/>
      <c r="K85" s="36"/>
      <c r="L85" s="36"/>
      <c r="M85" s="36"/>
      <c r="N85" s="36"/>
      <c r="O85" s="36"/>
    </row>
    <row r="86" spans="1:15" ht="15" customHeight="1">
      <c r="A86" s="36"/>
      <c r="B86" s="36"/>
      <c r="C86" s="36"/>
      <c r="D86" s="36"/>
      <c r="E86" s="36"/>
      <c r="F86" s="36"/>
      <c r="G86" s="36"/>
      <c r="H86" s="36"/>
      <c r="I86" s="36"/>
      <c r="J86" s="38"/>
      <c r="K86" s="36"/>
      <c r="L86" s="36"/>
      <c r="M86" s="36"/>
      <c r="N86" s="36"/>
      <c r="O86" s="36"/>
    </row>
    <row r="87" spans="1:15" ht="15" customHeight="1">
      <c r="A87" s="36"/>
      <c r="B87" s="36"/>
      <c r="C87" s="36"/>
      <c r="D87" s="36"/>
      <c r="E87" s="36"/>
      <c r="F87" s="36"/>
      <c r="G87" s="36"/>
      <c r="H87" s="36"/>
      <c r="I87" s="36"/>
      <c r="J87" s="38"/>
      <c r="K87" s="36"/>
      <c r="L87" s="36"/>
      <c r="M87" s="36"/>
      <c r="N87" s="36"/>
      <c r="O87" s="36"/>
    </row>
    <row r="88" spans="1:15" ht="15" customHeight="1">
      <c r="A88" s="36"/>
      <c r="B88" s="36"/>
      <c r="C88" s="36"/>
      <c r="D88" s="36"/>
      <c r="E88" s="36"/>
      <c r="F88" s="36"/>
      <c r="G88" s="36"/>
      <c r="H88" s="36"/>
      <c r="I88" s="36"/>
      <c r="J88" s="38"/>
      <c r="K88" s="36"/>
      <c r="L88" s="36"/>
      <c r="M88" s="36"/>
      <c r="N88" s="36"/>
      <c r="O88" s="36"/>
    </row>
    <row r="89" spans="1:15" ht="15" customHeight="1">
      <c r="A89" s="36"/>
      <c r="B89" s="36"/>
      <c r="C89" s="36"/>
      <c r="D89" s="36"/>
      <c r="E89" s="36"/>
      <c r="F89" s="36"/>
      <c r="G89" s="36"/>
      <c r="H89" s="36"/>
      <c r="I89" s="36"/>
      <c r="J89" s="38"/>
      <c r="K89" s="36"/>
      <c r="L89" s="36"/>
      <c r="M89" s="36"/>
      <c r="N89" s="36"/>
      <c r="O89" s="36"/>
    </row>
    <row r="90" spans="1:15" ht="15" customHeight="1">
      <c r="A90" s="36"/>
      <c r="B90" s="36"/>
      <c r="C90" s="36"/>
      <c r="D90" s="36"/>
      <c r="E90" s="36"/>
      <c r="F90" s="36"/>
      <c r="G90" s="36"/>
      <c r="H90" s="36"/>
      <c r="I90" s="36"/>
      <c r="J90" s="38"/>
      <c r="K90" s="36"/>
      <c r="L90" s="36"/>
      <c r="M90" s="36"/>
      <c r="N90" s="36"/>
      <c r="O90" s="36"/>
    </row>
    <row r="91" spans="1:15" ht="15" customHeight="1">
      <c r="A91" s="36"/>
      <c r="B91" s="36"/>
      <c r="C91" s="36"/>
      <c r="D91" s="36"/>
      <c r="E91" s="36"/>
      <c r="F91" s="36"/>
      <c r="G91" s="36"/>
      <c r="H91" s="36"/>
      <c r="I91" s="36"/>
      <c r="J91" s="38"/>
      <c r="K91" s="36"/>
      <c r="L91" s="36"/>
      <c r="M91" s="36"/>
      <c r="N91" s="36"/>
      <c r="O91" s="36"/>
    </row>
  </sheetData>
  <mergeCells count="2">
    <mergeCell ref="A6:O6"/>
    <mergeCell ref="A56:O56"/>
  </mergeCells>
  <pageMargins left="0.7" right="0.7" top="0.75" bottom="0.75" header="0.51180555555555496" footer="0.51180555555555496"/>
  <pageSetup firstPageNumber="0" orientation="portrait" useFirstPageNumber="1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June Working</vt:lpstr>
      <vt:lpstr>July Working</vt:lpstr>
      <vt:lpstr>August Working</vt:lpstr>
      <vt:lpstr>September Working</vt:lpstr>
      <vt:lpstr>JAN-2020</vt:lpstr>
      <vt:lpstr>FEB-2020</vt:lpstr>
      <vt:lpstr>Mar-2020</vt:lpstr>
      <vt:lpstr>Apr-2020</vt:lpstr>
      <vt:lpstr>May-2020</vt:lpstr>
      <vt:lpstr>June-2020</vt:lpstr>
      <vt:lpstr>July-2020</vt:lpstr>
      <vt:lpstr>Aug -2020</vt:lpstr>
      <vt:lpstr>Sept - 2020</vt:lpstr>
      <vt:lpstr>Oct - 2020</vt:lpstr>
      <vt:lpstr>Nov-2020</vt:lpstr>
      <vt:lpstr>Dec - 2020</vt:lpstr>
      <vt:lpstr>YTD 2020- Performance</vt:lpstr>
      <vt:lpstr>Jan - 2021</vt:lpstr>
      <vt:lpstr>Feb - 2021 </vt:lpstr>
      <vt:lpstr>March - 2021</vt:lpstr>
      <vt:lpstr>April - 2021</vt:lpstr>
      <vt:lpstr>May - 2021</vt:lpstr>
      <vt:lpstr>June - 2021</vt:lpstr>
      <vt:lpstr>July - 2021</vt:lpstr>
      <vt:lpstr>Aug - 2021 </vt:lpstr>
      <vt:lpstr>Sept - 2021</vt:lpstr>
      <vt:lpstr>Oct - 2021</vt:lpstr>
      <vt:lpstr>Nov - 2021</vt:lpstr>
      <vt:lpstr>Dec - 2021</vt:lpstr>
      <vt:lpstr>YTD 2021- Performance</vt:lpstr>
      <vt:lpstr>Jan - 2022</vt:lpstr>
      <vt:lpstr>Feb - 2022</vt:lpstr>
      <vt:lpstr>Mar - 2022</vt:lpstr>
      <vt:lpstr>Apr - 2022</vt:lpstr>
      <vt:lpstr>May - 2022</vt:lpstr>
      <vt:lpstr>June - 2022</vt:lpstr>
      <vt:lpstr>July - 2022</vt:lpstr>
      <vt:lpstr>Aug - 2022</vt:lpstr>
      <vt:lpstr>Sep - 2022</vt:lpstr>
      <vt:lpstr>Oct - 2022</vt:lpstr>
      <vt:lpstr>Nov - 2022</vt:lpstr>
      <vt:lpstr>Dec - 2022</vt:lpstr>
      <vt:lpstr>YTD 2022 - Performance</vt:lpstr>
      <vt:lpstr>YTD 2023 - Performance</vt:lpstr>
      <vt:lpstr>Jan - 2023</vt:lpstr>
      <vt:lpstr>Feb - 2023</vt:lpstr>
      <vt:lpstr>Mar - 2023</vt:lpstr>
      <vt:lpstr>Apr - 2023</vt:lpstr>
      <vt:lpstr>May - 2023</vt:lpstr>
      <vt:lpstr>June - 2023</vt:lpstr>
      <vt:lpstr>July - 2023</vt:lpstr>
      <vt:lpstr>Aug - 2023</vt:lpstr>
      <vt:lpstr>Sep - 2023</vt:lpstr>
      <vt:lpstr>Oct - 2023</vt:lpstr>
      <vt:lpstr>Nov - 2023</vt:lpstr>
      <vt:lpstr>Dec - 2023</vt:lpstr>
      <vt:lpstr>YTD 2024 - Performance</vt:lpstr>
      <vt:lpstr>Jan - 2024</vt:lpstr>
      <vt:lpstr>Feb - 2024</vt:lpstr>
      <vt:lpstr>Mar - 2024</vt:lpstr>
      <vt:lpstr>Apr - 2024</vt:lpstr>
      <vt:lpstr>Monthly Calculations</vt:lpstr>
      <vt:lpstr>Yearly Calculations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Vikas Singh</cp:lastModifiedBy>
  <cp:revision>2</cp:revision>
  <dcterms:created xsi:type="dcterms:W3CDTF">2019-07-22T08:28:00Z</dcterms:created>
  <dcterms:modified xsi:type="dcterms:W3CDTF">2024-04-19T09:57:11Z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1033-11.2.0.8934</vt:lpwstr>
  </property>
</Properties>
</file>